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5B435C3E-F79F-438F-8489-28D1987A79E4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ary Sheets" sheetId="1" r:id="rId1"/>
    <sheet name="Salary Record" sheetId="2" r:id="rId2"/>
    <sheet name="Staff Attendance" sheetId="5" r:id="rId3"/>
    <sheet name="Salary summary" sheetId="3" r:id="rId4"/>
    <sheet name="Salary increment" sheetId="4" r:id="rId5"/>
    <sheet name="Sheet1" sheetId="6" r:id="rId6"/>
  </sheets>
  <definedNames>
    <definedName name="_xlnm._FilterDatabase" localSheetId="4" hidden="1">'Salary increment'!$B$3:$F$112</definedName>
    <definedName name="_xlnm._FilterDatabase" localSheetId="0" hidden="1">'Salary Sheets'!$A$3:$Q$114</definedName>
    <definedName name="_xlnm.Print_Area" localSheetId="1">'Salary Record'!$A$1014:$L$1027</definedName>
    <definedName name="_xlnm.Print_Area" localSheetId="0">'Salary Sheets'!$A$1:$Q$114</definedName>
    <definedName name="_xlnm.Print_Area" localSheetId="5">Sheet1!$B$3:$I$32</definedName>
    <definedName name="_xlnm.Print_Titles" localSheetId="0">'Salary Sheets'!$1:$3</definedName>
  </definedNames>
  <calcPr calcId="191029" iterate="1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K639" i="2" l="1"/>
  <c r="F105" i="4"/>
  <c r="F115" i="4"/>
  <c r="S134" i="1" l="1"/>
  <c r="K624" i="2"/>
  <c r="F114" i="4"/>
  <c r="F113" i="4" l="1"/>
  <c r="K130" i="2"/>
  <c r="B84" i="1" l="1"/>
  <c r="R231" i="2" l="1"/>
  <c r="R230" i="2"/>
  <c r="R229" i="2"/>
  <c r="R228" i="2"/>
  <c r="R227" i="2"/>
  <c r="R226" i="2"/>
  <c r="R225" i="2"/>
  <c r="R224" i="2"/>
  <c r="V898" i="2" l="1"/>
  <c r="B32" i="1"/>
  <c r="K535" i="2"/>
  <c r="F112" i="4"/>
  <c r="K160" i="2" l="1"/>
  <c r="F111" i="4"/>
  <c r="B100" i="1" l="1"/>
  <c r="W1080" i="2" l="1"/>
  <c r="V883" i="2" l="1"/>
  <c r="V718" i="2"/>
  <c r="U1141" i="2"/>
  <c r="U914" i="2"/>
  <c r="U1081" i="2"/>
  <c r="U1066" i="2"/>
  <c r="U1051" i="2"/>
  <c r="U1036" i="2"/>
  <c r="U1021" i="2"/>
  <c r="U899" i="2"/>
  <c r="U884" i="2"/>
  <c r="U854" i="2"/>
  <c r="U764" i="2"/>
  <c r="U734" i="2"/>
  <c r="V119" i="2" l="1"/>
  <c r="K100" i="2" l="1"/>
  <c r="K50" i="6" l="1"/>
  <c r="K51" i="6"/>
  <c r="K52" i="6"/>
  <c r="K53" i="6"/>
  <c r="J54" i="6"/>
  <c r="K49" i="6"/>
  <c r="K54" i="6" s="1"/>
  <c r="H54" i="6"/>
  <c r="I54" i="6"/>
  <c r="P36" i="6"/>
  <c r="P35" i="6"/>
  <c r="P34" i="6"/>
  <c r="P33" i="6"/>
  <c r="P32" i="6"/>
  <c r="P31" i="6"/>
  <c r="F110" i="4" l="1"/>
  <c r="K31" i="6"/>
  <c r="J31" i="6"/>
  <c r="K30" i="6"/>
  <c r="K29" i="6"/>
  <c r="K28" i="6"/>
  <c r="K16" i="6" l="1"/>
  <c r="K22" i="6" s="1"/>
  <c r="K17" i="6"/>
  <c r="K18" i="6"/>
  <c r="K19" i="6"/>
  <c r="K20" i="6"/>
  <c r="K21" i="6"/>
  <c r="J22" i="6"/>
  <c r="K10" i="6"/>
  <c r="K9" i="6"/>
  <c r="K8" i="6"/>
  <c r="J10" i="6"/>
  <c r="K699" i="2"/>
  <c r="F109" i="4" l="1"/>
  <c r="D30" i="6" l="1"/>
  <c r="I31" i="6"/>
  <c r="I10" i="6"/>
  <c r="I22" i="6"/>
  <c r="D21" i="6"/>
  <c r="F108" i="4" l="1"/>
  <c r="K430" i="2"/>
  <c r="F107" i="4"/>
  <c r="R223" i="2" l="1"/>
  <c r="K85" i="2" l="1"/>
  <c r="K70" i="2" l="1"/>
  <c r="F106" i="4"/>
  <c r="V193" i="2"/>
  <c r="V717" i="2"/>
  <c r="V58" i="2"/>
  <c r="K55" i="2"/>
  <c r="F104" i="4"/>
  <c r="F103" i="4" l="1"/>
  <c r="F102" i="4"/>
  <c r="K475" i="2"/>
  <c r="K145" i="2"/>
  <c r="V597" i="2" l="1"/>
  <c r="B76" i="1" l="1"/>
  <c r="V897" i="2"/>
  <c r="V882" i="2"/>
  <c r="V118" i="2"/>
  <c r="F101" i="4" l="1"/>
  <c r="K250" i="2"/>
  <c r="G92" i="2" l="1"/>
  <c r="O17" i="1" s="1"/>
  <c r="U665" i="2" l="1"/>
  <c r="W665" i="2" s="1"/>
  <c r="Y665" i="2" s="1"/>
  <c r="R665" i="2"/>
  <c r="U664" i="2"/>
  <c r="W664" i="2" s="1"/>
  <c r="Y664" i="2" s="1"/>
  <c r="U663" i="2"/>
  <c r="W663" i="2" s="1"/>
  <c r="Y663" i="2" s="1"/>
  <c r="U662" i="2"/>
  <c r="W662" i="2" s="1"/>
  <c r="Y662" i="2" s="1"/>
  <c r="C662" i="2"/>
  <c r="U661" i="2"/>
  <c r="W661" i="2" s="1"/>
  <c r="Y661" i="2" s="1"/>
  <c r="G661" i="2"/>
  <c r="K661" i="2" s="1"/>
  <c r="C661" i="2"/>
  <c r="C660" i="2"/>
  <c r="K659" i="2"/>
  <c r="G659" i="2"/>
  <c r="W654" i="2"/>
  <c r="Y654" i="2" s="1"/>
  <c r="U655" i="2" s="1"/>
  <c r="W655" i="2" s="1"/>
  <c r="Y655" i="2" s="1"/>
  <c r="U656" i="2" s="1"/>
  <c r="H653" i="2"/>
  <c r="G653" i="2"/>
  <c r="I658" i="2" l="1"/>
  <c r="K658" i="2" s="1"/>
  <c r="K660" i="2" s="1"/>
  <c r="K662" i="2" s="1"/>
  <c r="W656" i="2"/>
  <c r="Y656" i="2" l="1"/>
  <c r="U657" i="2" l="1"/>
  <c r="W657" i="2" l="1"/>
  <c r="Y657" i="2" l="1"/>
  <c r="U658" i="2" s="1"/>
  <c r="G658" i="2" s="1"/>
  <c r="V72" i="2"/>
  <c r="W658" i="2" l="1"/>
  <c r="K914" i="2"/>
  <c r="Y658" i="2" l="1"/>
  <c r="G660" i="2"/>
  <c r="B90" i="1"/>
  <c r="V1018" i="2"/>
  <c r="V1063" i="2"/>
  <c r="W659" i="2" l="1"/>
  <c r="Y659" i="2" s="1"/>
  <c r="U660" i="2" s="1"/>
  <c r="W660" i="2" s="1"/>
  <c r="Y660" i="2" s="1"/>
  <c r="G662" i="2"/>
  <c r="K9" i="2"/>
  <c r="F100" i="4" l="1"/>
  <c r="K1016" i="2" l="1"/>
  <c r="R625" i="2" l="1"/>
  <c r="R626" i="2" s="1"/>
  <c r="R627" i="2" s="1"/>
  <c r="R628" i="2" s="1"/>
  <c r="F99" i="4" l="1"/>
  <c r="V116" i="2" l="1"/>
  <c r="K609" i="2" l="1"/>
  <c r="R520" i="2" l="1"/>
  <c r="R521" i="2" s="1"/>
  <c r="R522" i="2" s="1"/>
  <c r="R523" i="2" s="1"/>
  <c r="R524" i="2" s="1"/>
  <c r="R525" i="2" s="1"/>
  <c r="R526" i="2" s="1"/>
  <c r="R527" i="2" s="1"/>
  <c r="R528" i="2" s="1"/>
  <c r="R529" i="2" s="1"/>
  <c r="R530" i="2" s="1"/>
  <c r="R531" i="2" s="1"/>
  <c r="R490" i="2"/>
  <c r="R491" i="2" s="1"/>
  <c r="R492" i="2" s="1"/>
  <c r="R493" i="2" s="1"/>
  <c r="R494" i="2" s="1"/>
  <c r="R495" i="2" s="1"/>
  <c r="R496" i="2" s="1"/>
  <c r="R497" i="2" s="1"/>
  <c r="R498" i="2" s="1"/>
  <c r="R499" i="2" s="1"/>
  <c r="R500" i="2" s="1"/>
  <c r="R501" i="2" s="1"/>
  <c r="R475" i="2"/>
  <c r="R476" i="2" s="1"/>
  <c r="R477" i="2" s="1"/>
  <c r="R478" i="2" s="1"/>
  <c r="R479" i="2" s="1"/>
  <c r="R480" i="2" s="1"/>
  <c r="R481" i="2" s="1"/>
  <c r="R482" i="2" s="1"/>
  <c r="R483" i="2" s="1"/>
  <c r="R484" i="2" s="1"/>
  <c r="R485" i="2" s="1"/>
  <c r="R486" i="2" s="1"/>
  <c r="R505" i="2"/>
  <c r="R506" i="2" s="1"/>
  <c r="R507" i="2" s="1"/>
  <c r="R508" i="2" s="1"/>
  <c r="R509" i="2" s="1"/>
  <c r="R510" i="2" s="1"/>
  <c r="R511" i="2" s="1"/>
  <c r="R512" i="2" s="1"/>
  <c r="R513" i="2" s="1"/>
  <c r="R514" i="2" s="1"/>
  <c r="R515" i="2" s="1"/>
  <c r="R516" i="2" s="1"/>
  <c r="R280" i="2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550" i="2"/>
  <c r="R551" i="2" s="1"/>
  <c r="R552" i="2" s="1"/>
  <c r="R553" i="2" s="1"/>
  <c r="R554" i="2" s="1"/>
  <c r="R555" i="2" s="1"/>
  <c r="R556" i="2" s="1"/>
  <c r="R557" i="2" s="1"/>
  <c r="R558" i="2" s="1"/>
  <c r="R559" i="2" s="1"/>
  <c r="R560" i="2" s="1"/>
  <c r="R561" i="2" s="1"/>
  <c r="R430" i="2"/>
  <c r="R431" i="2" s="1"/>
  <c r="R432" i="2" s="1"/>
  <c r="R433" i="2" s="1"/>
  <c r="R434" i="2" s="1"/>
  <c r="R435" i="2" s="1"/>
  <c r="R436" i="2" s="1"/>
  <c r="R437" i="2" s="1"/>
  <c r="R438" i="2" s="1"/>
  <c r="R439" i="2" s="1"/>
  <c r="R440" i="2" s="1"/>
  <c r="R441" i="2" s="1"/>
  <c r="R460" i="2"/>
  <c r="R461" i="2" s="1"/>
  <c r="R462" i="2" s="1"/>
  <c r="R463" i="2" s="1"/>
  <c r="R464" i="2" s="1"/>
  <c r="R465" i="2" s="1"/>
  <c r="R466" i="2" s="1"/>
  <c r="R467" i="2" s="1"/>
  <c r="R468" i="2" s="1"/>
  <c r="R469" i="2" s="1"/>
  <c r="R470" i="2" s="1"/>
  <c r="R471" i="2" s="1"/>
  <c r="R445" i="2"/>
  <c r="R446" i="2" s="1"/>
  <c r="R447" i="2" s="1"/>
  <c r="R448" i="2" s="1"/>
  <c r="R449" i="2" s="1"/>
  <c r="R450" i="2" s="1"/>
  <c r="R451" i="2" s="1"/>
  <c r="R452" i="2" s="1"/>
  <c r="R453" i="2" s="1"/>
  <c r="R454" i="2" s="1"/>
  <c r="R455" i="2" s="1"/>
  <c r="R456" i="2" s="1"/>
  <c r="R325" i="2" l="1"/>
  <c r="W325" i="2" l="1"/>
  <c r="Y325" i="2" s="1"/>
  <c r="U326" i="2" s="1"/>
  <c r="R699" i="2" l="1"/>
  <c r="R700" i="2" s="1"/>
  <c r="R701" i="2" s="1"/>
  <c r="R702" i="2" s="1"/>
  <c r="R703" i="2" s="1"/>
  <c r="R704" i="2" s="1"/>
  <c r="R705" i="2" s="1"/>
  <c r="R706" i="2" s="1"/>
  <c r="R707" i="2" s="1"/>
  <c r="R708" i="2" s="1"/>
  <c r="R709" i="2" s="1"/>
  <c r="R710" i="2" s="1"/>
  <c r="R683" i="2"/>
  <c r="R684" i="2" s="1"/>
  <c r="R685" i="2" s="1"/>
  <c r="R686" i="2" s="1"/>
  <c r="R687" i="2" s="1"/>
  <c r="R688" i="2" s="1"/>
  <c r="R689" i="2" s="1"/>
  <c r="R690" i="2" s="1"/>
  <c r="R691" i="2" s="1"/>
  <c r="R692" i="2" s="1"/>
  <c r="R693" i="2" s="1"/>
  <c r="R694" i="2" s="1"/>
  <c r="R609" i="2"/>
  <c r="R610" i="2" s="1"/>
  <c r="R611" i="2" s="1"/>
  <c r="R612" i="2" s="1"/>
  <c r="R613" i="2" s="1"/>
  <c r="R614" i="2" s="1"/>
  <c r="R615" i="2" s="1"/>
  <c r="R616" i="2" s="1"/>
  <c r="R617" i="2" s="1"/>
  <c r="R618" i="2" s="1"/>
  <c r="R619" i="2" s="1"/>
  <c r="R620" i="2" s="1"/>
  <c r="R594" i="2"/>
  <c r="R595" i="2" s="1"/>
  <c r="R596" i="2" s="1"/>
  <c r="R597" i="2" s="1"/>
  <c r="R598" i="2" s="1"/>
  <c r="R599" i="2" s="1"/>
  <c r="R600" i="2" s="1"/>
  <c r="R601" i="2" s="1"/>
  <c r="R602" i="2" s="1"/>
  <c r="R603" i="2" s="1"/>
  <c r="R604" i="2" s="1"/>
  <c r="R605" i="2" s="1"/>
  <c r="R565" i="2"/>
  <c r="R566" i="2" s="1"/>
  <c r="R567" i="2" s="1"/>
  <c r="R568" i="2" s="1"/>
  <c r="R569" i="2" s="1"/>
  <c r="R570" i="2" s="1"/>
  <c r="R571" i="2" s="1"/>
  <c r="R572" i="2" s="1"/>
  <c r="R573" i="2" s="1"/>
  <c r="R574" i="2" s="1"/>
  <c r="R575" i="2" s="1"/>
  <c r="R576" i="2" s="1"/>
  <c r="R535" i="2"/>
  <c r="R536" i="2" s="1"/>
  <c r="R537" i="2" s="1"/>
  <c r="R538" i="2" s="1"/>
  <c r="R539" i="2" s="1"/>
  <c r="R540" i="2" s="1"/>
  <c r="R541" i="2" s="1"/>
  <c r="R542" i="2" s="1"/>
  <c r="R543" i="2" s="1"/>
  <c r="R544" i="2" s="1"/>
  <c r="R545" i="2" s="1"/>
  <c r="R546" i="2" s="1"/>
  <c r="R1046" i="2"/>
  <c r="R1047" i="2" s="1"/>
  <c r="R1048" i="2" s="1"/>
  <c r="R1049" i="2" s="1"/>
  <c r="R1050" i="2" s="1"/>
  <c r="R1051" i="2" s="1"/>
  <c r="R1052" i="2" s="1"/>
  <c r="R1053" i="2" s="1"/>
  <c r="R1054" i="2" s="1"/>
  <c r="R1055" i="2" s="1"/>
  <c r="R1056" i="2" s="1"/>
  <c r="R1057" i="2" s="1"/>
  <c r="R400" i="2"/>
  <c r="R401" i="2" s="1"/>
  <c r="R402" i="2" s="1"/>
  <c r="R403" i="2" s="1"/>
  <c r="R404" i="2" s="1"/>
  <c r="R405" i="2" s="1"/>
  <c r="R406" i="2" s="1"/>
  <c r="R407" i="2" s="1"/>
  <c r="R408" i="2" s="1"/>
  <c r="R409" i="2" s="1"/>
  <c r="R410" i="2" s="1"/>
  <c r="R411" i="2" s="1"/>
  <c r="R355" i="2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40" i="2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R326" i="2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190" i="2"/>
  <c r="R191" i="2" s="1"/>
  <c r="R192" i="2" s="1"/>
  <c r="R193" i="2" s="1"/>
  <c r="R194" i="2" s="1"/>
  <c r="R195" i="2" s="1"/>
  <c r="R196" i="2" s="1"/>
  <c r="R197" i="2" s="1"/>
  <c r="R198" i="2" s="1"/>
  <c r="R199" i="2" s="1"/>
  <c r="R200" i="2" s="1"/>
  <c r="R201" i="2" s="1"/>
  <c r="R295" i="2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580" i="2"/>
  <c r="R581" i="2" s="1"/>
  <c r="R582" i="2" s="1"/>
  <c r="R583" i="2" s="1"/>
  <c r="R584" i="2" s="1"/>
  <c r="R585" i="2" s="1"/>
  <c r="R586" i="2" s="1"/>
  <c r="R587" i="2" s="1"/>
  <c r="R588" i="2" s="1"/>
  <c r="R589" i="2" s="1"/>
  <c r="R590" i="2" s="1"/>
  <c r="R591" i="2" s="1"/>
  <c r="R250" i="2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160" i="2"/>
  <c r="R161" i="2" s="1"/>
  <c r="R162" i="2" s="1"/>
  <c r="R163" i="2" s="1"/>
  <c r="R164" i="2" s="1"/>
  <c r="R165" i="2" s="1"/>
  <c r="R166" i="2" s="1"/>
  <c r="R167" i="2" s="1"/>
  <c r="R168" i="2" s="1"/>
  <c r="R169" i="2" s="1"/>
  <c r="R170" i="2" s="1"/>
  <c r="R171" i="2" s="1"/>
  <c r="R1016" i="2"/>
  <c r="R1017" i="2" s="1"/>
  <c r="R1018" i="2" s="1"/>
  <c r="R1019" i="2" s="1"/>
  <c r="R1020" i="2" s="1"/>
  <c r="R1021" i="2" s="1"/>
  <c r="R1022" i="2" s="1"/>
  <c r="R1023" i="2" s="1"/>
  <c r="R1024" i="2" s="1"/>
  <c r="R1025" i="2" s="1"/>
  <c r="R1026" i="2" s="1"/>
  <c r="R1027" i="2" s="1"/>
  <c r="R115" i="2"/>
  <c r="R116" i="2" s="1"/>
  <c r="R117" i="2" s="1"/>
  <c r="R118" i="2" s="1"/>
  <c r="R119" i="2" s="1"/>
  <c r="R120" i="2" s="1"/>
  <c r="R121" i="2" s="1"/>
  <c r="R122" i="2" s="1"/>
  <c r="R123" i="2" s="1"/>
  <c r="R124" i="2" s="1"/>
  <c r="R125" i="2" s="1"/>
  <c r="R126" i="2" s="1"/>
  <c r="R145" i="2"/>
  <c r="R146" i="2" s="1"/>
  <c r="R147" i="2" s="1"/>
  <c r="R149" i="2" s="1"/>
  <c r="R150" i="2" s="1"/>
  <c r="R151" i="2" s="1"/>
  <c r="R152" i="2" s="1"/>
  <c r="R153" i="2" s="1"/>
  <c r="R154" i="2" s="1"/>
  <c r="R155" i="2" s="1"/>
  <c r="R156" i="2" s="1"/>
  <c r="R130" i="2"/>
  <c r="R131" i="2" s="1"/>
  <c r="R132" i="2" s="1"/>
  <c r="R133" i="2" s="1"/>
  <c r="R134" i="2" s="1"/>
  <c r="R135" i="2" s="1"/>
  <c r="R136" i="2" s="1"/>
  <c r="R137" i="2" s="1"/>
  <c r="R138" i="2" s="1"/>
  <c r="R139" i="2" s="1"/>
  <c r="R140" i="2" s="1"/>
  <c r="R141" i="2" s="1"/>
  <c r="R100" i="2"/>
  <c r="R101" i="2" s="1"/>
  <c r="R102" i="2" s="1"/>
  <c r="R103" i="2" s="1"/>
  <c r="R104" i="2" s="1"/>
  <c r="R105" i="2" s="1"/>
  <c r="R106" i="2" s="1"/>
  <c r="R107" i="2" s="1"/>
  <c r="R108" i="2" s="1"/>
  <c r="R109" i="2" s="1"/>
  <c r="R110" i="2" s="1"/>
  <c r="R111" i="2" s="1"/>
  <c r="R85" i="2"/>
  <c r="R70" i="2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55" i="2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39" i="2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9" i="2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86" i="2" l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F98" i="4"/>
  <c r="F97" i="4"/>
  <c r="F96" i="4"/>
  <c r="K565" i="2"/>
  <c r="H111" i="1" l="1"/>
  <c r="H90" i="1"/>
  <c r="E90" i="1"/>
  <c r="J90" i="1"/>
  <c r="K824" i="2"/>
  <c r="J111" i="1" s="1"/>
  <c r="U830" i="2"/>
  <c r="W830" i="2" s="1"/>
  <c r="R830" i="2"/>
  <c r="U829" i="2"/>
  <c r="W829" i="2" s="1"/>
  <c r="Y829" i="2" s="1"/>
  <c r="R829" i="2"/>
  <c r="U828" i="2"/>
  <c r="W828" i="2" s="1"/>
  <c r="Y828" i="2" s="1"/>
  <c r="R828" i="2"/>
  <c r="U827" i="2"/>
  <c r="W827" i="2" s="1"/>
  <c r="Y827" i="2" s="1"/>
  <c r="R827" i="2"/>
  <c r="U826" i="2"/>
  <c r="W826" i="2" s="1"/>
  <c r="Y826" i="2" s="1"/>
  <c r="R826" i="2"/>
  <c r="G826" i="2"/>
  <c r="K826" i="2" s="1"/>
  <c r="C826" i="2"/>
  <c r="C825" i="2"/>
  <c r="G824" i="2"/>
  <c r="M111" i="1" s="1"/>
  <c r="W819" i="2"/>
  <c r="Y819" i="2" s="1"/>
  <c r="U820" i="2" s="1"/>
  <c r="W820" i="2" s="1"/>
  <c r="Y820" i="2" s="1"/>
  <c r="U821" i="2" s="1"/>
  <c r="W821" i="2" s="1"/>
  <c r="Y821" i="2" s="1"/>
  <c r="U822" i="2" s="1"/>
  <c r="W822" i="2" s="1"/>
  <c r="Y822" i="2" s="1"/>
  <c r="U823" i="2" s="1"/>
  <c r="W823" i="2" s="1"/>
  <c r="Y823" i="2" s="1"/>
  <c r="U824" i="2" s="1"/>
  <c r="W824" i="2" s="1"/>
  <c r="Y824" i="2" s="1"/>
  <c r="U825" i="2" s="1"/>
  <c r="W825" i="2" s="1"/>
  <c r="Y825" i="2" s="1"/>
  <c r="H818" i="2"/>
  <c r="G818" i="2"/>
  <c r="U920" i="2"/>
  <c r="W920" i="2" s="1"/>
  <c r="R920" i="2"/>
  <c r="U919" i="2"/>
  <c r="W919" i="2" s="1"/>
  <c r="Y919" i="2" s="1"/>
  <c r="R919" i="2"/>
  <c r="U918" i="2"/>
  <c r="W918" i="2" s="1"/>
  <c r="Y918" i="2" s="1"/>
  <c r="R918" i="2"/>
  <c r="U917" i="2"/>
  <c r="W917" i="2" s="1"/>
  <c r="Y917" i="2" s="1"/>
  <c r="R917" i="2"/>
  <c r="U916" i="2"/>
  <c r="W916" i="2" s="1"/>
  <c r="Y916" i="2" s="1"/>
  <c r="R916" i="2"/>
  <c r="G916" i="2"/>
  <c r="K916" i="2" s="1"/>
  <c r="C916" i="2"/>
  <c r="C915" i="2"/>
  <c r="F90" i="1" s="1"/>
  <c r="G914" i="2"/>
  <c r="M90" i="1" s="1"/>
  <c r="R910" i="2"/>
  <c r="W909" i="2"/>
  <c r="Y909" i="2" s="1"/>
  <c r="U910" i="2" s="1"/>
  <c r="W910" i="2" s="1"/>
  <c r="Y910" i="2" s="1"/>
  <c r="U911" i="2" s="1"/>
  <c r="W911" i="2" s="1"/>
  <c r="Y911" i="2" s="1"/>
  <c r="H908" i="2"/>
  <c r="G908" i="2"/>
  <c r="U815" i="2"/>
  <c r="W815" i="2" s="1"/>
  <c r="R815" i="2"/>
  <c r="U814" i="2"/>
  <c r="W814" i="2" s="1"/>
  <c r="Y814" i="2" s="1"/>
  <c r="U813" i="2"/>
  <c r="W813" i="2" s="1"/>
  <c r="Y813" i="2" s="1"/>
  <c r="R813" i="2"/>
  <c r="R814" i="2" s="1"/>
  <c r="U812" i="2"/>
  <c r="W812" i="2" s="1"/>
  <c r="Y812" i="2" s="1"/>
  <c r="R812" i="2"/>
  <c r="U811" i="2"/>
  <c r="W811" i="2" s="1"/>
  <c r="Y811" i="2" s="1"/>
  <c r="R811" i="2"/>
  <c r="G811" i="2"/>
  <c r="K811" i="2" s="1"/>
  <c r="C811" i="2"/>
  <c r="C810" i="2"/>
  <c r="K809" i="2"/>
  <c r="G809" i="2"/>
  <c r="R806" i="2"/>
  <c r="R805" i="2"/>
  <c r="W804" i="2"/>
  <c r="Y804" i="2" s="1"/>
  <c r="U805" i="2" s="1"/>
  <c r="W805" i="2" s="1"/>
  <c r="Y805" i="2" s="1"/>
  <c r="U806" i="2" s="1"/>
  <c r="W806" i="2" s="1"/>
  <c r="Y806" i="2" s="1"/>
  <c r="U807" i="2" s="1"/>
  <c r="W807" i="2" s="1"/>
  <c r="Y807" i="2" s="1"/>
  <c r="U808" i="2" s="1"/>
  <c r="W808" i="2" s="1"/>
  <c r="Y808" i="2" s="1"/>
  <c r="U809" i="2" s="1"/>
  <c r="W809" i="2" s="1"/>
  <c r="Y809" i="2" s="1"/>
  <c r="U810" i="2" s="1"/>
  <c r="W810" i="2" s="1"/>
  <c r="Y810" i="2" s="1"/>
  <c r="H803" i="2"/>
  <c r="G803" i="2"/>
  <c r="I138" i="1"/>
  <c r="H138" i="1"/>
  <c r="E138" i="1"/>
  <c r="B138" i="1"/>
  <c r="U1191" i="2"/>
  <c r="W1191" i="2" s="1"/>
  <c r="Y1191" i="2" s="1"/>
  <c r="U1190" i="2"/>
  <c r="W1190" i="2" s="1"/>
  <c r="Y1190" i="2" s="1"/>
  <c r="G1190" i="2"/>
  <c r="P138" i="1" s="1"/>
  <c r="C1190" i="2"/>
  <c r="G1189" i="2"/>
  <c r="K1189" i="2" s="1"/>
  <c r="C1189" i="2"/>
  <c r="G138" i="1" s="1"/>
  <c r="G1188" i="2"/>
  <c r="N138" i="1" s="1"/>
  <c r="C1188" i="2"/>
  <c r="F138" i="1" s="1"/>
  <c r="U1187" i="2"/>
  <c r="W1187" i="2" s="1"/>
  <c r="Y1187" i="2" s="1"/>
  <c r="K1187" i="2"/>
  <c r="J138" i="1" s="1"/>
  <c r="G1187" i="2"/>
  <c r="M138" i="1" s="1"/>
  <c r="K1186" i="2"/>
  <c r="G1186" i="2"/>
  <c r="L138" i="1" s="1"/>
  <c r="H1181" i="2"/>
  <c r="G1181" i="2"/>
  <c r="K269" i="2"/>
  <c r="K668" i="2"/>
  <c r="F95" i="4"/>
  <c r="F111" i="1" l="1"/>
  <c r="U912" i="2"/>
  <c r="W912" i="2" s="1"/>
  <c r="G111" i="1"/>
  <c r="G823" i="2"/>
  <c r="L111" i="1" s="1"/>
  <c r="C917" i="2"/>
  <c r="I913" i="2" s="1"/>
  <c r="C827" i="2"/>
  <c r="I823" i="2" s="1"/>
  <c r="C812" i="2"/>
  <c r="I808" i="2" s="1"/>
  <c r="K808" i="2" s="1"/>
  <c r="K810" i="2" s="1"/>
  <c r="K812" i="2" s="1"/>
  <c r="O111" i="1"/>
  <c r="O90" i="1"/>
  <c r="Y830" i="2"/>
  <c r="G827" i="2" s="1"/>
  <c r="P111" i="1" s="1"/>
  <c r="G825" i="2"/>
  <c r="N111" i="1" s="1"/>
  <c r="Y920" i="2"/>
  <c r="G808" i="2"/>
  <c r="Y815" i="2"/>
  <c r="G812" i="2" s="1"/>
  <c r="G810" i="2"/>
  <c r="O138" i="1"/>
  <c r="K1188" i="2"/>
  <c r="K138" i="1" s="1"/>
  <c r="H67" i="1"/>
  <c r="E67" i="1"/>
  <c r="B67" i="1"/>
  <c r="Y912" i="2" l="1"/>
  <c r="K913" i="2"/>
  <c r="K915" i="2" s="1"/>
  <c r="K917" i="2" s="1"/>
  <c r="Q90" i="1" s="1"/>
  <c r="I111" i="1"/>
  <c r="I90" i="1"/>
  <c r="K823" i="2"/>
  <c r="K825" i="2" s="1"/>
  <c r="K827" i="2" s="1"/>
  <c r="Q111" i="1" s="1"/>
  <c r="Q138" i="1"/>
  <c r="H43" i="6"/>
  <c r="H42" i="6"/>
  <c r="H41" i="6"/>
  <c r="H40" i="6"/>
  <c r="I44" i="6"/>
  <c r="W913" i="2" l="1"/>
  <c r="U913" i="2"/>
  <c r="G913" i="2" s="1"/>
  <c r="L90" i="1" s="1"/>
  <c r="K90" i="1"/>
  <c r="K111" i="1"/>
  <c r="F94" i="4"/>
  <c r="Y913" i="2" l="1"/>
  <c r="G915" i="2"/>
  <c r="N90" i="1" s="1"/>
  <c r="H43" i="1"/>
  <c r="E43" i="1"/>
  <c r="B43" i="1"/>
  <c r="B110" i="1"/>
  <c r="W914" i="2" l="1"/>
  <c r="Y914" i="2" s="1"/>
  <c r="U915" i="2" s="1"/>
  <c r="W915" i="2" s="1"/>
  <c r="Y915" i="2" s="1"/>
  <c r="G917" i="2"/>
  <c r="P90" i="1" s="1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U210" i="2" s="1"/>
  <c r="W210" i="2" s="1"/>
  <c r="Y210" i="2" s="1"/>
  <c r="U211" i="2" s="1"/>
  <c r="W211" i="2" s="1"/>
  <c r="Y211" i="2" s="1"/>
  <c r="U212" i="2" s="1"/>
  <c r="W212" i="2" s="1"/>
  <c r="Y212" i="2" s="1"/>
  <c r="U213" i="2" s="1"/>
  <c r="W213" i="2" s="1"/>
  <c r="Y213" i="2" s="1"/>
  <c r="U214" i="2" s="1"/>
  <c r="W214" i="2" s="1"/>
  <c r="Y214" i="2" s="1"/>
  <c r="U215" i="2" s="1"/>
  <c r="W215" i="2" s="1"/>
  <c r="Y215" i="2" s="1"/>
  <c r="U216" i="2" s="1"/>
  <c r="W216" i="2" s="1"/>
  <c r="Y216" i="2" s="1"/>
  <c r="H87" i="4" l="1"/>
  <c r="H86" i="4"/>
  <c r="H85" i="4"/>
  <c r="H84" i="4"/>
  <c r="H83" i="4"/>
  <c r="H82" i="4"/>
  <c r="K310" i="2"/>
  <c r="F93" i="4"/>
  <c r="H88" i="4" l="1"/>
  <c r="K594" i="2"/>
  <c r="K580" i="2"/>
  <c r="F92" i="4"/>
  <c r="F91" i="4"/>
  <c r="H91" i="1" l="1"/>
  <c r="E91" i="1"/>
  <c r="B91" i="1"/>
  <c r="W902" i="2"/>
  <c r="Y902" i="2" s="1"/>
  <c r="U903" i="2" s="1"/>
  <c r="W903" i="2" s="1"/>
  <c r="Y903" i="2" s="1"/>
  <c r="U904" i="2" s="1"/>
  <c r="U902" i="2"/>
  <c r="C902" i="2"/>
  <c r="U901" i="2"/>
  <c r="W901" i="2" s="1"/>
  <c r="Y901" i="2" s="1"/>
  <c r="G901" i="2"/>
  <c r="K901" i="2" s="1"/>
  <c r="C901" i="2"/>
  <c r="G91" i="1" s="1"/>
  <c r="C900" i="2"/>
  <c r="Y899" i="2"/>
  <c r="W900" i="2" s="1"/>
  <c r="Y900" i="2" s="1"/>
  <c r="K899" i="2"/>
  <c r="J91" i="1" s="1"/>
  <c r="G899" i="2"/>
  <c r="M91" i="1" s="1"/>
  <c r="W894" i="2"/>
  <c r="Y894" i="2" s="1"/>
  <c r="H893" i="2"/>
  <c r="G893" i="2"/>
  <c r="I898" i="2" l="1"/>
  <c r="K898" i="2" s="1"/>
  <c r="K900" i="2" s="1"/>
  <c r="U895" i="2"/>
  <c r="W895" i="2" s="1"/>
  <c r="Y895" i="2" s="1"/>
  <c r="O91" i="1"/>
  <c r="F91" i="1"/>
  <c r="W904" i="2"/>
  <c r="F90" i="4"/>
  <c r="U896" i="2" l="1"/>
  <c r="W896" i="2" s="1"/>
  <c r="Y896" i="2" s="1"/>
  <c r="I91" i="1"/>
  <c r="K902" i="2"/>
  <c r="K91" i="1"/>
  <c r="Y904" i="2"/>
  <c r="U897" i="2" l="1"/>
  <c r="W897" i="2" s="1"/>
  <c r="Y897" i="2" s="1"/>
  <c r="U905" i="2"/>
  <c r="Q91" i="1"/>
  <c r="B15" i="1"/>
  <c r="U898" i="2" l="1"/>
  <c r="W898" i="2" s="1"/>
  <c r="Y898" i="2" s="1"/>
  <c r="W905" i="2"/>
  <c r="H64" i="1"/>
  <c r="E64" i="1"/>
  <c r="B64" i="1"/>
  <c r="R860" i="2"/>
  <c r="R858" i="2"/>
  <c r="R857" i="2"/>
  <c r="R856" i="2"/>
  <c r="G856" i="2"/>
  <c r="K856" i="2" s="1"/>
  <c r="C856" i="2"/>
  <c r="G64" i="1" s="1"/>
  <c r="R855" i="2"/>
  <c r="C855" i="2"/>
  <c r="F64" i="1" s="1"/>
  <c r="R854" i="2"/>
  <c r="K854" i="2"/>
  <c r="J64" i="1" s="1"/>
  <c r="G854" i="2"/>
  <c r="M64" i="1" s="1"/>
  <c r="R853" i="2"/>
  <c r="R851" i="2"/>
  <c r="R850" i="2"/>
  <c r="W849" i="2"/>
  <c r="Y849" i="2" s="1"/>
  <c r="H848" i="2"/>
  <c r="G848" i="2"/>
  <c r="H86" i="1"/>
  <c r="E86" i="1"/>
  <c r="B86" i="1"/>
  <c r="G1083" i="2"/>
  <c r="O86" i="1" s="1"/>
  <c r="C1083" i="2"/>
  <c r="G86" i="1" s="1"/>
  <c r="C1082" i="2"/>
  <c r="F86" i="1" s="1"/>
  <c r="K1081" i="2"/>
  <c r="J86" i="1" s="1"/>
  <c r="G1081" i="2"/>
  <c r="M86" i="1" s="1"/>
  <c r="C1084" i="2"/>
  <c r="W1076" i="2"/>
  <c r="Y1076" i="2" s="1"/>
  <c r="U1077" i="2" s="1"/>
  <c r="Y1077" i="2" s="1"/>
  <c r="H1075" i="2"/>
  <c r="G1075" i="2"/>
  <c r="G1066" i="2"/>
  <c r="M87" i="1" s="1"/>
  <c r="G975" i="2"/>
  <c r="M109" i="1" s="1"/>
  <c r="H133" i="1"/>
  <c r="E133" i="1"/>
  <c r="B133" i="1"/>
  <c r="H87" i="1"/>
  <c r="E87" i="1"/>
  <c r="B87" i="1"/>
  <c r="R1072" i="2"/>
  <c r="G1068" i="2"/>
  <c r="K1068" i="2" s="1"/>
  <c r="C1068" i="2"/>
  <c r="G87" i="1" s="1"/>
  <c r="C1067" i="2"/>
  <c r="F87" i="1" s="1"/>
  <c r="K1066" i="2"/>
  <c r="J87" i="1" s="1"/>
  <c r="R1062" i="2"/>
  <c r="R1066" i="2" s="1"/>
  <c r="R1067" i="2" s="1"/>
  <c r="R1068" i="2" s="1"/>
  <c r="R1069" i="2" s="1"/>
  <c r="R1070" i="2" s="1"/>
  <c r="W1061" i="2"/>
  <c r="Y1061" i="2" s="1"/>
  <c r="U1062" i="2" s="1"/>
  <c r="W1062" i="2" s="1"/>
  <c r="Y1062" i="2" s="1"/>
  <c r="U1063" i="2" s="1"/>
  <c r="W1063" i="2" s="1"/>
  <c r="Y1063" i="2" s="1"/>
  <c r="H1060" i="2"/>
  <c r="G1060" i="2"/>
  <c r="H109" i="1"/>
  <c r="E109" i="1"/>
  <c r="B109" i="1"/>
  <c r="W981" i="2"/>
  <c r="Y981" i="2" s="1"/>
  <c r="G977" i="2"/>
  <c r="K977" i="2" s="1"/>
  <c r="C977" i="2"/>
  <c r="G109" i="1" s="1"/>
  <c r="C976" i="2"/>
  <c r="F109" i="1" s="1"/>
  <c r="K975" i="2"/>
  <c r="J109" i="1" s="1"/>
  <c r="R973" i="2"/>
  <c r="R974" i="2" s="1"/>
  <c r="R975" i="2" s="1"/>
  <c r="R976" i="2" s="1"/>
  <c r="R977" i="2" s="1"/>
  <c r="R978" i="2" s="1"/>
  <c r="R979" i="2" s="1"/>
  <c r="W970" i="2"/>
  <c r="Y970" i="2" s="1"/>
  <c r="U971" i="2" s="1"/>
  <c r="W971" i="2" s="1"/>
  <c r="Y971" i="2" s="1"/>
  <c r="U972" i="2" s="1"/>
  <c r="W972" i="2" s="1"/>
  <c r="Y972" i="2" s="1"/>
  <c r="U973" i="2" s="1"/>
  <c r="W973" i="2" s="1"/>
  <c r="Y973" i="2" s="1"/>
  <c r="U974" i="2" s="1"/>
  <c r="W974" i="2" s="1"/>
  <c r="Y974" i="2" s="1"/>
  <c r="U975" i="2" s="1"/>
  <c r="W975" i="2" s="1"/>
  <c r="Y975" i="2" s="1"/>
  <c r="U976" i="2" s="1"/>
  <c r="W976" i="2" s="1"/>
  <c r="Y976" i="2" s="1"/>
  <c r="U977" i="2" s="1"/>
  <c r="W977" i="2" s="1"/>
  <c r="Y977" i="2" s="1"/>
  <c r="U978" i="2" s="1"/>
  <c r="W978" i="2" s="1"/>
  <c r="Y978" i="2" s="1"/>
  <c r="U979" i="2" s="1"/>
  <c r="W979" i="2" s="1"/>
  <c r="Y979" i="2" s="1"/>
  <c r="U980" i="2" s="1"/>
  <c r="H969" i="2"/>
  <c r="G969" i="2"/>
  <c r="K944" i="2"/>
  <c r="J133" i="1" s="1"/>
  <c r="W769" i="2"/>
  <c r="W995" i="2"/>
  <c r="G898" i="2" l="1"/>
  <c r="L91" i="1" s="1"/>
  <c r="Y1078" i="2"/>
  <c r="U1079" i="2" s="1"/>
  <c r="U1078" i="2"/>
  <c r="U1064" i="2"/>
  <c r="W1064" i="2" s="1"/>
  <c r="Y1064" i="2" s="1"/>
  <c r="Y1079" i="2"/>
  <c r="C978" i="2"/>
  <c r="I974" i="2" s="1"/>
  <c r="K974" i="2" s="1"/>
  <c r="K976" i="2" s="1"/>
  <c r="K109" i="1" s="1"/>
  <c r="C857" i="2"/>
  <c r="I853" i="2" s="1"/>
  <c r="K853" i="2" s="1"/>
  <c r="K855" i="2" s="1"/>
  <c r="K64" i="1" s="1"/>
  <c r="C1069" i="2"/>
  <c r="I1065" i="2" s="1"/>
  <c r="K1065" i="2" s="1"/>
  <c r="K1067" i="2" s="1"/>
  <c r="K87" i="1" s="1"/>
  <c r="U850" i="2"/>
  <c r="W850" i="2" s="1"/>
  <c r="Y850" i="2" s="1"/>
  <c r="Y905" i="2"/>
  <c r="G902" i="2" s="1"/>
  <c r="P91" i="1" s="1"/>
  <c r="G900" i="2"/>
  <c r="N91" i="1" s="1"/>
  <c r="I1080" i="2"/>
  <c r="K1080" i="2" s="1"/>
  <c r="K1082" i="2" s="1"/>
  <c r="O64" i="1"/>
  <c r="K1083" i="2"/>
  <c r="W859" i="2"/>
  <c r="O87" i="1"/>
  <c r="O109" i="1"/>
  <c r="W980" i="2"/>
  <c r="G974" i="2"/>
  <c r="L109" i="1" s="1"/>
  <c r="K1084" i="2" l="1"/>
  <c r="U1065" i="2"/>
  <c r="W1065" i="2" s="1"/>
  <c r="Y1065" i="2" s="1"/>
  <c r="W1066" i="2" s="1"/>
  <c r="Y1066" i="2" s="1"/>
  <c r="U1067" i="2" s="1"/>
  <c r="W1067" i="2" s="1"/>
  <c r="Y1067" i="2" s="1"/>
  <c r="U1068" i="2" s="1"/>
  <c r="W1068" i="2" s="1"/>
  <c r="Y1068" i="2" s="1"/>
  <c r="U1069" i="2" s="1"/>
  <c r="W1069" i="2" s="1"/>
  <c r="Y1069" i="2" s="1"/>
  <c r="U1070" i="2" s="1"/>
  <c r="W1070" i="2" s="1"/>
  <c r="Y1070" i="2" s="1"/>
  <c r="U1071" i="2" s="1"/>
  <c r="W1071" i="2" s="1"/>
  <c r="Y1071" i="2" s="1"/>
  <c r="Y1080" i="2"/>
  <c r="Y1081" i="2" s="1"/>
  <c r="U1082" i="2" s="1"/>
  <c r="Y1082" i="2" s="1"/>
  <c r="U1083" i="2" s="1"/>
  <c r="W1083" i="2" s="1"/>
  <c r="Y1083" i="2" s="1"/>
  <c r="U1084" i="2" s="1"/>
  <c r="W1084" i="2" s="1"/>
  <c r="Y1084" i="2" s="1"/>
  <c r="U1085" i="2" s="1"/>
  <c r="W1085" i="2" s="1"/>
  <c r="Y1085" i="2" s="1"/>
  <c r="U1086" i="2" s="1"/>
  <c r="W1086" i="2" s="1"/>
  <c r="Y1086" i="2" s="1"/>
  <c r="U851" i="2"/>
  <c r="W851" i="2" s="1"/>
  <c r="Y851" i="2" s="1"/>
  <c r="I64" i="1"/>
  <c r="K978" i="2"/>
  <c r="Q109" i="1" s="1"/>
  <c r="I109" i="1"/>
  <c r="I87" i="1"/>
  <c r="I86" i="1"/>
  <c r="K1069" i="2"/>
  <c r="Q87" i="1" s="1"/>
  <c r="K857" i="2"/>
  <c r="Q86" i="1"/>
  <c r="K86" i="1"/>
  <c r="Y859" i="2"/>
  <c r="G976" i="2"/>
  <c r="N109" i="1" s="1"/>
  <c r="Y980" i="2"/>
  <c r="G978" i="2" s="1"/>
  <c r="P109" i="1" s="1"/>
  <c r="U852" i="2" l="1"/>
  <c r="W852" i="2" s="1"/>
  <c r="Y852" i="2" s="1"/>
  <c r="Q64" i="1"/>
  <c r="U1087" i="2"/>
  <c r="U1072" i="2"/>
  <c r="K1046" i="2"/>
  <c r="F89" i="4"/>
  <c r="U853" i="2" l="1"/>
  <c r="W853" i="2" s="1"/>
  <c r="Y853" i="2" s="1"/>
  <c r="W854" i="2" s="1"/>
  <c r="Y854" i="2" s="1"/>
  <c r="W855" i="2" s="1"/>
  <c r="Y855" i="2" s="1"/>
  <c r="W856" i="2" s="1"/>
  <c r="Y856" i="2" s="1"/>
  <c r="W857" i="2" s="1"/>
  <c r="Y857" i="2" s="1"/>
  <c r="W858" i="2" s="1"/>
  <c r="Y858" i="2" s="1"/>
  <c r="W1087" i="2"/>
  <c r="G1080" i="2"/>
  <c r="L86" i="1" s="1"/>
  <c r="W860" i="2"/>
  <c r="G853" i="2"/>
  <c r="L64" i="1" s="1"/>
  <c r="W1072" i="2"/>
  <c r="G1065" i="2"/>
  <c r="L87" i="1" s="1"/>
  <c r="W932" i="2"/>
  <c r="Y860" i="2" l="1"/>
  <c r="G857" i="2" s="1"/>
  <c r="P64" i="1" s="1"/>
  <c r="G855" i="2"/>
  <c r="N64" i="1" s="1"/>
  <c r="Y1087" i="2"/>
  <c r="G1084" i="2" s="1"/>
  <c r="P86" i="1" s="1"/>
  <c r="G1082" i="2"/>
  <c r="N86" i="1" s="1"/>
  <c r="Y1072" i="2"/>
  <c r="G1069" i="2" s="1"/>
  <c r="P87" i="1" s="1"/>
  <c r="G1067" i="2"/>
  <c r="N87" i="1" s="1"/>
  <c r="K385" i="2"/>
  <c r="F87" i="4"/>
  <c r="K370" i="2"/>
  <c r="K355" i="2"/>
  <c r="K400" i="2"/>
  <c r="K340" i="2"/>
  <c r="K325" i="2"/>
  <c r="F88" i="4"/>
  <c r="F86" i="4"/>
  <c r="F85" i="4"/>
  <c r="F84" i="4"/>
  <c r="F83" i="4"/>
  <c r="F82" i="4"/>
  <c r="C751" i="2" l="1"/>
  <c r="I748" i="2" s="1"/>
  <c r="C750" i="2"/>
  <c r="T37" i="5" l="1"/>
  <c r="Q35" i="5"/>
  <c r="Q15" i="5"/>
  <c r="W1042" i="2"/>
  <c r="Y1042" i="2" s="1"/>
  <c r="R1042" i="2"/>
  <c r="C1128" i="2" l="1"/>
  <c r="C1127" i="2"/>
  <c r="G43" i="5"/>
  <c r="K41" i="5"/>
  <c r="K43" i="5" s="1"/>
  <c r="C41" i="5"/>
  <c r="C43" i="5" s="1"/>
  <c r="AE40" i="5"/>
  <c r="AA40" i="5"/>
  <c r="W40" i="5"/>
  <c r="S40" i="5"/>
  <c r="O40" i="5"/>
  <c r="K40" i="5"/>
  <c r="G40" i="5"/>
  <c r="C40" i="5"/>
  <c r="AF37" i="5"/>
  <c r="AE41" i="5" s="1"/>
  <c r="AE43" i="5" s="1"/>
  <c r="AB37" i="5"/>
  <c r="AA41" i="5" s="1"/>
  <c r="AA43" i="5" s="1"/>
  <c r="X37" i="5"/>
  <c r="W41" i="5" s="1"/>
  <c r="W43" i="5" s="1"/>
  <c r="S41" i="5"/>
  <c r="S43" i="5" s="1"/>
  <c r="P37" i="5"/>
  <c r="O41" i="5" s="1"/>
  <c r="O43" i="5" s="1"/>
  <c r="L37" i="5"/>
  <c r="H37" i="5"/>
  <c r="AG36" i="5"/>
  <c r="AC36" i="5"/>
  <c r="Y36" i="5"/>
  <c r="U36" i="5"/>
  <c r="Q36" i="5"/>
  <c r="M36" i="5"/>
  <c r="I36" i="5"/>
  <c r="E36" i="5"/>
  <c r="AG34" i="5"/>
  <c r="AC34" i="5"/>
  <c r="U34" i="5"/>
  <c r="Q34" i="5"/>
  <c r="M34" i="5"/>
  <c r="I34" i="5"/>
  <c r="E34" i="5"/>
  <c r="AG33" i="5"/>
  <c r="AC33" i="5"/>
  <c r="Y33" i="5"/>
  <c r="U33" i="5"/>
  <c r="Q33" i="5"/>
  <c r="M33" i="5"/>
  <c r="I33" i="5"/>
  <c r="E33" i="5"/>
  <c r="AG32" i="5"/>
  <c r="AC32" i="5"/>
  <c r="Y32" i="5"/>
  <c r="U32" i="5"/>
  <c r="Q32" i="5"/>
  <c r="M32" i="5"/>
  <c r="I32" i="5"/>
  <c r="E32" i="5"/>
  <c r="AG31" i="5"/>
  <c r="AC31" i="5"/>
  <c r="Y31" i="5"/>
  <c r="U31" i="5"/>
  <c r="Q31" i="5"/>
  <c r="M31" i="5"/>
  <c r="I31" i="5"/>
  <c r="E31" i="5"/>
  <c r="AG30" i="5"/>
  <c r="AC30" i="5"/>
  <c r="Y30" i="5"/>
  <c r="U30" i="5"/>
  <c r="Q30" i="5"/>
  <c r="M30" i="5"/>
  <c r="I30" i="5"/>
  <c r="E30" i="5"/>
  <c r="AG29" i="5"/>
  <c r="AC29" i="5"/>
  <c r="Y29" i="5"/>
  <c r="U29" i="5"/>
  <c r="Q29" i="5"/>
  <c r="M29" i="5"/>
  <c r="I29" i="5"/>
  <c r="E29" i="5"/>
  <c r="AG27" i="5"/>
  <c r="AC27" i="5"/>
  <c r="Y27" i="5"/>
  <c r="U27" i="5"/>
  <c r="Q27" i="5"/>
  <c r="M27" i="5"/>
  <c r="I27" i="5"/>
  <c r="E27" i="5"/>
  <c r="AG26" i="5"/>
  <c r="AC26" i="5"/>
  <c r="Y26" i="5"/>
  <c r="U26" i="5"/>
  <c r="Q26" i="5"/>
  <c r="M26" i="5"/>
  <c r="I26" i="5"/>
  <c r="E26" i="5"/>
  <c r="AG25" i="5"/>
  <c r="AC25" i="5"/>
  <c r="Y25" i="5"/>
  <c r="Q25" i="5"/>
  <c r="M25" i="5"/>
  <c r="I25" i="5"/>
  <c r="E25" i="5"/>
  <c r="AG24" i="5"/>
  <c r="Y24" i="5"/>
  <c r="Q24" i="5"/>
  <c r="M24" i="5"/>
  <c r="I24" i="5"/>
  <c r="E24" i="5"/>
  <c r="AG22" i="5"/>
  <c r="Y22" i="5"/>
  <c r="U22" i="5"/>
  <c r="M22" i="5"/>
  <c r="I22" i="5"/>
  <c r="E22" i="5"/>
  <c r="AG20" i="5"/>
  <c r="AC20" i="5"/>
  <c r="Y20" i="5"/>
  <c r="Q20" i="5"/>
  <c r="M20" i="5"/>
  <c r="I20" i="5"/>
  <c r="AG19" i="5"/>
  <c r="AC19" i="5"/>
  <c r="Y19" i="5"/>
  <c r="U19" i="5"/>
  <c r="Q19" i="5"/>
  <c r="M19" i="5"/>
  <c r="I19" i="5"/>
  <c r="AG18" i="5"/>
  <c r="AC18" i="5"/>
  <c r="Y18" i="5"/>
  <c r="U18" i="5"/>
  <c r="Q18" i="5"/>
  <c r="M18" i="5"/>
  <c r="I18" i="5"/>
  <c r="E18" i="5"/>
  <c r="AG17" i="5"/>
  <c r="Y17" i="5"/>
  <c r="U17" i="5"/>
  <c r="Q17" i="5"/>
  <c r="M17" i="5"/>
  <c r="I17" i="5"/>
  <c r="E17" i="5"/>
  <c r="AG16" i="5"/>
  <c r="AC16" i="5"/>
  <c r="U16" i="5"/>
  <c r="Q16" i="5"/>
  <c r="M16" i="5"/>
  <c r="I16" i="5"/>
  <c r="E16" i="5"/>
  <c r="AG15" i="5"/>
  <c r="AC15" i="5"/>
  <c r="U15" i="5"/>
  <c r="M15" i="5"/>
  <c r="I15" i="5"/>
  <c r="E15" i="5"/>
  <c r="AG13" i="5"/>
  <c r="AC13" i="5"/>
  <c r="Y13" i="5"/>
  <c r="U13" i="5"/>
  <c r="Q13" i="5"/>
  <c r="M13" i="5"/>
  <c r="I13" i="5"/>
  <c r="E13" i="5"/>
  <c r="AG12" i="5"/>
  <c r="AC12" i="5"/>
  <c r="Y12" i="5"/>
  <c r="U12" i="5"/>
  <c r="Q12" i="5"/>
  <c r="M12" i="5"/>
  <c r="I12" i="5"/>
  <c r="E12" i="5"/>
  <c r="AG11" i="5"/>
  <c r="AC11" i="5"/>
  <c r="Y11" i="5"/>
  <c r="U11" i="5"/>
  <c r="Q11" i="5"/>
  <c r="M11" i="5"/>
  <c r="I11" i="5"/>
  <c r="E11" i="5"/>
  <c r="AG10" i="5"/>
  <c r="AC10" i="5"/>
  <c r="Y10" i="5"/>
  <c r="U10" i="5"/>
  <c r="M10" i="5"/>
  <c r="I10" i="5"/>
  <c r="E10" i="5"/>
  <c r="AG9" i="5"/>
  <c r="AC9" i="5"/>
  <c r="Y9" i="5"/>
  <c r="U9" i="5"/>
  <c r="M9" i="5"/>
  <c r="I9" i="5"/>
  <c r="E9" i="5"/>
  <c r="AG8" i="5"/>
  <c r="AC8" i="5"/>
  <c r="Y8" i="5"/>
  <c r="U8" i="5"/>
  <c r="M8" i="5"/>
  <c r="I8" i="5"/>
  <c r="E8" i="5"/>
  <c r="Q37" i="5" l="1"/>
  <c r="AG37" i="5"/>
  <c r="I37" i="5"/>
  <c r="U37" i="5"/>
  <c r="Y37" i="5"/>
  <c r="E37" i="5"/>
  <c r="M37" i="5"/>
  <c r="AC37" i="5"/>
  <c r="G962" i="2"/>
  <c r="K962" i="2" s="1"/>
  <c r="C765" i="2"/>
  <c r="F73" i="1" s="1"/>
  <c r="Q11" i="1"/>
  <c r="K673" i="2"/>
  <c r="J76" i="1" s="1"/>
  <c r="C1097" i="2"/>
  <c r="F96" i="1" s="1"/>
  <c r="C645" i="2"/>
  <c r="F75" i="1" s="1"/>
  <c r="G601" i="2"/>
  <c r="K601" i="2" s="1"/>
  <c r="G452" i="2"/>
  <c r="K452" i="2" s="1"/>
  <c r="C437" i="2"/>
  <c r="G25" i="1" s="1"/>
  <c r="G781" i="2"/>
  <c r="K781" i="2" s="1"/>
  <c r="G242" i="2"/>
  <c r="C1204" i="2"/>
  <c r="G74" i="1" s="1"/>
  <c r="K205" i="2"/>
  <c r="K210" i="2" s="1"/>
  <c r="J60" i="1" s="1"/>
  <c r="F81" i="4"/>
  <c r="F80" i="4"/>
  <c r="K774" i="2"/>
  <c r="K779" i="2" s="1"/>
  <c r="J77" i="1" s="1"/>
  <c r="K1036" i="2"/>
  <c r="J82" i="1" s="1"/>
  <c r="C1037" i="2"/>
  <c r="F82" i="1" s="1"/>
  <c r="H82" i="1"/>
  <c r="E82" i="1"/>
  <c r="B82" i="1"/>
  <c r="W1031" i="2"/>
  <c r="Y1031" i="2" s="1"/>
  <c r="U1032" i="2" s="1"/>
  <c r="W1032" i="2" s="1"/>
  <c r="Y1032" i="2" s="1"/>
  <c r="U1033" i="2" s="1"/>
  <c r="W1033" i="2" s="1"/>
  <c r="Y1033" i="2" s="1"/>
  <c r="U1034" i="2" s="1"/>
  <c r="W1034" i="2" s="1"/>
  <c r="Y1034" i="2" s="1"/>
  <c r="R1033" i="2"/>
  <c r="R1034" i="2" s="1"/>
  <c r="R1035" i="2" s="1"/>
  <c r="R1036" i="2"/>
  <c r="R1037" i="2" s="1"/>
  <c r="R1038" i="2" s="1"/>
  <c r="R1039" i="2" s="1"/>
  <c r="G1038" i="2"/>
  <c r="K1038" i="2" s="1"/>
  <c r="C1038" i="2"/>
  <c r="G82" i="1" s="1"/>
  <c r="G1036" i="2"/>
  <c r="M82" i="1" s="1"/>
  <c r="W246" i="2"/>
  <c r="Y246" i="2" s="1"/>
  <c r="W245" i="2"/>
  <c r="Y245" i="2" s="1"/>
  <c r="H1030" i="2"/>
  <c r="G1030" i="2"/>
  <c r="W244" i="2"/>
  <c r="Y244" i="2" s="1"/>
  <c r="C689" i="2"/>
  <c r="F106" i="1" s="1"/>
  <c r="H106" i="1"/>
  <c r="E106" i="1"/>
  <c r="C241" i="2"/>
  <c r="C511" i="2"/>
  <c r="F33" i="1" s="1"/>
  <c r="C512" i="2"/>
  <c r="G33" i="1" s="1"/>
  <c r="G512" i="2"/>
  <c r="K512" i="2" s="1"/>
  <c r="G240" i="2"/>
  <c r="M79" i="1" s="1"/>
  <c r="H79" i="1"/>
  <c r="C242" i="2"/>
  <c r="E79" i="1"/>
  <c r="E74" i="1"/>
  <c r="B79" i="1"/>
  <c r="G137" i="2"/>
  <c r="K137" i="2" s="1"/>
  <c r="C1053" i="2"/>
  <c r="G85" i="1" s="1"/>
  <c r="C871" i="2"/>
  <c r="G89" i="1" s="1"/>
  <c r="G1023" i="2"/>
  <c r="K1023" i="2" s="1"/>
  <c r="C317" i="2"/>
  <c r="G78" i="1" s="1"/>
  <c r="K390" i="2"/>
  <c r="J51" i="1" s="1"/>
  <c r="C542" i="2"/>
  <c r="G81" i="1" s="1"/>
  <c r="C122" i="2"/>
  <c r="G69" i="1" s="1"/>
  <c r="G1143" i="2"/>
  <c r="K1143" i="2" s="1"/>
  <c r="C286" i="2"/>
  <c r="F26" i="1" s="1"/>
  <c r="C287" i="2"/>
  <c r="G26" i="1" s="1"/>
  <c r="C452" i="2"/>
  <c r="G28" i="1" s="1"/>
  <c r="C422" i="2"/>
  <c r="W235" i="2"/>
  <c r="Y235" i="2" s="1"/>
  <c r="U236" i="2" s="1"/>
  <c r="W236" i="2" s="1"/>
  <c r="Y236" i="2" s="1"/>
  <c r="K240" i="2"/>
  <c r="J79" i="1" s="1"/>
  <c r="G841" i="2"/>
  <c r="K841" i="2" s="1"/>
  <c r="W845" i="2"/>
  <c r="Y845" i="2" s="1"/>
  <c r="W844" i="2"/>
  <c r="Y844" i="2" s="1"/>
  <c r="R844" i="2"/>
  <c r="H234" i="2"/>
  <c r="G234" i="2"/>
  <c r="R843" i="2"/>
  <c r="C467" i="2"/>
  <c r="G24" i="1" s="1"/>
  <c r="G706" i="2"/>
  <c r="K706" i="2" s="1"/>
  <c r="C1143" i="2"/>
  <c r="G135" i="1" s="1"/>
  <c r="C1142" i="2"/>
  <c r="C197" i="2"/>
  <c r="G59" i="1" s="1"/>
  <c r="C196" i="2"/>
  <c r="F59" i="1" s="1"/>
  <c r="C588" i="2"/>
  <c r="C587" i="2"/>
  <c r="C586" i="2"/>
  <c r="F71" i="1" s="1"/>
  <c r="C61" i="2"/>
  <c r="K839" i="2"/>
  <c r="J100" i="1" s="1"/>
  <c r="G839" i="2"/>
  <c r="M100" i="1" s="1"/>
  <c r="H100" i="1"/>
  <c r="C841" i="2"/>
  <c r="C840" i="2"/>
  <c r="F100" i="1" s="1"/>
  <c r="E100" i="1"/>
  <c r="W834" i="2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W838" i="2" s="1"/>
  <c r="Y838" i="2" s="1"/>
  <c r="U839" i="2" s="1"/>
  <c r="W839" i="2" s="1"/>
  <c r="Y839" i="2" s="1"/>
  <c r="U840" i="2" s="1"/>
  <c r="W840" i="2" s="1"/>
  <c r="Y840" i="2" s="1"/>
  <c r="U841" i="2" s="1"/>
  <c r="W841" i="2" s="1"/>
  <c r="Y841" i="2" s="1"/>
  <c r="U842" i="2" s="1"/>
  <c r="H833" i="2"/>
  <c r="G833" i="2"/>
  <c r="Y781" i="2"/>
  <c r="F79" i="4"/>
  <c r="K115" i="2"/>
  <c r="K120" i="2" s="1"/>
  <c r="J69" i="1" s="1"/>
  <c r="F78" i="4"/>
  <c r="F77" i="4"/>
  <c r="F76" i="4"/>
  <c r="F75" i="4"/>
  <c r="C631" i="2"/>
  <c r="G67" i="1" s="1"/>
  <c r="C630" i="2"/>
  <c r="F67" i="1" s="1"/>
  <c r="B24" i="1"/>
  <c r="W570" i="2"/>
  <c r="Y570" i="2" s="1"/>
  <c r="W571" i="2" s="1"/>
  <c r="Y571" i="2" s="1"/>
  <c r="W572" i="2" s="1"/>
  <c r="Y572" i="2" s="1"/>
  <c r="W573" i="2" s="1"/>
  <c r="C573" i="2"/>
  <c r="K75" i="2"/>
  <c r="J14" i="1" s="1"/>
  <c r="K490" i="2"/>
  <c r="E32" i="1" s="1"/>
  <c r="K520" i="2"/>
  <c r="E36" i="1" s="1"/>
  <c r="H88" i="1"/>
  <c r="E88" i="1"/>
  <c r="B88" i="1"/>
  <c r="U890" i="2"/>
  <c r="W890" i="2" s="1"/>
  <c r="Y890" i="2" s="1"/>
  <c r="C887" i="2"/>
  <c r="G886" i="2"/>
  <c r="K886" i="2" s="1"/>
  <c r="C886" i="2"/>
  <c r="G88" i="1" s="1"/>
  <c r="C885" i="2"/>
  <c r="F88" i="1" s="1"/>
  <c r="K884" i="2"/>
  <c r="J88" i="1" s="1"/>
  <c r="G884" i="2"/>
  <c r="M88" i="1" s="1"/>
  <c r="W879" i="2"/>
  <c r="Y879" i="2" s="1"/>
  <c r="H878" i="2"/>
  <c r="G878" i="2"/>
  <c r="H134" i="1"/>
  <c r="B134" i="1"/>
  <c r="G1128" i="2"/>
  <c r="G134" i="1"/>
  <c r="R1123" i="2"/>
  <c r="F134" i="1"/>
  <c r="R1122" i="2"/>
  <c r="G1126" i="2"/>
  <c r="M134" i="1" s="1"/>
  <c r="W1121" i="2"/>
  <c r="Y1121" i="2" s="1"/>
  <c r="H1120" i="2"/>
  <c r="G1120" i="2"/>
  <c r="G144" i="2"/>
  <c r="N1" i="1"/>
  <c r="H78" i="1"/>
  <c r="E78" i="1"/>
  <c r="B78" i="1"/>
  <c r="G384" i="2"/>
  <c r="H384" i="2"/>
  <c r="W386" i="2"/>
  <c r="Y386" i="2" s="1"/>
  <c r="W387" i="2"/>
  <c r="Y387" i="2" s="1"/>
  <c r="W388" i="2"/>
  <c r="Y388" i="2" s="1"/>
  <c r="W389" i="2"/>
  <c r="Y389" i="2" s="1"/>
  <c r="G390" i="2"/>
  <c r="M51" i="1" s="1"/>
  <c r="W390" i="2"/>
  <c r="Y390" i="2" s="1"/>
  <c r="C391" i="2"/>
  <c r="F51" i="1" s="1"/>
  <c r="W391" i="2"/>
  <c r="Y391" i="2" s="1"/>
  <c r="C392" i="2"/>
  <c r="G392" i="2"/>
  <c r="K392" i="2" s="1"/>
  <c r="R392" i="2"/>
  <c r="U392" i="2"/>
  <c r="W392" i="2" s="1"/>
  <c r="Y392" i="2" s="1"/>
  <c r="U393" i="2" s="1"/>
  <c r="R395" i="2"/>
  <c r="C393" i="2" s="1"/>
  <c r="U396" i="2"/>
  <c r="W396" i="2" s="1"/>
  <c r="Y396" i="2" s="1"/>
  <c r="H108" i="1"/>
  <c r="E108" i="1"/>
  <c r="B108" i="1"/>
  <c r="E76" i="1"/>
  <c r="H75" i="1"/>
  <c r="E75" i="1"/>
  <c r="B75" i="1"/>
  <c r="H74" i="1"/>
  <c r="B74" i="1"/>
  <c r="H66" i="1"/>
  <c r="E66" i="1"/>
  <c r="B66" i="1"/>
  <c r="E110" i="1"/>
  <c r="H107" i="1"/>
  <c r="E107" i="1"/>
  <c r="H110" i="1"/>
  <c r="H76" i="1"/>
  <c r="G631" i="2"/>
  <c r="K629" i="2"/>
  <c r="G629" i="2"/>
  <c r="M67" i="1" s="1"/>
  <c r="W624" i="2"/>
  <c r="Y624" i="2" s="1"/>
  <c r="H623" i="2"/>
  <c r="G623" i="2"/>
  <c r="U186" i="2"/>
  <c r="W186" i="2" s="1"/>
  <c r="Y186" i="2" s="1"/>
  <c r="G182" i="2"/>
  <c r="O43" i="1" s="1"/>
  <c r="C182" i="2"/>
  <c r="C181" i="2"/>
  <c r="F43" i="1" s="1"/>
  <c r="Y180" i="2"/>
  <c r="U181" i="2" s="1"/>
  <c r="W181" i="2" s="1"/>
  <c r="Y181" i="2" s="1"/>
  <c r="U182" i="2" s="1"/>
  <c r="W182" i="2" s="1"/>
  <c r="Y182" i="2" s="1"/>
  <c r="U183" i="2" s="1"/>
  <c r="K180" i="2"/>
  <c r="J43" i="1" s="1"/>
  <c r="G180" i="2"/>
  <c r="M43" i="1" s="1"/>
  <c r="R177" i="2"/>
  <c r="W175" i="2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W179" i="2" s="1"/>
  <c r="Y179" i="2" s="1"/>
  <c r="U180" i="2" s="1"/>
  <c r="H174" i="2"/>
  <c r="G174" i="2"/>
  <c r="C930" i="2"/>
  <c r="W935" i="2"/>
  <c r="Y935" i="2" s="1"/>
  <c r="G931" i="2"/>
  <c r="K931" i="2" s="1"/>
  <c r="C931" i="2"/>
  <c r="G66" i="1" s="1"/>
  <c r="K929" i="2"/>
  <c r="J66" i="1" s="1"/>
  <c r="G929" i="2"/>
  <c r="M66" i="1" s="1"/>
  <c r="C932" i="2"/>
  <c r="W924" i="2"/>
  <c r="Y924" i="2" s="1"/>
  <c r="U925" i="2" s="1"/>
  <c r="W925" i="2" s="1"/>
  <c r="Y925" i="2" s="1"/>
  <c r="U926" i="2" s="1"/>
  <c r="W926" i="2" s="1"/>
  <c r="Y926" i="2" s="1"/>
  <c r="U927" i="2" s="1"/>
  <c r="W927" i="2" s="1"/>
  <c r="Y927" i="2" s="1"/>
  <c r="U928" i="2" s="1"/>
  <c r="W928" i="2" s="1"/>
  <c r="Y928" i="2" s="1"/>
  <c r="U929" i="2" s="1"/>
  <c r="Y929" i="2"/>
  <c r="U930" i="2" s="1"/>
  <c r="W930" i="2" s="1"/>
  <c r="Y930" i="2" s="1"/>
  <c r="U931" i="2" s="1"/>
  <c r="W931" i="2" s="1"/>
  <c r="Y931" i="2" s="1"/>
  <c r="U932" i="2" s="1"/>
  <c r="Y932" i="2" s="1"/>
  <c r="H923" i="2"/>
  <c r="G923" i="2"/>
  <c r="U1208" i="2"/>
  <c r="W1208" i="2" s="1"/>
  <c r="Y1208" i="2" s="1"/>
  <c r="R1208" i="2"/>
  <c r="C1205" i="2" s="1"/>
  <c r="G1204" i="2"/>
  <c r="C1203" i="2"/>
  <c r="K1202" i="2"/>
  <c r="J74" i="1" s="1"/>
  <c r="G1202" i="2"/>
  <c r="M74" i="1" s="1"/>
  <c r="W1197" i="2"/>
  <c r="Y1197" i="2" s="1"/>
  <c r="U1198" i="2" s="1"/>
  <c r="W1198" i="2" s="1"/>
  <c r="Y1198" i="2" s="1"/>
  <c r="U1199" i="2" s="1"/>
  <c r="W1199" i="2" s="1"/>
  <c r="Y1199" i="2" s="1"/>
  <c r="U1200" i="2" s="1"/>
  <c r="W1200" i="2" s="1"/>
  <c r="Y1200" i="2" s="1"/>
  <c r="U1201" i="2" s="1"/>
  <c r="W1201" i="2" s="1"/>
  <c r="Y1201" i="2" s="1"/>
  <c r="W1202" i="2" s="1"/>
  <c r="Y1202" i="2" s="1"/>
  <c r="U1203" i="2" s="1"/>
  <c r="W1203" i="2" s="1"/>
  <c r="Y1203" i="2" s="1"/>
  <c r="U1204" i="2" s="1"/>
  <c r="W1204" i="2" s="1"/>
  <c r="Y1204" i="2" s="1"/>
  <c r="U1205" i="2" s="1"/>
  <c r="H1196" i="2"/>
  <c r="G1196" i="2"/>
  <c r="U800" i="2"/>
  <c r="W800" i="2" s="1"/>
  <c r="Y800" i="2" s="1"/>
  <c r="G796" i="2"/>
  <c r="C796" i="2"/>
  <c r="G107" i="1" s="1"/>
  <c r="C795" i="2"/>
  <c r="F107" i="1" s="1"/>
  <c r="K794" i="2"/>
  <c r="J107" i="1" s="1"/>
  <c r="G794" i="2"/>
  <c r="M107" i="1" s="1"/>
  <c r="W789" i="2"/>
  <c r="Y789" i="2" s="1"/>
  <c r="U790" i="2" s="1"/>
  <c r="W790" i="2" s="1"/>
  <c r="Y790" i="2" s="1"/>
  <c r="U791" i="2" s="1"/>
  <c r="W791" i="2" s="1"/>
  <c r="Y791" i="2" s="1"/>
  <c r="U792" i="2" s="1"/>
  <c r="W792" i="2" s="1"/>
  <c r="Y792" i="2" s="1"/>
  <c r="U793" i="2" s="1"/>
  <c r="W793" i="2" s="1"/>
  <c r="Y793" i="2" s="1"/>
  <c r="U794" i="2" s="1"/>
  <c r="W794" i="2" s="1"/>
  <c r="Y794" i="2" s="1"/>
  <c r="U795" i="2" s="1"/>
  <c r="W795" i="2" s="1"/>
  <c r="Y795" i="2" s="1"/>
  <c r="U796" i="2" s="1"/>
  <c r="W796" i="2" s="1"/>
  <c r="Y796" i="2" s="1"/>
  <c r="U797" i="2" s="1"/>
  <c r="H788" i="2"/>
  <c r="G788" i="2"/>
  <c r="C962" i="2"/>
  <c r="H73" i="1"/>
  <c r="E73" i="1"/>
  <c r="B73" i="1"/>
  <c r="G264" i="2"/>
  <c r="H264" i="2"/>
  <c r="K270" i="2"/>
  <c r="J102" i="1" s="1"/>
  <c r="G270" i="2"/>
  <c r="M102" i="1" s="1"/>
  <c r="U270" i="2"/>
  <c r="W270" i="2" s="1"/>
  <c r="Y270" i="2" s="1"/>
  <c r="C271" i="2"/>
  <c r="F102" i="1" s="1"/>
  <c r="C272" i="2"/>
  <c r="G102" i="1" s="1"/>
  <c r="G272" i="2"/>
  <c r="K272" i="2" s="1"/>
  <c r="U273" i="2"/>
  <c r="W273" i="2" s="1"/>
  <c r="R276" i="2"/>
  <c r="C273" i="2" s="1"/>
  <c r="U679" i="2"/>
  <c r="W679" i="2" s="1"/>
  <c r="Y679" i="2" s="1"/>
  <c r="R679" i="2"/>
  <c r="C676" i="2" s="1"/>
  <c r="G675" i="2"/>
  <c r="C675" i="2"/>
  <c r="G76" i="1" s="1"/>
  <c r="C674" i="2"/>
  <c r="F76" i="1" s="1"/>
  <c r="G673" i="2"/>
  <c r="M76" i="1" s="1"/>
  <c r="W668" i="2"/>
  <c r="Y668" i="2" s="1"/>
  <c r="U669" i="2" s="1"/>
  <c r="W669" i="2" s="1"/>
  <c r="Y669" i="2" s="1"/>
  <c r="U670" i="2" s="1"/>
  <c r="W670" i="2" s="1"/>
  <c r="Y670" i="2" s="1"/>
  <c r="U671" i="2" s="1"/>
  <c r="W671" i="2" s="1"/>
  <c r="Y671" i="2" s="1"/>
  <c r="U672" i="2" s="1"/>
  <c r="W672" i="2" s="1"/>
  <c r="Y672" i="2" s="1"/>
  <c r="U673" i="2" s="1"/>
  <c r="W673" i="2" s="1"/>
  <c r="Y673" i="2" s="1"/>
  <c r="U674" i="2" s="1"/>
  <c r="W674" i="2" s="1"/>
  <c r="Y674" i="2" s="1"/>
  <c r="U675" i="2" s="1"/>
  <c r="W675" i="2" s="1"/>
  <c r="Y675" i="2" s="1"/>
  <c r="U676" i="2" s="1"/>
  <c r="H667" i="2"/>
  <c r="G667" i="2"/>
  <c r="U650" i="2"/>
  <c r="W650" i="2" s="1"/>
  <c r="Y650" i="2" s="1"/>
  <c r="C647" i="2"/>
  <c r="G646" i="2"/>
  <c r="C646" i="2"/>
  <c r="G75" i="1" s="1"/>
  <c r="K644" i="2"/>
  <c r="J75" i="1" s="1"/>
  <c r="G644" i="2"/>
  <c r="M75" i="1" s="1"/>
  <c r="W639" i="2"/>
  <c r="Y639" i="2" s="1"/>
  <c r="H638" i="2"/>
  <c r="G638" i="2"/>
  <c r="G766" i="2"/>
  <c r="C766" i="2"/>
  <c r="K764" i="2"/>
  <c r="J73" i="1" s="1"/>
  <c r="G764" i="2"/>
  <c r="M73" i="1" s="1"/>
  <c r="W759" i="2"/>
  <c r="Y759" i="2" s="1"/>
  <c r="H758" i="2"/>
  <c r="G758" i="2"/>
  <c r="G1008" i="2"/>
  <c r="C1008" i="2"/>
  <c r="G110" i="1" s="1"/>
  <c r="C1007" i="2"/>
  <c r="F110" i="1" s="1"/>
  <c r="K1006" i="2"/>
  <c r="J110" i="1" s="1"/>
  <c r="G1006" i="2"/>
  <c r="M110" i="1" s="1"/>
  <c r="W1001" i="2"/>
  <c r="Y1001" i="2" s="1"/>
  <c r="U1002" i="2" s="1"/>
  <c r="W1002" i="2" s="1"/>
  <c r="Y1002" i="2" s="1"/>
  <c r="U1003" i="2" s="1"/>
  <c r="W1003" i="2" s="1"/>
  <c r="Y1003" i="2" s="1"/>
  <c r="U1004" i="2" s="1"/>
  <c r="W1004" i="2" s="1"/>
  <c r="Y1004" i="2" s="1"/>
  <c r="U1005" i="2" s="1"/>
  <c r="W1005" i="2" s="1"/>
  <c r="Y1005" i="2" s="1"/>
  <c r="U1006" i="2" s="1"/>
  <c r="W1006" i="2" s="1"/>
  <c r="Y1006" i="2" s="1"/>
  <c r="U1007" i="2" s="1"/>
  <c r="W1007" i="2" s="1"/>
  <c r="Y1007" i="2" s="1"/>
  <c r="U1008" i="2" s="1"/>
  <c r="W1008" i="2" s="1"/>
  <c r="Y1008" i="2" s="1"/>
  <c r="U1009" i="2" s="1"/>
  <c r="W1009" i="2" s="1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H1000" i="2"/>
  <c r="G1000" i="2"/>
  <c r="K990" i="2"/>
  <c r="J108" i="1" s="1"/>
  <c r="W996" i="2"/>
  <c r="Y996" i="2" s="1"/>
  <c r="R995" i="2"/>
  <c r="G992" i="2"/>
  <c r="C992" i="2"/>
  <c r="G108" i="1" s="1"/>
  <c r="C991" i="2"/>
  <c r="F108" i="1" s="1"/>
  <c r="G990" i="2"/>
  <c r="M108" i="1" s="1"/>
  <c r="W985" i="2"/>
  <c r="Y985" i="2" s="1"/>
  <c r="U986" i="2" s="1"/>
  <c r="W986" i="2" s="1"/>
  <c r="Y986" i="2" s="1"/>
  <c r="U987" i="2" s="1"/>
  <c r="W987" i="2" s="1"/>
  <c r="Y987" i="2" s="1"/>
  <c r="U988" i="2" s="1"/>
  <c r="W988" i="2" s="1"/>
  <c r="Y988" i="2" s="1"/>
  <c r="U989" i="2" s="1"/>
  <c r="W989" i="2" s="1"/>
  <c r="Y989" i="2" s="1"/>
  <c r="U990" i="2" s="1"/>
  <c r="W990" i="2" s="1"/>
  <c r="Y990" i="2" s="1"/>
  <c r="H984" i="2"/>
  <c r="G984" i="2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R948" i="2"/>
  <c r="R947" i="2"/>
  <c r="G946" i="2"/>
  <c r="C946" i="2"/>
  <c r="G133" i="1" s="1"/>
  <c r="C945" i="2"/>
  <c r="F133" i="1" s="1"/>
  <c r="G944" i="2"/>
  <c r="M133" i="1" s="1"/>
  <c r="R941" i="2"/>
  <c r="W939" i="2"/>
  <c r="Y939" i="2" s="1"/>
  <c r="U940" i="2" s="1"/>
  <c r="W940" i="2" s="1"/>
  <c r="Y940" i="2" s="1"/>
  <c r="U941" i="2" s="1"/>
  <c r="W941" i="2" s="1"/>
  <c r="Y941" i="2" s="1"/>
  <c r="U942" i="2" s="1"/>
  <c r="W942" i="2" s="1"/>
  <c r="Y942" i="2" s="1"/>
  <c r="U943" i="2" s="1"/>
  <c r="W943" i="2" s="1"/>
  <c r="Y943" i="2" s="1"/>
  <c r="U944" i="2" s="1"/>
  <c r="W944" i="2" s="1"/>
  <c r="Y944" i="2" s="1"/>
  <c r="U945" i="2" s="1"/>
  <c r="W945" i="2" s="1"/>
  <c r="Y945" i="2" s="1"/>
  <c r="H938" i="2"/>
  <c r="G938" i="2"/>
  <c r="U755" i="2"/>
  <c r="W755" i="2" s="1"/>
  <c r="Y755" i="2" s="1"/>
  <c r="G751" i="2"/>
  <c r="K751" i="2" s="1"/>
  <c r="F65" i="1"/>
  <c r="K749" i="2"/>
  <c r="J65" i="1" s="1"/>
  <c r="G749" i="2"/>
  <c r="M65" i="1" s="1"/>
  <c r="W744" i="2"/>
  <c r="Y744" i="2" s="1"/>
  <c r="U745" i="2" s="1"/>
  <c r="W745" i="2" s="1"/>
  <c r="Y745" i="2" s="1"/>
  <c r="U746" i="2" s="1"/>
  <c r="W746" i="2" s="1"/>
  <c r="Y746" i="2" s="1"/>
  <c r="U747" i="2" s="1"/>
  <c r="W747" i="2" s="1"/>
  <c r="Y747" i="2" s="1"/>
  <c r="U748" i="2" s="1"/>
  <c r="W748" i="2" s="1"/>
  <c r="Y748" i="2" s="1"/>
  <c r="U749" i="2" s="1"/>
  <c r="W749" i="2" s="1"/>
  <c r="Y749" i="2" s="1"/>
  <c r="U750" i="2" s="1"/>
  <c r="W750" i="2" s="1"/>
  <c r="Y750" i="2" s="1"/>
  <c r="U751" i="2" s="1"/>
  <c r="W751" i="2" s="1"/>
  <c r="Y751" i="2" s="1"/>
  <c r="U752" i="2" s="1"/>
  <c r="H743" i="2"/>
  <c r="G743" i="2"/>
  <c r="G1173" i="2"/>
  <c r="K1173" i="2" s="1"/>
  <c r="C1173" i="2"/>
  <c r="G137" i="1" s="1"/>
  <c r="C1172" i="2"/>
  <c r="F137" i="1" s="1"/>
  <c r="K1171" i="2"/>
  <c r="J137" i="1" s="1"/>
  <c r="G1171" i="2"/>
  <c r="M137" i="1" s="1"/>
  <c r="W1166" i="2"/>
  <c r="Y1166" i="2" s="1"/>
  <c r="U1167" i="2" s="1"/>
  <c r="W1167" i="2" s="1"/>
  <c r="Y1167" i="2" s="1"/>
  <c r="U1168" i="2" s="1"/>
  <c r="W1168" i="2" s="1"/>
  <c r="Y1168" i="2" s="1"/>
  <c r="U1169" i="2" s="1"/>
  <c r="W1169" i="2" s="1"/>
  <c r="Y1169" i="2" s="1"/>
  <c r="U1170" i="2" s="1"/>
  <c r="W1170" i="2" s="1"/>
  <c r="Y1170" i="2" s="1"/>
  <c r="U1171" i="2" s="1"/>
  <c r="W1171" i="2" s="1"/>
  <c r="Y1171" i="2" s="1"/>
  <c r="U1172" i="2" s="1"/>
  <c r="W1172" i="2" s="1"/>
  <c r="Y1172" i="2" s="1"/>
  <c r="U1173" i="2" s="1"/>
  <c r="W1173" i="2" s="1"/>
  <c r="Y1173" i="2" s="1"/>
  <c r="U1174" i="2" s="1"/>
  <c r="W1174" i="2" s="1"/>
  <c r="Y1174" i="2" s="1"/>
  <c r="U1175" i="2" s="1"/>
  <c r="W1175" i="2" s="1"/>
  <c r="Y1175" i="2" s="1"/>
  <c r="U1176" i="2" s="1"/>
  <c r="W1176" i="2" s="1"/>
  <c r="Y1176" i="2" s="1"/>
  <c r="U1177" i="2" s="1"/>
  <c r="W1177" i="2" s="1"/>
  <c r="Y1177" i="2" s="1"/>
  <c r="H1165" i="2"/>
  <c r="G1165" i="2"/>
  <c r="G736" i="2"/>
  <c r="K736" i="2" s="1"/>
  <c r="C736" i="2"/>
  <c r="C735" i="2"/>
  <c r="F140" i="1" s="1"/>
  <c r="R734" i="2"/>
  <c r="R735" i="2" s="1"/>
  <c r="R736" i="2" s="1"/>
  <c r="R737" i="2" s="1"/>
  <c r="K734" i="2"/>
  <c r="J140" i="1" s="1"/>
  <c r="G734" i="2"/>
  <c r="M140" i="1" s="1"/>
  <c r="W729" i="2"/>
  <c r="Y729" i="2" s="1"/>
  <c r="H728" i="2"/>
  <c r="G728" i="2"/>
  <c r="C722" i="2"/>
  <c r="G721" i="2"/>
  <c r="O70" i="1" s="1"/>
  <c r="C721" i="2"/>
  <c r="C720" i="2"/>
  <c r="K719" i="2"/>
  <c r="J70" i="1" s="1"/>
  <c r="G719" i="2"/>
  <c r="M70" i="1" s="1"/>
  <c r="W714" i="2"/>
  <c r="Y714" i="2" s="1"/>
  <c r="U715" i="2" s="1"/>
  <c r="W715" i="2" s="1"/>
  <c r="Y715" i="2" s="1"/>
  <c r="U716" i="2" s="1"/>
  <c r="W716" i="2" s="1"/>
  <c r="Y716" i="2" s="1"/>
  <c r="U717" i="2" s="1"/>
  <c r="W717" i="2" s="1"/>
  <c r="Y717" i="2" s="1"/>
  <c r="U718" i="2" s="1"/>
  <c r="W718" i="2" s="1"/>
  <c r="Y718" i="2" s="1"/>
  <c r="U719" i="2" s="1"/>
  <c r="W719" i="2" s="1"/>
  <c r="Y719" i="2" s="1"/>
  <c r="U720" i="2" s="1"/>
  <c r="W720" i="2" s="1"/>
  <c r="Y720" i="2" s="1"/>
  <c r="U721" i="2" s="1"/>
  <c r="W721" i="2" s="1"/>
  <c r="Y721" i="2" s="1"/>
  <c r="U722" i="2" s="1"/>
  <c r="H713" i="2"/>
  <c r="G713" i="2"/>
  <c r="C706" i="2"/>
  <c r="G95" i="1" s="1"/>
  <c r="C705" i="2"/>
  <c r="F95" i="1" s="1"/>
  <c r="G704" i="2"/>
  <c r="M95" i="1" s="1"/>
  <c r="W699" i="2"/>
  <c r="Y699" i="2" s="1"/>
  <c r="U700" i="2" s="1"/>
  <c r="W700" i="2" s="1"/>
  <c r="Y700" i="2" s="1"/>
  <c r="K704" i="2"/>
  <c r="J95" i="1" s="1"/>
  <c r="H698" i="2"/>
  <c r="G698" i="2"/>
  <c r="W785" i="2"/>
  <c r="Y785" i="2" s="1"/>
  <c r="W783" i="2"/>
  <c r="Y783" i="2" s="1"/>
  <c r="U784" i="2" s="1"/>
  <c r="W782" i="2"/>
  <c r="Y782" i="2" s="1"/>
  <c r="C781" i="2"/>
  <c r="G77" i="1" s="1"/>
  <c r="W780" i="2"/>
  <c r="Y780" i="2" s="1"/>
  <c r="U781" i="2" s="1"/>
  <c r="C780" i="2"/>
  <c r="F77" i="1" s="1"/>
  <c r="W779" i="2"/>
  <c r="Y779" i="2" s="1"/>
  <c r="G779" i="2"/>
  <c r="M77" i="1" s="1"/>
  <c r="W778" i="2"/>
  <c r="Y778" i="2" s="1"/>
  <c r="W774" i="2"/>
  <c r="Y774" i="2" s="1"/>
  <c r="U775" i="2" s="1"/>
  <c r="W775" i="2" s="1"/>
  <c r="Y775" i="2" s="1"/>
  <c r="U776" i="2" s="1"/>
  <c r="W776" i="2" s="1"/>
  <c r="Y776" i="2" s="1"/>
  <c r="U777" i="2" s="1"/>
  <c r="W777" i="2" s="1"/>
  <c r="Y777" i="2" s="1"/>
  <c r="U778" i="2" s="1"/>
  <c r="H773" i="2"/>
  <c r="G773" i="2"/>
  <c r="G407" i="2"/>
  <c r="K407" i="2" s="1"/>
  <c r="C407" i="2"/>
  <c r="C408" i="2"/>
  <c r="C406" i="2"/>
  <c r="F48" i="1" s="1"/>
  <c r="K405" i="2"/>
  <c r="J48" i="1" s="1"/>
  <c r="G405" i="2"/>
  <c r="M48" i="1" s="1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H399" i="2"/>
  <c r="G399" i="2"/>
  <c r="U1117" i="2"/>
  <c r="W1117" i="2" s="1"/>
  <c r="Y1117" i="2" s="1"/>
  <c r="R1117" i="2"/>
  <c r="R1115" i="2"/>
  <c r="U1114" i="2"/>
  <c r="W1114" i="2" s="1"/>
  <c r="R1113" i="2"/>
  <c r="G1113" i="2"/>
  <c r="O132" i="1" s="1"/>
  <c r="C1113" i="2"/>
  <c r="G132" i="1" s="1"/>
  <c r="C1112" i="2"/>
  <c r="F132" i="1" s="1"/>
  <c r="K1111" i="2"/>
  <c r="J132" i="1" s="1"/>
  <c r="G1111" i="2"/>
  <c r="M132" i="1" s="1"/>
  <c r="W1106" i="2"/>
  <c r="Y1106" i="2" s="1"/>
  <c r="U1107" i="2" s="1"/>
  <c r="W1107" i="2" s="1"/>
  <c r="Y1107" i="2" s="1"/>
  <c r="U1108" i="2" s="1"/>
  <c r="W1108" i="2" s="1"/>
  <c r="Y1108" i="2" s="1"/>
  <c r="U1109" i="2" s="1"/>
  <c r="W1109" i="2" s="1"/>
  <c r="Y1109" i="2" s="1"/>
  <c r="U1110" i="2" s="1"/>
  <c r="W1110" i="2" s="1"/>
  <c r="Y1110" i="2" s="1"/>
  <c r="U1111" i="2" s="1"/>
  <c r="W1111" i="2" s="1"/>
  <c r="Y1111" i="2" s="1"/>
  <c r="H1105" i="2"/>
  <c r="G1105" i="2"/>
  <c r="C691" i="2"/>
  <c r="G690" i="2"/>
  <c r="O106" i="1" s="1"/>
  <c r="C690" i="2"/>
  <c r="W688" i="2"/>
  <c r="Y688" i="2" s="1"/>
  <c r="U689" i="2" s="1"/>
  <c r="W689" i="2" s="1"/>
  <c r="Y689" i="2" s="1"/>
  <c r="U690" i="2" s="1"/>
  <c r="W690" i="2" s="1"/>
  <c r="Y690" i="2" s="1"/>
  <c r="U691" i="2" s="1"/>
  <c r="K688" i="2"/>
  <c r="J106" i="1" s="1"/>
  <c r="G688" i="2"/>
  <c r="M106" i="1" s="1"/>
  <c r="W683" i="2"/>
  <c r="Y683" i="2" s="1"/>
  <c r="W684" i="2" s="1"/>
  <c r="Y684" i="2" s="1"/>
  <c r="W685" i="2" s="1"/>
  <c r="Y685" i="2" s="1"/>
  <c r="W686" i="2" s="1"/>
  <c r="Y686" i="2" s="1"/>
  <c r="W687" i="2" s="1"/>
  <c r="Y687" i="2" s="1"/>
  <c r="H682" i="2"/>
  <c r="G682" i="2"/>
  <c r="W1102" i="2"/>
  <c r="Y1102" i="2" s="1"/>
  <c r="R1101" i="2"/>
  <c r="C1099" i="2" s="1"/>
  <c r="G1098" i="2"/>
  <c r="O96" i="1" s="1"/>
  <c r="C1098" i="2"/>
  <c r="K1096" i="2"/>
  <c r="J96" i="1" s="1"/>
  <c r="G1096" i="2"/>
  <c r="M96" i="1" s="1"/>
  <c r="W1091" i="2"/>
  <c r="Y1091" i="2" s="1"/>
  <c r="U1092" i="2" s="1"/>
  <c r="W1092" i="2" s="1"/>
  <c r="Y1092" i="2" s="1"/>
  <c r="U1093" i="2" s="1"/>
  <c r="W1093" i="2" s="1"/>
  <c r="Y1093" i="2" s="1"/>
  <c r="U1094" i="2" s="1"/>
  <c r="W1094" i="2" s="1"/>
  <c r="Y1094" i="2" s="1"/>
  <c r="U1095" i="2" s="1"/>
  <c r="W1095" i="2" s="1"/>
  <c r="Y1095" i="2" s="1"/>
  <c r="U1096" i="2" s="1"/>
  <c r="W1096" i="2" s="1"/>
  <c r="Y1096" i="2" s="1"/>
  <c r="U1097" i="2" s="1"/>
  <c r="W1097" i="2" s="1"/>
  <c r="Y1097" i="2" s="1"/>
  <c r="U1098" i="2" s="1"/>
  <c r="W1098" i="2" s="1"/>
  <c r="Y1098" i="2" s="1"/>
  <c r="U1099" i="2" s="1"/>
  <c r="H1090" i="2"/>
  <c r="G1090" i="2"/>
  <c r="W620" i="2"/>
  <c r="Y620" i="2" s="1"/>
  <c r="W619" i="2"/>
  <c r="Y619" i="2" s="1"/>
  <c r="G616" i="2"/>
  <c r="K616" i="2" s="1"/>
  <c r="C616" i="2"/>
  <c r="G57" i="1" s="1"/>
  <c r="C615" i="2"/>
  <c r="F57" i="1" s="1"/>
  <c r="K614" i="2"/>
  <c r="J57" i="1" s="1"/>
  <c r="G614" i="2"/>
  <c r="M57" i="1" s="1"/>
  <c r="C617" i="2"/>
  <c r="I613" i="2" s="1"/>
  <c r="W609" i="2"/>
  <c r="Y609" i="2" s="1"/>
  <c r="U610" i="2" s="1"/>
  <c r="W610" i="2" s="1"/>
  <c r="Y610" i="2" s="1"/>
  <c r="U611" i="2" s="1"/>
  <c r="W611" i="2" s="1"/>
  <c r="Y611" i="2" s="1"/>
  <c r="U612" i="2" s="1"/>
  <c r="W612" i="2" s="1"/>
  <c r="Y612" i="2" s="1"/>
  <c r="U613" i="2" s="1"/>
  <c r="W613" i="2" s="1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H608" i="2"/>
  <c r="G608" i="2"/>
  <c r="U230" i="2"/>
  <c r="W230" i="2" s="1"/>
  <c r="Y230" i="2" s="1"/>
  <c r="U231" i="2" s="1"/>
  <c r="W231" i="2" s="1"/>
  <c r="Y231" i="2" s="1"/>
  <c r="C228" i="2"/>
  <c r="G227" i="2"/>
  <c r="K227" i="2" s="1"/>
  <c r="C227" i="2"/>
  <c r="C226" i="2"/>
  <c r="F42" i="1" s="1"/>
  <c r="G225" i="2"/>
  <c r="M42" i="1" s="1"/>
  <c r="K220" i="2"/>
  <c r="E42" i="1" s="1"/>
  <c r="H219" i="2"/>
  <c r="G219" i="2"/>
  <c r="C602" i="2"/>
  <c r="C601" i="2"/>
  <c r="C600" i="2"/>
  <c r="F84" i="1" s="1"/>
  <c r="G599" i="2"/>
  <c r="M84" i="1" s="1"/>
  <c r="W594" i="2"/>
  <c r="Y594" i="2" s="1"/>
  <c r="U595" i="2" s="1"/>
  <c r="E84" i="1"/>
  <c r="H593" i="2"/>
  <c r="G593" i="2"/>
  <c r="G557" i="2"/>
  <c r="K557" i="2" s="1"/>
  <c r="C557" i="2"/>
  <c r="G27" i="1" s="1"/>
  <c r="C556" i="2"/>
  <c r="F27" i="1" s="1"/>
  <c r="G555" i="2"/>
  <c r="M27" i="1" s="1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W555" i="2" s="1"/>
  <c r="Y555" i="2" s="1"/>
  <c r="U556" i="2" s="1"/>
  <c r="W556" i="2" s="1"/>
  <c r="Y556" i="2" s="1"/>
  <c r="U557" i="2" s="1"/>
  <c r="W557" i="2" s="1"/>
  <c r="Y557" i="2" s="1"/>
  <c r="U558" i="2" s="1"/>
  <c r="K550" i="2"/>
  <c r="E27" i="1" s="1"/>
  <c r="H549" i="2"/>
  <c r="G549" i="2"/>
  <c r="G572" i="2"/>
  <c r="K572" i="2" s="1"/>
  <c r="C572" i="2"/>
  <c r="G83" i="1" s="1"/>
  <c r="C571" i="2"/>
  <c r="F83" i="1" s="1"/>
  <c r="G570" i="2"/>
  <c r="M83" i="1" s="1"/>
  <c r="W565" i="2"/>
  <c r="Y565" i="2" s="1"/>
  <c r="K570" i="2"/>
  <c r="J83" i="1" s="1"/>
  <c r="H564" i="2"/>
  <c r="G564" i="2"/>
  <c r="C213" i="2"/>
  <c r="G212" i="2"/>
  <c r="O60" i="1" s="1"/>
  <c r="C212" i="2"/>
  <c r="G60" i="1" s="1"/>
  <c r="C211" i="2"/>
  <c r="F60" i="1" s="1"/>
  <c r="G210" i="2"/>
  <c r="M60" i="1" s="1"/>
  <c r="H204" i="2"/>
  <c r="G204" i="2"/>
  <c r="C963" i="2"/>
  <c r="C961" i="2"/>
  <c r="F139" i="1" s="1"/>
  <c r="G960" i="2"/>
  <c r="M139" i="1" s="1"/>
  <c r="W955" i="2"/>
  <c r="Y955" i="2" s="1"/>
  <c r="U956" i="2" s="1"/>
  <c r="W956" i="2" s="1"/>
  <c r="Y956" i="2" s="1"/>
  <c r="U957" i="2" s="1"/>
  <c r="W957" i="2" s="1"/>
  <c r="Y957" i="2" s="1"/>
  <c r="H954" i="2"/>
  <c r="G954" i="2"/>
  <c r="G542" i="2"/>
  <c r="K542" i="2" s="1"/>
  <c r="C541" i="2"/>
  <c r="F81" i="1" s="1"/>
  <c r="G540" i="2"/>
  <c r="M81" i="1" s="1"/>
  <c r="W535" i="2"/>
  <c r="Y535" i="2" s="1"/>
  <c r="K540" i="2"/>
  <c r="J81" i="1" s="1"/>
  <c r="H534" i="2"/>
  <c r="G534" i="2"/>
  <c r="G317" i="2"/>
  <c r="W316" i="2"/>
  <c r="Y316" i="2" s="1"/>
  <c r="U317" i="2" s="1"/>
  <c r="W317" i="2" s="1"/>
  <c r="Y317" i="2" s="1"/>
  <c r="U318" i="2" s="1"/>
  <c r="C318" i="2"/>
  <c r="C316" i="2"/>
  <c r="F78" i="1" s="1"/>
  <c r="W315" i="2"/>
  <c r="Y315" i="2" s="1"/>
  <c r="G315" i="2"/>
  <c r="M78" i="1" s="1"/>
  <c r="W312" i="2"/>
  <c r="Y312" i="2" s="1"/>
  <c r="U313" i="2" s="1"/>
  <c r="W313" i="2" s="1"/>
  <c r="Y313" i="2" s="1"/>
  <c r="U314" i="2" s="1"/>
  <c r="W314" i="2" s="1"/>
  <c r="Y314" i="2" s="1"/>
  <c r="U315" i="2" s="1"/>
  <c r="W311" i="2"/>
  <c r="Y311" i="2" s="1"/>
  <c r="W310" i="2"/>
  <c r="Y310" i="2" s="1"/>
  <c r="K315" i="2"/>
  <c r="J78" i="1" s="1"/>
  <c r="H309" i="2"/>
  <c r="G309" i="2"/>
  <c r="C528" i="2"/>
  <c r="G527" i="2"/>
  <c r="K527" i="2" s="1"/>
  <c r="C527" i="2"/>
  <c r="G36" i="1" s="1"/>
  <c r="C526" i="2"/>
  <c r="F36" i="1" s="1"/>
  <c r="G525" i="2"/>
  <c r="M36" i="1" s="1"/>
  <c r="W520" i="2"/>
  <c r="Y520" i="2" s="1"/>
  <c r="H519" i="2"/>
  <c r="G519" i="2"/>
  <c r="C498" i="2"/>
  <c r="G497" i="2"/>
  <c r="K497" i="2" s="1"/>
  <c r="C497" i="2"/>
  <c r="G32" i="1" s="1"/>
  <c r="C496" i="2"/>
  <c r="F32" i="1" s="1"/>
  <c r="G495" i="2"/>
  <c r="M32" i="1" s="1"/>
  <c r="W490" i="2"/>
  <c r="Y490" i="2" s="1"/>
  <c r="H489" i="2"/>
  <c r="G489" i="2"/>
  <c r="C483" i="2"/>
  <c r="G482" i="2"/>
  <c r="K482" i="2" s="1"/>
  <c r="C482" i="2"/>
  <c r="G34" i="1" s="1"/>
  <c r="C481" i="2"/>
  <c r="F34" i="1" s="1"/>
  <c r="G480" i="2"/>
  <c r="M34" i="1" s="1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W480" i="2" s="1"/>
  <c r="Y480" i="2" s="1"/>
  <c r="U481" i="2" s="1"/>
  <c r="W481" i="2" s="1"/>
  <c r="Y481" i="2" s="1"/>
  <c r="U482" i="2" s="1"/>
  <c r="W482" i="2" s="1"/>
  <c r="Y482" i="2" s="1"/>
  <c r="U483" i="2" s="1"/>
  <c r="H474" i="2"/>
  <c r="G474" i="2"/>
  <c r="C513" i="2"/>
  <c r="G510" i="2"/>
  <c r="M33" i="1" s="1"/>
  <c r="W505" i="2"/>
  <c r="Y505" i="2" s="1"/>
  <c r="K505" i="2"/>
  <c r="K510" i="2" s="1"/>
  <c r="J33" i="1" s="1"/>
  <c r="H504" i="2"/>
  <c r="G504" i="2"/>
  <c r="W471" i="2"/>
  <c r="Y471" i="2" s="1"/>
  <c r="W470" i="2"/>
  <c r="Y470" i="2" s="1"/>
  <c r="C468" i="2"/>
  <c r="G467" i="2"/>
  <c r="O24" i="1" s="1"/>
  <c r="C466" i="2"/>
  <c r="F24" i="1" s="1"/>
  <c r="G465" i="2"/>
  <c r="M24" i="1" s="1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W465" i="2" s="1"/>
  <c r="Y465" i="2" s="1"/>
  <c r="U466" i="2" s="1"/>
  <c r="W466" i="2" s="1"/>
  <c r="Y466" i="2" s="1"/>
  <c r="U467" i="2" s="1"/>
  <c r="W467" i="2" s="1"/>
  <c r="Y467" i="2" s="1"/>
  <c r="U468" i="2" s="1"/>
  <c r="K460" i="2"/>
  <c r="K465" i="2" s="1"/>
  <c r="J24" i="1" s="1"/>
  <c r="H459" i="2"/>
  <c r="G459" i="2"/>
  <c r="W456" i="2"/>
  <c r="Y456" i="2" s="1"/>
  <c r="W455" i="2"/>
  <c r="Y455" i="2" s="1"/>
  <c r="C453" i="2"/>
  <c r="C451" i="2"/>
  <c r="F28" i="1" s="1"/>
  <c r="G450" i="2"/>
  <c r="M28" i="1" s="1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W450" i="2" s="1"/>
  <c r="Y450" i="2" s="1"/>
  <c r="U451" i="2" s="1"/>
  <c r="W451" i="2" s="1"/>
  <c r="Y451" i="2" s="1"/>
  <c r="U452" i="2" s="1"/>
  <c r="W452" i="2" s="1"/>
  <c r="Y452" i="2" s="1"/>
  <c r="U453" i="2" s="1"/>
  <c r="K445" i="2"/>
  <c r="E28" i="1" s="1"/>
  <c r="H444" i="2"/>
  <c r="G444" i="2"/>
  <c r="W441" i="2"/>
  <c r="Y441" i="2" s="1"/>
  <c r="C438" i="2"/>
  <c r="I434" i="2" s="1"/>
  <c r="G437" i="2"/>
  <c r="C436" i="2"/>
  <c r="F25" i="1" s="1"/>
  <c r="G435" i="2"/>
  <c r="M25" i="1" s="1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W435" i="2" s="1"/>
  <c r="Y435" i="2" s="1"/>
  <c r="U436" i="2" s="1"/>
  <c r="W436" i="2" s="1"/>
  <c r="Y436" i="2" s="1"/>
  <c r="U437" i="2" s="1"/>
  <c r="W437" i="2" s="1"/>
  <c r="Y437" i="2" s="1"/>
  <c r="U438" i="2" s="1"/>
  <c r="K435" i="2"/>
  <c r="J25" i="1" s="1"/>
  <c r="H429" i="2"/>
  <c r="G429" i="2"/>
  <c r="R425" i="2"/>
  <c r="R426" i="2" s="1"/>
  <c r="G422" i="2"/>
  <c r="C421" i="2"/>
  <c r="F101" i="1" s="1"/>
  <c r="G420" i="2"/>
  <c r="M101" i="1" s="1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W420" i="2" s="1"/>
  <c r="Y420" i="2" s="1"/>
  <c r="U421" i="2" s="1"/>
  <c r="W421" i="2" s="1"/>
  <c r="Y421" i="2" s="1"/>
  <c r="U422" i="2" s="1"/>
  <c r="W422" i="2" s="1"/>
  <c r="Y422" i="2" s="1"/>
  <c r="U423" i="2" s="1"/>
  <c r="K420" i="2"/>
  <c r="J101" i="1" s="1"/>
  <c r="H414" i="2"/>
  <c r="G414" i="2"/>
  <c r="G871" i="2"/>
  <c r="K871" i="2" s="1"/>
  <c r="C872" i="2"/>
  <c r="C870" i="2"/>
  <c r="F89" i="1" s="1"/>
  <c r="G869" i="2"/>
  <c r="M89" i="1" s="1"/>
  <c r="W864" i="2"/>
  <c r="Y864" i="2" s="1"/>
  <c r="U865" i="2" s="1"/>
  <c r="W865" i="2" s="1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W871" i="2" s="1"/>
  <c r="Y871" i="2" s="1"/>
  <c r="U872" i="2" s="1"/>
  <c r="K869" i="2"/>
  <c r="J89" i="1" s="1"/>
  <c r="H863" i="2"/>
  <c r="G863" i="2"/>
  <c r="G1053" i="2"/>
  <c r="C1052" i="2"/>
  <c r="F85" i="1" s="1"/>
  <c r="G1051" i="2"/>
  <c r="M85" i="1" s="1"/>
  <c r="W1046" i="2"/>
  <c r="Y1046" i="2" s="1"/>
  <c r="H1045" i="2"/>
  <c r="G1045" i="2"/>
  <c r="U381" i="2"/>
  <c r="W381" i="2" s="1"/>
  <c r="Y381" i="2" s="1"/>
  <c r="U378" i="2"/>
  <c r="G377" i="2"/>
  <c r="O52" i="1" s="1"/>
  <c r="C377" i="2"/>
  <c r="C376" i="2"/>
  <c r="F52" i="1" s="1"/>
  <c r="K375" i="2"/>
  <c r="J52" i="1" s="1"/>
  <c r="G375" i="2"/>
  <c r="M52" i="1" s="1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W375" i="2" s="1"/>
  <c r="Y375" i="2" s="1"/>
  <c r="H369" i="2"/>
  <c r="G369" i="2"/>
  <c r="G362" i="2"/>
  <c r="K362" i="2" s="1"/>
  <c r="C362" i="2"/>
  <c r="G47" i="1" s="1"/>
  <c r="C361" i="2"/>
  <c r="F47" i="1" s="1"/>
  <c r="G360" i="2"/>
  <c r="M47" i="1" s="1"/>
  <c r="W355" i="2"/>
  <c r="Y355" i="2" s="1"/>
  <c r="K360" i="2"/>
  <c r="J47" i="1" s="1"/>
  <c r="H354" i="2"/>
  <c r="G354" i="2"/>
  <c r="G347" i="2"/>
  <c r="O50" i="1" s="1"/>
  <c r="C347" i="2"/>
  <c r="G50" i="1" s="1"/>
  <c r="C346" i="2"/>
  <c r="F50" i="1" s="1"/>
  <c r="G345" i="2"/>
  <c r="M50" i="1" s="1"/>
  <c r="W340" i="2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W344" i="2" s="1"/>
  <c r="Y344" i="2" s="1"/>
  <c r="W345" i="2" s="1"/>
  <c r="Y345" i="2" s="1"/>
  <c r="W346" i="2" s="1"/>
  <c r="Y346" i="2" s="1"/>
  <c r="W347" i="2" s="1"/>
  <c r="Y347" i="2" s="1"/>
  <c r="K345" i="2"/>
  <c r="J50" i="1" s="1"/>
  <c r="H339" i="2"/>
  <c r="G339" i="2"/>
  <c r="W336" i="2"/>
  <c r="Y336" i="2" s="1"/>
  <c r="G332" i="2"/>
  <c r="O49" i="1" s="1"/>
  <c r="C332" i="2"/>
  <c r="G49" i="1" s="1"/>
  <c r="C331" i="2"/>
  <c r="F49" i="1" s="1"/>
  <c r="G330" i="2"/>
  <c r="M49" i="1" s="1"/>
  <c r="W326" i="2"/>
  <c r="Y326" i="2" s="1"/>
  <c r="K330" i="2"/>
  <c r="J49" i="1" s="1"/>
  <c r="H324" i="2"/>
  <c r="G324" i="2"/>
  <c r="W1162" i="2"/>
  <c r="Y1162" i="2" s="1"/>
  <c r="G1158" i="2"/>
  <c r="C1158" i="2"/>
  <c r="G136" i="1" s="1"/>
  <c r="C1157" i="2"/>
  <c r="F136" i="1" s="1"/>
  <c r="G1156" i="2"/>
  <c r="M136" i="1" s="1"/>
  <c r="W1151" i="2"/>
  <c r="Y1151" i="2" s="1"/>
  <c r="U1152" i="2" s="1"/>
  <c r="W1152" i="2" s="1"/>
  <c r="Y1152" i="2" s="1"/>
  <c r="U1153" i="2" s="1"/>
  <c r="W1153" i="2" s="1"/>
  <c r="Y1153" i="2" s="1"/>
  <c r="U1154" i="2" s="1"/>
  <c r="W1154" i="2" s="1"/>
  <c r="Y1154" i="2" s="1"/>
  <c r="U1155" i="2" s="1"/>
  <c r="W1155" i="2" s="1"/>
  <c r="Y1155" i="2" s="1"/>
  <c r="U1156" i="2" s="1"/>
  <c r="W1156" i="2" s="1"/>
  <c r="Y1156" i="2" s="1"/>
  <c r="U1157" i="2" s="1"/>
  <c r="W1157" i="2" s="1"/>
  <c r="Y1157" i="2" s="1"/>
  <c r="U1158" i="2" s="1"/>
  <c r="W1158" i="2" s="1"/>
  <c r="Y1158" i="2" s="1"/>
  <c r="U1159" i="2" s="1"/>
  <c r="R1152" i="2"/>
  <c r="R1153" i="2" s="1"/>
  <c r="R1154" i="2" s="1"/>
  <c r="R1155" i="2" s="1"/>
  <c r="R1156" i="2" s="1"/>
  <c r="R1157" i="2" s="1"/>
  <c r="R1158" i="2" s="1"/>
  <c r="R1159" i="2" s="1"/>
  <c r="R1160" i="2" s="1"/>
  <c r="K1156" i="2"/>
  <c r="J136" i="1" s="1"/>
  <c r="H1150" i="2"/>
  <c r="G1150" i="2"/>
  <c r="G197" i="2"/>
  <c r="K197" i="2" s="1"/>
  <c r="G195" i="2"/>
  <c r="M59" i="1" s="1"/>
  <c r="W190" i="2"/>
  <c r="Y190" i="2" s="1"/>
  <c r="K190" i="2"/>
  <c r="K195" i="2" s="1"/>
  <c r="J59" i="1" s="1"/>
  <c r="H189" i="2"/>
  <c r="G189" i="2"/>
  <c r="G1141" i="2"/>
  <c r="M135" i="1" s="1"/>
  <c r="W1136" i="2"/>
  <c r="Y1136" i="2" s="1"/>
  <c r="K1136" i="2"/>
  <c r="E135" i="1" s="1"/>
  <c r="H1135" i="2"/>
  <c r="G1135" i="2"/>
  <c r="G302" i="2"/>
  <c r="C302" i="2"/>
  <c r="G58" i="1" s="1"/>
  <c r="C301" i="2"/>
  <c r="F58" i="1" s="1"/>
  <c r="G300" i="2"/>
  <c r="M58" i="1" s="1"/>
  <c r="W295" i="2"/>
  <c r="Y295" i="2" s="1"/>
  <c r="K295" i="2"/>
  <c r="E58" i="1" s="1"/>
  <c r="H294" i="2"/>
  <c r="G294" i="2"/>
  <c r="C288" i="2"/>
  <c r="G287" i="2"/>
  <c r="K287" i="2" s="1"/>
  <c r="K285" i="2"/>
  <c r="J26" i="1" s="1"/>
  <c r="G285" i="2"/>
  <c r="M26" i="1" s="1"/>
  <c r="W284" i="2"/>
  <c r="Y284" i="2" s="1"/>
  <c r="U285" i="2" s="1"/>
  <c r="W285" i="2" s="1"/>
  <c r="Y285" i="2" s="1"/>
  <c r="U286" i="2" s="1"/>
  <c r="W286" i="2" s="1"/>
  <c r="Y286" i="2" s="1"/>
  <c r="U287" i="2" s="1"/>
  <c r="W287" i="2" s="1"/>
  <c r="Y287" i="2" s="1"/>
  <c r="U288" i="2" s="1"/>
  <c r="W280" i="2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H279" i="2"/>
  <c r="G279" i="2"/>
  <c r="G122" i="2"/>
  <c r="K122" i="2" s="1"/>
  <c r="C121" i="2"/>
  <c r="F69" i="1" s="1"/>
  <c r="G120" i="2"/>
  <c r="M69" i="1" s="1"/>
  <c r="W115" i="2"/>
  <c r="Y115" i="2" s="1"/>
  <c r="U116" i="2" s="1"/>
  <c r="C123" i="2"/>
  <c r="H114" i="2"/>
  <c r="G114" i="2"/>
  <c r="G587" i="2"/>
  <c r="K587" i="2" s="1"/>
  <c r="G585" i="2"/>
  <c r="M71" i="1" s="1"/>
  <c r="W580" i="2"/>
  <c r="Y580" i="2" s="1"/>
  <c r="K585" i="2"/>
  <c r="J71" i="1" s="1"/>
  <c r="H579" i="2"/>
  <c r="G579" i="2"/>
  <c r="G167" i="2"/>
  <c r="K167" i="2" s="1"/>
  <c r="C167" i="2"/>
  <c r="G41" i="1" s="1"/>
  <c r="C166" i="2"/>
  <c r="F41" i="1" s="1"/>
  <c r="G165" i="2"/>
  <c r="M41" i="1" s="1"/>
  <c r="W160" i="2"/>
  <c r="Y160" i="2" s="1"/>
  <c r="E41" i="1"/>
  <c r="H159" i="2"/>
  <c r="G159" i="2"/>
  <c r="W261" i="2"/>
  <c r="Y261" i="2" s="1"/>
  <c r="G257" i="2"/>
  <c r="O40" i="1" s="1"/>
  <c r="C257" i="2"/>
  <c r="G40" i="1" s="1"/>
  <c r="C256" i="2"/>
  <c r="F40" i="1" s="1"/>
  <c r="G255" i="2"/>
  <c r="M40" i="1" s="1"/>
  <c r="W250" i="2"/>
  <c r="Y250" i="2" s="1"/>
  <c r="W251" i="2" s="1"/>
  <c r="Y251" i="2" s="1"/>
  <c r="W252" i="2" s="1"/>
  <c r="Y252" i="2" s="1"/>
  <c r="W253" i="2" s="1"/>
  <c r="Y253" i="2" s="1"/>
  <c r="W254" i="2" s="1"/>
  <c r="Y254" i="2" s="1"/>
  <c r="W255" i="2" s="1"/>
  <c r="Y255" i="2" s="1"/>
  <c r="W256" i="2" s="1"/>
  <c r="Y256" i="2" s="1"/>
  <c r="W257" i="2" s="1"/>
  <c r="Y257" i="2" s="1"/>
  <c r="K255" i="2"/>
  <c r="J40" i="1" s="1"/>
  <c r="H249" i="2"/>
  <c r="G249" i="2"/>
  <c r="C1023" i="2"/>
  <c r="G72" i="1" s="1"/>
  <c r="C1022" i="2"/>
  <c r="F72" i="1" s="1"/>
  <c r="G1021" i="2"/>
  <c r="M72" i="1" s="1"/>
  <c r="W1016" i="2"/>
  <c r="Y1016" i="2" s="1"/>
  <c r="H1015" i="2"/>
  <c r="G1015" i="2"/>
  <c r="W111" i="2"/>
  <c r="Y111" i="2" s="1"/>
  <c r="G107" i="2"/>
  <c r="C107" i="2"/>
  <c r="G18" i="1" s="1"/>
  <c r="C106" i="2"/>
  <c r="F18" i="1" s="1"/>
  <c r="G105" i="2"/>
  <c r="M18" i="1" s="1"/>
  <c r="W100" i="2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W104" i="2" s="1"/>
  <c r="Y104" i="2" s="1"/>
  <c r="U105" i="2" s="1"/>
  <c r="W105" i="2" s="1"/>
  <c r="Y105" i="2" s="1"/>
  <c r="U106" i="2" s="1"/>
  <c r="W106" i="2" s="1"/>
  <c r="Y106" i="2" s="1"/>
  <c r="U107" i="2" s="1"/>
  <c r="W107" i="2" s="1"/>
  <c r="Y107" i="2" s="1"/>
  <c r="U108" i="2" s="1"/>
  <c r="K105" i="2"/>
  <c r="J18" i="1" s="1"/>
  <c r="H99" i="2"/>
  <c r="G99" i="2"/>
  <c r="C137" i="2"/>
  <c r="G68" i="1" s="1"/>
  <c r="C136" i="2"/>
  <c r="F68" i="1" s="1"/>
  <c r="G135" i="2"/>
  <c r="M68" i="1" s="1"/>
  <c r="W130" i="2"/>
  <c r="Y130" i="2" s="1"/>
  <c r="H129" i="2"/>
  <c r="G129" i="2"/>
  <c r="K92" i="2"/>
  <c r="C92" i="2"/>
  <c r="G17" i="1" s="1"/>
  <c r="C91" i="2"/>
  <c r="F17" i="1" s="1"/>
  <c r="G90" i="2"/>
  <c r="M17" i="1" s="1"/>
  <c r="W85" i="2"/>
  <c r="Y85" i="2" s="1"/>
  <c r="K90" i="2"/>
  <c r="J17" i="1" s="1"/>
  <c r="H84" i="2"/>
  <c r="G84" i="2"/>
  <c r="G152" i="2"/>
  <c r="C152" i="2"/>
  <c r="G80" i="1" s="1"/>
  <c r="C151" i="2"/>
  <c r="F80" i="1" s="1"/>
  <c r="G150" i="2"/>
  <c r="M80" i="1" s="1"/>
  <c r="W145" i="2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W149" i="2" s="1"/>
  <c r="Y149" i="2" s="1"/>
  <c r="U150" i="2" s="1"/>
  <c r="W150" i="2" s="1"/>
  <c r="Y150" i="2" s="1"/>
  <c r="U151" i="2" s="1"/>
  <c r="W151" i="2" s="1"/>
  <c r="Y151" i="2" s="1"/>
  <c r="U152" i="2" s="1"/>
  <c r="W152" i="2" s="1"/>
  <c r="Y152" i="2" s="1"/>
  <c r="U153" i="2" s="1"/>
  <c r="K150" i="2"/>
  <c r="J80" i="1" s="1"/>
  <c r="H144" i="2"/>
  <c r="G77" i="2"/>
  <c r="K77" i="2" s="1"/>
  <c r="C77" i="2"/>
  <c r="G14" i="1" s="1"/>
  <c r="C76" i="2"/>
  <c r="F14" i="1" s="1"/>
  <c r="G75" i="2"/>
  <c r="M14" i="1" s="1"/>
  <c r="C78" i="2"/>
  <c r="W70" i="2"/>
  <c r="Y70" i="2" s="1"/>
  <c r="H69" i="2"/>
  <c r="G69" i="2"/>
  <c r="G62" i="2"/>
  <c r="C62" i="2"/>
  <c r="G15" i="1" s="1"/>
  <c r="G60" i="2"/>
  <c r="M15" i="1" s="1"/>
  <c r="W55" i="2"/>
  <c r="Y55" i="2" s="1"/>
  <c r="H54" i="2"/>
  <c r="G54" i="2"/>
  <c r="C47" i="2"/>
  <c r="G46" i="2"/>
  <c r="K46" i="2" s="1"/>
  <c r="C46" i="2"/>
  <c r="G20" i="1" s="1"/>
  <c r="C45" i="2"/>
  <c r="F20" i="1" s="1"/>
  <c r="G44" i="2"/>
  <c r="M20" i="1" s="1"/>
  <c r="K44" i="2"/>
  <c r="J20" i="1" s="1"/>
  <c r="W39" i="2"/>
  <c r="Y39" i="2" s="1"/>
  <c r="H38" i="2"/>
  <c r="G38" i="2"/>
  <c r="W35" i="2"/>
  <c r="Y35" i="2" s="1"/>
  <c r="W34" i="2"/>
  <c r="Y34" i="2" s="1"/>
  <c r="W31" i="2"/>
  <c r="U32" i="2" s="1"/>
  <c r="G31" i="2"/>
  <c r="O19" i="1" s="1"/>
  <c r="C31" i="2"/>
  <c r="G19" i="1" s="1"/>
  <c r="W30" i="2"/>
  <c r="C30" i="2"/>
  <c r="F19" i="1" s="1"/>
  <c r="K29" i="2"/>
  <c r="K30" i="2" s="1"/>
  <c r="G29" i="2"/>
  <c r="M19" i="1" s="1"/>
  <c r="W27" i="2"/>
  <c r="U28" i="2" s="1"/>
  <c r="W28" i="2" s="1"/>
  <c r="U29" i="2" s="1"/>
  <c r="W29" i="2" s="1"/>
  <c r="W26" i="2"/>
  <c r="W24" i="2"/>
  <c r="Y24" i="2" s="1"/>
  <c r="W25" i="2" s="1"/>
  <c r="H23" i="2"/>
  <c r="G23" i="2"/>
  <c r="G16" i="2"/>
  <c r="K16" i="2" s="1"/>
  <c r="C16" i="2"/>
  <c r="G16" i="1" s="1"/>
  <c r="C15" i="2"/>
  <c r="F16" i="1" s="1"/>
  <c r="G14" i="2"/>
  <c r="U14" i="2"/>
  <c r="W14" i="2" s="1"/>
  <c r="Y14" i="2" s="1"/>
  <c r="I13" i="2"/>
  <c r="W9" i="2"/>
  <c r="Y9" i="2" s="1"/>
  <c r="P16" i="1" s="1"/>
  <c r="E16" i="1"/>
  <c r="H8" i="2"/>
  <c r="G8" i="2"/>
  <c r="H72" i="1"/>
  <c r="H71" i="1"/>
  <c r="H89" i="1"/>
  <c r="B89" i="1"/>
  <c r="H85" i="1"/>
  <c r="B85" i="1"/>
  <c r="H68" i="1"/>
  <c r="B68" i="1"/>
  <c r="H65" i="1"/>
  <c r="E65" i="1"/>
  <c r="B65" i="1"/>
  <c r="H95" i="1"/>
  <c r="B95" i="1"/>
  <c r="H51" i="1"/>
  <c r="E51" i="1"/>
  <c r="B51" i="1"/>
  <c r="H96" i="1"/>
  <c r="E96" i="1"/>
  <c r="B96" i="1"/>
  <c r="B106" i="1"/>
  <c r="H80" i="1"/>
  <c r="H137" i="1"/>
  <c r="E137" i="1"/>
  <c r="B137" i="1"/>
  <c r="H132" i="1"/>
  <c r="E132" i="1"/>
  <c r="B132" i="1"/>
  <c r="H60" i="1"/>
  <c r="B60" i="1"/>
  <c r="H70" i="1"/>
  <c r="E70" i="1"/>
  <c r="B70" i="1"/>
  <c r="H77" i="1"/>
  <c r="B77" i="1"/>
  <c r="H139" i="1"/>
  <c r="B139" i="1"/>
  <c r="H59" i="1"/>
  <c r="B59" i="1"/>
  <c r="H140" i="1"/>
  <c r="E140" i="1"/>
  <c r="B140" i="1"/>
  <c r="H102" i="1"/>
  <c r="B102" i="1"/>
  <c r="H26" i="1"/>
  <c r="E26" i="1"/>
  <c r="B26" i="1"/>
  <c r="H27" i="1"/>
  <c r="B27" i="1"/>
  <c r="H58" i="1"/>
  <c r="B58" i="1"/>
  <c r="H135" i="1"/>
  <c r="B135" i="1"/>
  <c r="H57" i="1"/>
  <c r="E57" i="1"/>
  <c r="B57" i="1"/>
  <c r="H136" i="1"/>
  <c r="B136" i="1"/>
  <c r="H52" i="1"/>
  <c r="E52" i="1"/>
  <c r="B52" i="1"/>
  <c r="H50" i="1"/>
  <c r="B50" i="1"/>
  <c r="H49" i="1"/>
  <c r="B49" i="1"/>
  <c r="H48" i="1"/>
  <c r="E48" i="1"/>
  <c r="B48" i="1"/>
  <c r="H47" i="1"/>
  <c r="H69" i="1"/>
  <c r="B69" i="1"/>
  <c r="H42" i="1"/>
  <c r="B42" i="1"/>
  <c r="H84" i="1"/>
  <c r="H83" i="1"/>
  <c r="B83" i="1"/>
  <c r="H41" i="1"/>
  <c r="B41" i="1"/>
  <c r="H81" i="1"/>
  <c r="H18" i="1"/>
  <c r="H40" i="1"/>
  <c r="H36" i="1"/>
  <c r="B36" i="1"/>
  <c r="H34" i="1"/>
  <c r="B34" i="1"/>
  <c r="H33" i="1"/>
  <c r="B33" i="1"/>
  <c r="H32" i="1"/>
  <c r="H101" i="1"/>
  <c r="B101" i="1"/>
  <c r="H28" i="1"/>
  <c r="B28" i="1"/>
  <c r="H25" i="1"/>
  <c r="B25" i="1"/>
  <c r="H24" i="1"/>
  <c r="H20" i="1"/>
  <c r="E20" i="1"/>
  <c r="B20" i="1"/>
  <c r="I19" i="1"/>
  <c r="E19" i="1"/>
  <c r="B19" i="1"/>
  <c r="H17" i="1"/>
  <c r="B17" i="1"/>
  <c r="O16" i="1"/>
  <c r="M16" i="1"/>
  <c r="L16" i="1"/>
  <c r="H16" i="1"/>
  <c r="H15" i="1"/>
  <c r="H14" i="1"/>
  <c r="B14" i="1"/>
  <c r="E11" i="1"/>
  <c r="D7" i="1"/>
  <c r="D5" i="1"/>
  <c r="D4" i="1"/>
  <c r="P1" i="1"/>
  <c r="G65" i="1"/>
  <c r="E49" i="1"/>
  <c r="E50" i="1"/>
  <c r="O139" i="1"/>
  <c r="I65" i="1"/>
  <c r="K748" i="2"/>
  <c r="U15" i="2"/>
  <c r="W15" i="2" s="1"/>
  <c r="Y15" i="2" s="1"/>
  <c r="U376" i="2"/>
  <c r="W376" i="2" s="1"/>
  <c r="Y376" i="2" s="1"/>
  <c r="U1112" i="2"/>
  <c r="W1112" i="2" s="1"/>
  <c r="Y1112" i="2" s="1"/>
  <c r="U16" i="2"/>
  <c r="W16" i="2" s="1"/>
  <c r="Y16" i="2" s="1"/>
  <c r="U17" i="2" s="1"/>
  <c r="W17" i="2" s="1"/>
  <c r="Y17" i="2" s="1"/>
  <c r="W332" i="2"/>
  <c r="Y332" i="2" s="1"/>
  <c r="U1113" i="2"/>
  <c r="W1113" i="2" s="1"/>
  <c r="Y1113" i="2" s="1"/>
  <c r="U377" i="2"/>
  <c r="W377" i="2" s="1"/>
  <c r="Y377" i="2" s="1"/>
  <c r="W333" i="2"/>
  <c r="W334" i="2"/>
  <c r="Y334" i="2" s="1"/>
  <c r="W335" i="2"/>
  <c r="Y335" i="2" s="1"/>
  <c r="I643" i="2" l="1"/>
  <c r="I928" i="2"/>
  <c r="U1035" i="2"/>
  <c r="W1035" i="2" s="1"/>
  <c r="Y1035" i="2" s="1"/>
  <c r="W1036" i="2" s="1"/>
  <c r="Y1036" i="2" s="1"/>
  <c r="U1037" i="2" s="1"/>
  <c r="W1037" i="2" s="1"/>
  <c r="Y1037" i="2" s="1"/>
  <c r="U1038" i="2" s="1"/>
  <c r="W1038" i="2" s="1"/>
  <c r="Y1038" i="2" s="1"/>
  <c r="U1039" i="2" s="1"/>
  <c r="W1039" i="2" s="1"/>
  <c r="U404" i="2"/>
  <c r="W404" i="2" s="1"/>
  <c r="Y404" i="2" s="1"/>
  <c r="W405" i="2" s="1"/>
  <c r="Y405" i="2" s="1"/>
  <c r="W406" i="2" s="1"/>
  <c r="Y406" i="2" s="1"/>
  <c r="W407" i="2" s="1"/>
  <c r="Y407" i="2" s="1"/>
  <c r="I66" i="1"/>
  <c r="J112" i="1"/>
  <c r="E112" i="1"/>
  <c r="J97" i="1"/>
  <c r="I672" i="2"/>
  <c r="U566" i="2"/>
  <c r="W566" i="2" s="1"/>
  <c r="Y566" i="2" s="1"/>
  <c r="I959" i="2"/>
  <c r="I1201" i="2"/>
  <c r="K1201" i="2" s="1"/>
  <c r="K1203" i="2" s="1"/>
  <c r="U958" i="2"/>
  <c r="W958" i="2" s="1"/>
  <c r="Y958" i="2" s="1"/>
  <c r="W959" i="2" s="1"/>
  <c r="Y959" i="2" s="1"/>
  <c r="U960" i="2" s="1"/>
  <c r="W960" i="2" s="1"/>
  <c r="Y960" i="2" s="1"/>
  <c r="U961" i="2" s="1"/>
  <c r="W961" i="2" s="1"/>
  <c r="Y961" i="2" s="1"/>
  <c r="U962" i="2" s="1"/>
  <c r="W962" i="2" s="1"/>
  <c r="Y962" i="2" s="1"/>
  <c r="U963" i="2" s="1"/>
  <c r="W963" i="2" s="1"/>
  <c r="G778" i="2"/>
  <c r="L77" i="1" s="1"/>
  <c r="G100" i="1"/>
  <c r="G79" i="1"/>
  <c r="G52" i="1"/>
  <c r="G73" i="1"/>
  <c r="G140" i="1"/>
  <c r="G43" i="1"/>
  <c r="M114" i="1"/>
  <c r="I139" i="1"/>
  <c r="F74" i="1"/>
  <c r="U327" i="2"/>
  <c r="C1129" i="2"/>
  <c r="I134" i="1" s="1"/>
  <c r="U237" i="2"/>
  <c r="W237" i="2" s="1"/>
  <c r="Y237" i="2" s="1"/>
  <c r="U701" i="2"/>
  <c r="W701" i="2" s="1"/>
  <c r="Y701" i="2" s="1"/>
  <c r="J103" i="1"/>
  <c r="I479" i="2"/>
  <c r="I34" i="1" s="1"/>
  <c r="F66" i="1"/>
  <c r="U10" i="2"/>
  <c r="W10" i="2" s="1"/>
  <c r="Y10" i="2" s="1"/>
  <c r="U11" i="2" s="1"/>
  <c r="W11" i="2" s="1"/>
  <c r="Y11" i="2" s="1"/>
  <c r="U12" i="2" s="1"/>
  <c r="W12" i="2" s="1"/>
  <c r="Y12" i="2" s="1"/>
  <c r="U13" i="2" s="1"/>
  <c r="W13" i="2" s="1"/>
  <c r="Y13" i="2" s="1"/>
  <c r="U1047" i="2"/>
  <c r="W1047" i="2" s="1"/>
  <c r="Y1047" i="2" s="1"/>
  <c r="U491" i="2"/>
  <c r="W491" i="2" s="1"/>
  <c r="Y491" i="2" s="1"/>
  <c r="U521" i="2"/>
  <c r="W521" i="2" s="1"/>
  <c r="Y521" i="2" s="1"/>
  <c r="U1017" i="2"/>
  <c r="W1017" i="2" s="1"/>
  <c r="Y1017" i="2" s="1"/>
  <c r="U581" i="2"/>
  <c r="W581" i="2" s="1"/>
  <c r="Y581" i="2" s="1"/>
  <c r="U40" i="2"/>
  <c r="W40" i="2" s="1"/>
  <c r="Y40" i="2" s="1"/>
  <c r="U71" i="2"/>
  <c r="W71" i="2" s="1"/>
  <c r="Y71" i="2" s="1"/>
  <c r="U86" i="2"/>
  <c r="W86" i="2" s="1"/>
  <c r="Y86" i="2" s="1"/>
  <c r="U131" i="2"/>
  <c r="W131" i="2" s="1"/>
  <c r="Y131" i="2" s="1"/>
  <c r="U296" i="2"/>
  <c r="W296" i="2" s="1"/>
  <c r="Y296" i="2" s="1"/>
  <c r="U1137" i="2"/>
  <c r="W1137" i="2" s="1"/>
  <c r="Y1137" i="2" s="1"/>
  <c r="U640" i="2"/>
  <c r="W640" i="2" s="1"/>
  <c r="Y640" i="2" s="1"/>
  <c r="U625" i="2"/>
  <c r="W625" i="2" s="1"/>
  <c r="Y625" i="2" s="1"/>
  <c r="U161" i="2"/>
  <c r="W161" i="2" s="1"/>
  <c r="U191" i="2"/>
  <c r="W191" i="2" s="1"/>
  <c r="Y191" i="2" s="1"/>
  <c r="U536" i="2"/>
  <c r="W536" i="2" s="1"/>
  <c r="Y536" i="2" s="1"/>
  <c r="U760" i="2"/>
  <c r="W760" i="2" s="1"/>
  <c r="Y760" i="2" s="1"/>
  <c r="U880" i="2"/>
  <c r="W880" i="2" s="1"/>
  <c r="Y880" i="2" s="1"/>
  <c r="U56" i="2"/>
  <c r="W56" i="2" s="1"/>
  <c r="Y56" i="2" s="1"/>
  <c r="U356" i="2"/>
  <c r="W356" i="2" s="1"/>
  <c r="U506" i="2"/>
  <c r="W506" i="2" s="1"/>
  <c r="Y506" i="2" s="1"/>
  <c r="U730" i="2"/>
  <c r="W730" i="2" s="1"/>
  <c r="Y730" i="2" s="1"/>
  <c r="C993" i="2"/>
  <c r="I989" i="2" s="1"/>
  <c r="K989" i="2" s="1"/>
  <c r="K991" i="2" s="1"/>
  <c r="U1122" i="2"/>
  <c r="W1122" i="2" s="1"/>
  <c r="Y1122" i="2" s="1"/>
  <c r="W1123" i="2" s="1"/>
  <c r="Y1123" i="2" s="1"/>
  <c r="W1124" i="2" s="1"/>
  <c r="Y1124" i="2" s="1"/>
  <c r="W1125" i="2" s="1"/>
  <c r="Y1125" i="2" s="1"/>
  <c r="W1126" i="2" s="1"/>
  <c r="Y1126" i="2" s="1"/>
  <c r="W1127" i="2" s="1"/>
  <c r="Y1127" i="2" s="1"/>
  <c r="W1128" i="2" s="1"/>
  <c r="Y1128" i="2" s="1"/>
  <c r="J67" i="1"/>
  <c r="O28" i="1"/>
  <c r="C32" i="2"/>
  <c r="I74" i="2"/>
  <c r="I14" i="1" s="1"/>
  <c r="E77" i="1"/>
  <c r="K631" i="2"/>
  <c r="O67" i="1"/>
  <c r="C17" i="2"/>
  <c r="C707" i="2"/>
  <c r="I703" i="2" s="1"/>
  <c r="K703" i="2" s="1"/>
  <c r="K705" i="2" s="1"/>
  <c r="K95" i="1" s="1"/>
  <c r="G139" i="1"/>
  <c r="C423" i="2"/>
  <c r="I419" i="2" s="1"/>
  <c r="C782" i="2"/>
  <c r="F15" i="1"/>
  <c r="O101" i="1"/>
  <c r="K422" i="2"/>
  <c r="E14" i="1"/>
  <c r="E69" i="1"/>
  <c r="G224" i="2"/>
  <c r="L42" i="1" s="1"/>
  <c r="W784" i="2"/>
  <c r="Y784" i="2" s="1"/>
  <c r="G782" i="2" s="1"/>
  <c r="P77" i="1" s="1"/>
  <c r="O72" i="1"/>
  <c r="G226" i="2"/>
  <c r="N42" i="1" s="1"/>
  <c r="G228" i="2"/>
  <c r="P42" i="1" s="1"/>
  <c r="W736" i="2"/>
  <c r="Y736" i="2" s="1"/>
  <c r="W737" i="2" s="1"/>
  <c r="U946" i="2"/>
  <c r="W946" i="2" s="1"/>
  <c r="Y946" i="2" s="1"/>
  <c r="U947" i="2" s="1"/>
  <c r="W947" i="2" s="1"/>
  <c r="C842" i="2"/>
  <c r="R1116" i="2"/>
  <c r="C1114" i="2" s="1"/>
  <c r="I132" i="1" s="1"/>
  <c r="C767" i="2"/>
  <c r="I763" i="2" s="1"/>
  <c r="U933" i="2"/>
  <c r="W933" i="2" s="1"/>
  <c r="Y933" i="2" s="1"/>
  <c r="U934" i="2" s="1"/>
  <c r="F135" i="1"/>
  <c r="K946" i="2"/>
  <c r="O133" i="1"/>
  <c r="I598" i="2"/>
  <c r="I84" i="1" s="1"/>
  <c r="E101" i="1"/>
  <c r="O89" i="1"/>
  <c r="K690" i="2"/>
  <c r="E25" i="1"/>
  <c r="K599" i="2"/>
  <c r="J84" i="1" s="1"/>
  <c r="E60" i="1"/>
  <c r="K495" i="2"/>
  <c r="J32" i="1" s="1"/>
  <c r="I883" i="2"/>
  <c r="I88" i="1" s="1"/>
  <c r="K1125" i="2"/>
  <c r="K225" i="2"/>
  <c r="J42" i="1" s="1"/>
  <c r="O48" i="1"/>
  <c r="E33" i="1"/>
  <c r="K332" i="2"/>
  <c r="I284" i="2"/>
  <c r="K284" i="2" s="1"/>
  <c r="K286" i="2" s="1"/>
  <c r="K26" i="1" s="1"/>
  <c r="E89" i="1"/>
  <c r="O65" i="1"/>
  <c r="K300" i="2"/>
  <c r="J58" i="1" s="1"/>
  <c r="K555" i="2"/>
  <c r="J27" i="1" s="1"/>
  <c r="C63" i="2"/>
  <c r="I59" i="2" s="1"/>
  <c r="C947" i="2"/>
  <c r="I943" i="2" s="1"/>
  <c r="C183" i="2"/>
  <c r="I179" i="2" s="1"/>
  <c r="C108" i="2"/>
  <c r="I104" i="2" s="1"/>
  <c r="I18" i="1" s="1"/>
  <c r="C558" i="2"/>
  <c r="I554" i="2" s="1"/>
  <c r="R738" i="2"/>
  <c r="C1174" i="2"/>
  <c r="I1170" i="2" s="1"/>
  <c r="K1170" i="2" s="1"/>
  <c r="K1172" i="2" s="1"/>
  <c r="K1174" i="2" s="1"/>
  <c r="U991" i="2"/>
  <c r="W991" i="2" s="1"/>
  <c r="Y991" i="2" s="1"/>
  <c r="U992" i="2" s="1"/>
  <c r="W992" i="2" s="1"/>
  <c r="Y992" i="2" s="1"/>
  <c r="W1129" i="2"/>
  <c r="Y1129" i="2" s="1"/>
  <c r="R1040" i="2"/>
  <c r="C1039" i="2" s="1"/>
  <c r="I1035" i="2" s="1"/>
  <c r="C138" i="2"/>
  <c r="I134" i="2" s="1"/>
  <c r="K134" i="2" s="1"/>
  <c r="C258" i="2"/>
  <c r="I254" i="2" s="1"/>
  <c r="C1159" i="2"/>
  <c r="I1155" i="2" s="1"/>
  <c r="C348" i="2"/>
  <c r="C543" i="2"/>
  <c r="I539" i="2" s="1"/>
  <c r="I81" i="1" s="1"/>
  <c r="C1009" i="2"/>
  <c r="C632" i="2"/>
  <c r="I628" i="2" s="1"/>
  <c r="I868" i="2"/>
  <c r="I89" i="1" s="1"/>
  <c r="C153" i="2"/>
  <c r="I149" i="2" s="1"/>
  <c r="G96" i="1"/>
  <c r="I1095" i="2"/>
  <c r="K1095" i="2" s="1"/>
  <c r="K1097" i="2" s="1"/>
  <c r="G106" i="1"/>
  <c r="I687" i="2"/>
  <c r="K687" i="2" s="1"/>
  <c r="K689" i="2" s="1"/>
  <c r="G70" i="1"/>
  <c r="I70" i="1"/>
  <c r="J53" i="1"/>
  <c r="G48" i="1"/>
  <c r="I404" i="2"/>
  <c r="G51" i="1"/>
  <c r="I389" i="2"/>
  <c r="K389" i="2" s="1"/>
  <c r="K391" i="2" s="1"/>
  <c r="C363" i="2"/>
  <c r="I359" i="2" s="1"/>
  <c r="C333" i="2"/>
  <c r="G84" i="1"/>
  <c r="C168" i="2"/>
  <c r="I164" i="2" s="1"/>
  <c r="C797" i="2"/>
  <c r="G71" i="1"/>
  <c r="I584" i="2"/>
  <c r="I71" i="1" s="1"/>
  <c r="G42" i="1"/>
  <c r="I224" i="2"/>
  <c r="K224" i="2" s="1"/>
  <c r="O83" i="1"/>
  <c r="K750" i="2"/>
  <c r="K752" i="2" s="1"/>
  <c r="K212" i="2"/>
  <c r="U18" i="2"/>
  <c r="W18" i="2" s="1"/>
  <c r="Y18" i="2" s="1"/>
  <c r="K257" i="2"/>
  <c r="R13" i="3"/>
  <c r="O34" i="1"/>
  <c r="E17" i="1"/>
  <c r="I494" i="2"/>
  <c r="K494" i="2" s="1"/>
  <c r="F70" i="1"/>
  <c r="O137" i="1"/>
  <c r="O100" i="1"/>
  <c r="K525" i="2"/>
  <c r="J36" i="1" s="1"/>
  <c r="K467" i="2"/>
  <c r="K1141" i="2"/>
  <c r="J135" i="1" s="1"/>
  <c r="E80" i="1"/>
  <c r="W44" i="2"/>
  <c r="Y44" i="2" s="1"/>
  <c r="W45" i="2" s="1"/>
  <c r="Y45" i="2" s="1"/>
  <c r="W46" i="2" s="1"/>
  <c r="Y46" i="2" s="1"/>
  <c r="W47" i="2" s="1"/>
  <c r="Y573" i="2"/>
  <c r="O51" i="1"/>
  <c r="E81" i="1"/>
  <c r="I509" i="2"/>
  <c r="I33" i="1" s="1"/>
  <c r="W526" i="2"/>
  <c r="Y526" i="2" s="1"/>
  <c r="W527" i="2" s="1"/>
  <c r="Y527" i="2" s="1"/>
  <c r="W528" i="2" s="1"/>
  <c r="O140" i="1"/>
  <c r="E18" i="1"/>
  <c r="K347" i="2"/>
  <c r="W76" i="2"/>
  <c r="Y76" i="2" s="1"/>
  <c r="W77" i="2" s="1"/>
  <c r="Y77" i="2" s="1"/>
  <c r="W78" i="2" s="1"/>
  <c r="W595" i="2"/>
  <c r="Y595" i="2" s="1"/>
  <c r="O77" i="1"/>
  <c r="E139" i="1"/>
  <c r="O36" i="1"/>
  <c r="O14" i="1"/>
  <c r="E95" i="1"/>
  <c r="E97" i="1" s="1"/>
  <c r="K165" i="2"/>
  <c r="J41" i="1" s="1"/>
  <c r="O33" i="1"/>
  <c r="W116" i="2"/>
  <c r="Y116" i="2" s="1"/>
  <c r="O66" i="1"/>
  <c r="W498" i="2"/>
  <c r="Y498" i="2" s="1"/>
  <c r="W1144" i="2"/>
  <c r="K1098" i="2"/>
  <c r="O135" i="1"/>
  <c r="E40" i="1"/>
  <c r="O27" i="1"/>
  <c r="O42" i="1"/>
  <c r="K1113" i="2"/>
  <c r="E24" i="1"/>
  <c r="O102" i="1"/>
  <c r="E59" i="1"/>
  <c r="G780" i="2"/>
  <c r="N77" i="1" s="1"/>
  <c r="O95" i="1"/>
  <c r="I209" i="2"/>
  <c r="K209" i="2" s="1"/>
  <c r="K211" i="2" s="1"/>
  <c r="K60" i="1" s="1"/>
  <c r="W707" i="2"/>
  <c r="Y707" i="2" s="1"/>
  <c r="W32" i="2"/>
  <c r="O57" i="1"/>
  <c r="O20" i="1"/>
  <c r="E83" i="1"/>
  <c r="K14" i="2"/>
  <c r="J16" i="1" s="1"/>
  <c r="N16" i="1"/>
  <c r="I43" i="2"/>
  <c r="K43" i="2" s="1"/>
  <c r="K45" i="2" s="1"/>
  <c r="E71" i="1"/>
  <c r="K643" i="2"/>
  <c r="K645" i="2" s="1"/>
  <c r="K75" i="1" s="1"/>
  <c r="Y1114" i="2"/>
  <c r="Y333" i="2"/>
  <c r="I314" i="2"/>
  <c r="K314" i="2" s="1"/>
  <c r="K316" i="2" s="1"/>
  <c r="K78" i="1" s="1"/>
  <c r="K672" i="2"/>
  <c r="K674" i="2" s="1"/>
  <c r="K76" i="1" s="1"/>
  <c r="I102" i="1"/>
  <c r="I449" i="2"/>
  <c r="I28" i="1" s="1"/>
  <c r="K960" i="2"/>
  <c r="J139" i="1" s="1"/>
  <c r="O69" i="1"/>
  <c r="W543" i="2"/>
  <c r="W63" i="2"/>
  <c r="W64" i="2" s="1"/>
  <c r="Y64" i="2" s="1"/>
  <c r="W588" i="2"/>
  <c r="Y588" i="2" s="1"/>
  <c r="W303" i="2"/>
  <c r="W153" i="2"/>
  <c r="W258" i="2"/>
  <c r="W1054" i="2"/>
  <c r="Y1054" i="2" s="1"/>
  <c r="W108" i="2"/>
  <c r="W288" i="2"/>
  <c r="W138" i="2"/>
  <c r="W1159" i="2"/>
  <c r="K377" i="2"/>
  <c r="W1099" i="2"/>
  <c r="W676" i="2"/>
  <c r="E47" i="1"/>
  <c r="E53" i="1" s="1"/>
  <c r="K135" i="2"/>
  <c r="J68" i="1" s="1"/>
  <c r="E68" i="1"/>
  <c r="O59" i="1"/>
  <c r="E15" i="1"/>
  <c r="K60" i="2"/>
  <c r="J15" i="1" s="1"/>
  <c r="O107" i="1"/>
  <c r="K796" i="2"/>
  <c r="K182" i="2"/>
  <c r="K1021" i="2"/>
  <c r="J72" i="1" s="1"/>
  <c r="E72" i="1"/>
  <c r="O26" i="1"/>
  <c r="W363" i="2"/>
  <c r="W93" i="2"/>
  <c r="W198" i="2"/>
  <c r="W318" i="2"/>
  <c r="W1024" i="2"/>
  <c r="E136" i="1"/>
  <c r="K62" i="2"/>
  <c r="O15" i="1"/>
  <c r="W872" i="2"/>
  <c r="W513" i="2"/>
  <c r="E34" i="1"/>
  <c r="K721" i="2"/>
  <c r="O71" i="1"/>
  <c r="K1051" i="2"/>
  <c r="J85" i="1" s="1"/>
  <c r="E85" i="1"/>
  <c r="I16" i="1"/>
  <c r="K13" i="2"/>
  <c r="E134" i="1"/>
  <c r="K1126" i="2"/>
  <c r="J134" i="1" s="1"/>
  <c r="K480" i="2"/>
  <c r="J34" i="1" s="1"/>
  <c r="O47" i="1"/>
  <c r="K152" i="2"/>
  <c r="O80" i="1"/>
  <c r="Y273" i="2"/>
  <c r="O88" i="1"/>
  <c r="K434" i="2"/>
  <c r="K436" i="2" s="1"/>
  <c r="K25" i="1" s="1"/>
  <c r="I119" i="2"/>
  <c r="K119" i="2" s="1"/>
  <c r="K121" i="2" s="1"/>
  <c r="K123" i="2" s="1"/>
  <c r="Q69" i="1" s="1"/>
  <c r="K450" i="2"/>
  <c r="J28" i="1" s="1"/>
  <c r="O74" i="1"/>
  <c r="K1204" i="2"/>
  <c r="W378" i="2"/>
  <c r="K766" i="2"/>
  <c r="O73" i="1"/>
  <c r="I464" i="2"/>
  <c r="K464" i="2" s="1"/>
  <c r="K466" i="2" s="1"/>
  <c r="K24" i="1" s="1"/>
  <c r="I569" i="2"/>
  <c r="R15" i="3"/>
  <c r="G101" i="1"/>
  <c r="F79" i="1"/>
  <c r="O84" i="1"/>
  <c r="O81" i="1"/>
  <c r="O32" i="1"/>
  <c r="O68" i="1"/>
  <c r="K613" i="2"/>
  <c r="K615" i="2" s="1"/>
  <c r="O82" i="1"/>
  <c r="I524" i="2"/>
  <c r="K524" i="2" s="1"/>
  <c r="K19" i="1"/>
  <c r="K32" i="2"/>
  <c r="W423" i="2"/>
  <c r="W483" i="2"/>
  <c r="W797" i="2"/>
  <c r="W617" i="2"/>
  <c r="W752" i="2"/>
  <c r="W1205" i="2"/>
  <c r="W453" i="2"/>
  <c r="W722" i="2"/>
  <c r="W842" i="2"/>
  <c r="W558" i="2"/>
  <c r="W438" i="2"/>
  <c r="W348" i="2"/>
  <c r="W887" i="2"/>
  <c r="W408" i="2"/>
  <c r="W468" i="2"/>
  <c r="K1158" i="2"/>
  <c r="O136" i="1"/>
  <c r="K242" i="2"/>
  <c r="O79" i="1"/>
  <c r="W183" i="2"/>
  <c r="K107" i="2"/>
  <c r="O18" i="1"/>
  <c r="K437" i="2"/>
  <c r="O25" i="1"/>
  <c r="O110" i="1"/>
  <c r="K1008" i="2"/>
  <c r="W691" i="2"/>
  <c r="K302" i="2"/>
  <c r="O58" i="1"/>
  <c r="O85" i="1"/>
  <c r="K1053" i="2"/>
  <c r="O78" i="1"/>
  <c r="K317" i="2"/>
  <c r="O41" i="1"/>
  <c r="K646" i="2"/>
  <c r="O75" i="1"/>
  <c r="O134" i="1"/>
  <c r="K1128" i="2"/>
  <c r="W393" i="2"/>
  <c r="K675" i="2"/>
  <c r="O76" i="1"/>
  <c r="K992" i="2"/>
  <c r="O108" i="1"/>
  <c r="K993" i="2" l="1"/>
  <c r="I793" i="2"/>
  <c r="K793" i="2" s="1"/>
  <c r="K795" i="2" s="1"/>
  <c r="I80" i="1"/>
  <c r="U702" i="2"/>
  <c r="W702" i="2" s="1"/>
  <c r="Y702" i="2" s="1"/>
  <c r="I1005" i="2"/>
  <c r="K1005" i="2" s="1"/>
  <c r="K1007" i="2" s="1"/>
  <c r="I778" i="2"/>
  <c r="K778" i="2" s="1"/>
  <c r="K780" i="2" s="1"/>
  <c r="U238" i="2"/>
  <c r="I838" i="2"/>
  <c r="K838" i="2" s="1"/>
  <c r="K840" i="2" s="1"/>
  <c r="I73" i="1"/>
  <c r="I101" i="1"/>
  <c r="U567" i="2"/>
  <c r="W567" i="2" s="1"/>
  <c r="Y567" i="2" s="1"/>
  <c r="K479" i="2"/>
  <c r="K481" i="2" s="1"/>
  <c r="K34" i="1" s="1"/>
  <c r="U117" i="2"/>
  <c r="W117" i="2" s="1"/>
  <c r="Y117" i="2" s="1"/>
  <c r="U57" i="2"/>
  <c r="W57" i="2" s="1"/>
  <c r="Y57" i="2" s="1"/>
  <c r="U192" i="2"/>
  <c r="W192" i="2" s="1"/>
  <c r="Y192" i="2" s="1"/>
  <c r="U522" i="2"/>
  <c r="W522" i="2" s="1"/>
  <c r="Y522" i="2" s="1"/>
  <c r="U731" i="2"/>
  <c r="W731" i="2" s="1"/>
  <c r="Y731" i="2" s="1"/>
  <c r="U881" i="2"/>
  <c r="W881" i="2" s="1"/>
  <c r="Y881" i="2" s="1"/>
  <c r="U297" i="2"/>
  <c r="W297" i="2" s="1"/>
  <c r="Y297" i="2" s="1"/>
  <c r="U41" i="2"/>
  <c r="W41" i="2" s="1"/>
  <c r="Y41" i="2" s="1"/>
  <c r="U492" i="2"/>
  <c r="W492" i="2" s="1"/>
  <c r="Y492" i="2" s="1"/>
  <c r="U596" i="2"/>
  <c r="W596" i="2" s="1"/>
  <c r="Y596" i="2" s="1"/>
  <c r="U507" i="2"/>
  <c r="W507" i="2" s="1"/>
  <c r="Y507" i="2" s="1"/>
  <c r="U761" i="2"/>
  <c r="W761" i="2" s="1"/>
  <c r="Y761" i="2" s="1"/>
  <c r="U626" i="2"/>
  <c r="W626" i="2" s="1"/>
  <c r="Y626" i="2" s="1"/>
  <c r="U132" i="2"/>
  <c r="W132" i="2" s="1"/>
  <c r="Y132" i="2" s="1"/>
  <c r="U582" i="2"/>
  <c r="W582" i="2" s="1"/>
  <c r="Y582" i="2" s="1"/>
  <c r="U1048" i="2"/>
  <c r="W1048" i="2" s="1"/>
  <c r="Y1048" i="2" s="1"/>
  <c r="U1138" i="2"/>
  <c r="W1138" i="2" s="1"/>
  <c r="Y1138" i="2" s="1"/>
  <c r="U72" i="2"/>
  <c r="W72" i="2" s="1"/>
  <c r="Y72" i="2" s="1"/>
  <c r="U537" i="2"/>
  <c r="W537" i="2" s="1"/>
  <c r="Y537" i="2" s="1"/>
  <c r="U641" i="2"/>
  <c r="W641" i="2" s="1"/>
  <c r="Y641" i="2" s="1"/>
  <c r="U87" i="2"/>
  <c r="W87" i="2" s="1"/>
  <c r="Y87" i="2" s="1"/>
  <c r="U1018" i="2"/>
  <c r="W1018" i="2" s="1"/>
  <c r="Y1018" i="2" s="1"/>
  <c r="W327" i="2"/>
  <c r="K1205" i="2"/>
  <c r="K96" i="1"/>
  <c r="K97" i="1" s="1"/>
  <c r="K1099" i="2"/>
  <c r="Q96" i="1" s="1"/>
  <c r="E103" i="1"/>
  <c r="Y356" i="2"/>
  <c r="U357" i="2" s="1"/>
  <c r="W357" i="2" s="1"/>
  <c r="Y357" i="2" s="1"/>
  <c r="Y161" i="2"/>
  <c r="U162" i="2" s="1"/>
  <c r="E61" i="1"/>
  <c r="J61" i="1"/>
  <c r="I43" i="1"/>
  <c r="K164" i="2"/>
  <c r="K166" i="2" s="1"/>
  <c r="K41" i="1" s="1"/>
  <c r="C93" i="2"/>
  <c r="I89" i="2" s="1"/>
  <c r="I67" i="1"/>
  <c r="K628" i="2"/>
  <c r="K630" i="2" s="1"/>
  <c r="K632" i="2" s="1"/>
  <c r="J44" i="1"/>
  <c r="E44" i="1"/>
  <c r="J29" i="1"/>
  <c r="J92" i="1"/>
  <c r="E92" i="1"/>
  <c r="K598" i="2"/>
  <c r="K600" i="2" s="1"/>
  <c r="E29" i="1"/>
  <c r="E37" i="1"/>
  <c r="W934" i="2"/>
  <c r="G928" i="2"/>
  <c r="L66" i="1" s="1"/>
  <c r="I344" i="2"/>
  <c r="K344" i="2" s="1"/>
  <c r="K346" i="2" s="1"/>
  <c r="K943" i="2"/>
  <c r="K945" i="2" s="1"/>
  <c r="I133" i="1"/>
  <c r="K959" i="2"/>
  <c r="K961" i="2" s="1"/>
  <c r="K139" i="1" s="1"/>
  <c r="W65" i="2"/>
  <c r="I47" i="1"/>
  <c r="R739" i="2"/>
  <c r="I15" i="1"/>
  <c r="U19" i="2"/>
  <c r="W19" i="2" s="1"/>
  <c r="Y19" i="2" s="1"/>
  <c r="K74" i="2"/>
  <c r="K76" i="2" s="1"/>
  <c r="K14" i="1" s="1"/>
  <c r="K526" i="2"/>
  <c r="K36" i="1" s="1"/>
  <c r="K496" i="2"/>
  <c r="K32" i="1" s="1"/>
  <c r="K226" i="2"/>
  <c r="K42" i="1" s="1"/>
  <c r="K883" i="2"/>
  <c r="K885" i="2" s="1"/>
  <c r="K88" i="1" s="1"/>
  <c r="I82" i="1"/>
  <c r="I26" i="1"/>
  <c r="K104" i="2"/>
  <c r="K106" i="2" s="1"/>
  <c r="K18" i="1" s="1"/>
  <c r="I32" i="1"/>
  <c r="I106" i="1"/>
  <c r="I20" i="1"/>
  <c r="K65" i="1"/>
  <c r="K539" i="2"/>
  <c r="K541" i="2" s="1"/>
  <c r="K543" i="2" s="1"/>
  <c r="Q81" i="1" s="1"/>
  <c r="I68" i="1"/>
  <c r="I42" i="1"/>
  <c r="K359" i="2"/>
  <c r="K361" i="2" s="1"/>
  <c r="K47" i="1" s="1"/>
  <c r="I329" i="2"/>
  <c r="I49" i="1" s="1"/>
  <c r="K1155" i="2"/>
  <c r="K1157" i="2" s="1"/>
  <c r="K1110" i="2"/>
  <c r="K1112" i="2" s="1"/>
  <c r="K132" i="1" s="1"/>
  <c r="K718" i="2"/>
  <c r="K720" i="2" s="1"/>
  <c r="K70" i="1" s="1"/>
  <c r="C1144" i="2"/>
  <c r="I1140" i="2" s="1"/>
  <c r="I96" i="1"/>
  <c r="W124" i="2"/>
  <c r="Y124" i="2" s="1"/>
  <c r="K149" i="2"/>
  <c r="K151" i="2" s="1"/>
  <c r="K80" i="1" s="1"/>
  <c r="I75" i="1"/>
  <c r="I107" i="1"/>
  <c r="C198" i="2"/>
  <c r="I194" i="2" s="1"/>
  <c r="K194" i="2" s="1"/>
  <c r="K196" i="2" s="1"/>
  <c r="K271" i="2"/>
  <c r="I108" i="1"/>
  <c r="C303" i="2"/>
  <c r="I299" i="2" s="1"/>
  <c r="K584" i="2"/>
  <c r="K586" i="2" s="1"/>
  <c r="K71" i="1" s="1"/>
  <c r="U993" i="2"/>
  <c r="W993" i="2" s="1"/>
  <c r="Y993" i="2" s="1"/>
  <c r="U994" i="2" s="1"/>
  <c r="W994" i="2" s="1"/>
  <c r="K868" i="2"/>
  <c r="K870" i="2" s="1"/>
  <c r="I74" i="1"/>
  <c r="K509" i="2"/>
  <c r="K511" i="2" s="1"/>
  <c r="K513" i="2" s="1"/>
  <c r="K136" i="2"/>
  <c r="K138" i="2" s="1"/>
  <c r="Q68" i="1" s="1"/>
  <c r="J37" i="1"/>
  <c r="U1115" i="2"/>
  <c r="I137" i="1"/>
  <c r="U274" i="2"/>
  <c r="U33" i="2"/>
  <c r="I51" i="1"/>
  <c r="K318" i="2"/>
  <c r="Q78" i="1" s="1"/>
  <c r="Y78" i="2"/>
  <c r="I24" i="1"/>
  <c r="I76" i="1"/>
  <c r="K15" i="2"/>
  <c r="W602" i="2"/>
  <c r="K69" i="1"/>
  <c r="K676" i="2"/>
  <c r="I78" i="1"/>
  <c r="K419" i="2"/>
  <c r="K421" i="2" s="1"/>
  <c r="K449" i="2"/>
  <c r="K451" i="2" s="1"/>
  <c r="K28" i="1" s="1"/>
  <c r="Y1144" i="2"/>
  <c r="I60" i="1"/>
  <c r="J21" i="1"/>
  <c r="E21" i="1"/>
  <c r="K763" i="2"/>
  <c r="K765" i="2" s="1"/>
  <c r="K73" i="1" s="1"/>
  <c r="K1127" i="2"/>
  <c r="K134" i="1" s="1"/>
  <c r="Y513" i="2"/>
  <c r="Y528" i="2"/>
  <c r="Y1039" i="2"/>
  <c r="U1040" i="2" s="1"/>
  <c r="Y378" i="2"/>
  <c r="Y872" i="2"/>
  <c r="K928" i="2"/>
  <c r="K930" i="2" s="1"/>
  <c r="K932" i="2" s="1"/>
  <c r="I25" i="1"/>
  <c r="Y93" i="2"/>
  <c r="Y47" i="2"/>
  <c r="Y1099" i="2"/>
  <c r="U1100" i="2" s="1"/>
  <c r="I83" i="1"/>
  <c r="K569" i="2"/>
  <c r="K571" i="2" s="1"/>
  <c r="Y153" i="2"/>
  <c r="Y676" i="2"/>
  <c r="Y198" i="2"/>
  <c r="Y138" i="2"/>
  <c r="Y318" i="2"/>
  <c r="Y1159" i="2"/>
  <c r="I69" i="1"/>
  <c r="Y288" i="2"/>
  <c r="Y963" i="2"/>
  <c r="Y258" i="2"/>
  <c r="Y1024" i="2"/>
  <c r="Y363" i="2"/>
  <c r="Y108" i="2"/>
  <c r="Y303" i="2"/>
  <c r="K213" i="2"/>
  <c r="Q60" i="1" s="1"/>
  <c r="Y543" i="2"/>
  <c r="K647" i="2"/>
  <c r="Q75" i="1" s="1"/>
  <c r="K438" i="2"/>
  <c r="Q25" i="1" s="1"/>
  <c r="K393" i="2"/>
  <c r="Q51" i="1" s="1"/>
  <c r="K51" i="1"/>
  <c r="K254" i="2"/>
  <c r="K256" i="2" s="1"/>
  <c r="I40" i="1"/>
  <c r="O114" i="1"/>
  <c r="I77" i="1"/>
  <c r="K288" i="2"/>
  <c r="Q26" i="1" s="1"/>
  <c r="I57" i="1"/>
  <c r="I95" i="1"/>
  <c r="K707" i="2"/>
  <c r="Q95" i="1" s="1"/>
  <c r="I36" i="1"/>
  <c r="K468" i="2"/>
  <c r="Q24" i="1" s="1"/>
  <c r="K57" i="1"/>
  <c r="K617" i="2"/>
  <c r="Q57" i="1" s="1"/>
  <c r="Y483" i="2"/>
  <c r="U484" i="2" s="1"/>
  <c r="Y691" i="2"/>
  <c r="K106" i="1"/>
  <c r="K691" i="2"/>
  <c r="Q106" i="1" s="1"/>
  <c r="Y438" i="2"/>
  <c r="Y423" i="2"/>
  <c r="I27" i="1"/>
  <c r="K554" i="2"/>
  <c r="K556" i="2" s="1"/>
  <c r="Y752" i="2"/>
  <c r="Y722" i="2"/>
  <c r="K404" i="2"/>
  <c r="K406" i="2" s="1"/>
  <c r="I48" i="1"/>
  <c r="Y558" i="2"/>
  <c r="G556" i="2"/>
  <c r="N27" i="1" s="1"/>
  <c r="K47" i="2"/>
  <c r="K20" i="1"/>
  <c r="Y348" i="2"/>
  <c r="Y453" i="2"/>
  <c r="K108" i="1"/>
  <c r="Q108" i="1"/>
  <c r="Y408" i="2"/>
  <c r="Y887" i="2"/>
  <c r="Y617" i="2"/>
  <c r="Y468" i="2"/>
  <c r="K74" i="1"/>
  <c r="Y393" i="2"/>
  <c r="Q137" i="1"/>
  <c r="K137" i="1"/>
  <c r="Y183" i="2"/>
  <c r="Y842" i="2"/>
  <c r="Y1205" i="2"/>
  <c r="Y797" i="2"/>
  <c r="Y737" i="2"/>
  <c r="Y947" i="2"/>
  <c r="U948" i="2" s="1"/>
  <c r="Q65" i="1"/>
  <c r="Q74" i="1" l="1"/>
  <c r="K1207" i="2"/>
  <c r="U703" i="2"/>
  <c r="W703" i="2" s="1"/>
  <c r="Y703" i="2" s="1"/>
  <c r="W704" i="2" s="1"/>
  <c r="Y704" i="2" s="1"/>
  <c r="W705" i="2" s="1"/>
  <c r="Y705" i="2" s="1"/>
  <c r="W706" i="2" s="1"/>
  <c r="Y706" i="2" s="1"/>
  <c r="I100" i="1"/>
  <c r="I110" i="1"/>
  <c r="K1009" i="2"/>
  <c r="Q110" i="1" s="1"/>
  <c r="K110" i="1"/>
  <c r="Q97" i="1"/>
  <c r="W238" i="2"/>
  <c r="K77" i="1"/>
  <c r="K782" i="2"/>
  <c r="K842" i="2"/>
  <c r="Q100" i="1" s="1"/>
  <c r="K100" i="1"/>
  <c r="U568" i="2"/>
  <c r="W568" i="2" s="1"/>
  <c r="Y568" i="2" s="1"/>
  <c r="W569" i="2" s="1"/>
  <c r="Y569" i="2" s="1"/>
  <c r="K107" i="1"/>
  <c r="K797" i="2"/>
  <c r="Q107" i="1" s="1"/>
  <c r="U583" i="2"/>
  <c r="W583" i="2" s="1"/>
  <c r="Y583" i="2" s="1"/>
  <c r="U298" i="2"/>
  <c r="W298" i="2" s="1"/>
  <c r="Y298" i="2" s="1"/>
  <c r="U193" i="2"/>
  <c r="W193" i="2" s="1"/>
  <c r="Y193" i="2" s="1"/>
  <c r="U1019" i="2"/>
  <c r="W1019" i="2" s="1"/>
  <c r="Y1019" i="2" s="1"/>
  <c r="U73" i="2"/>
  <c r="W73" i="2" s="1"/>
  <c r="Y73" i="2" s="1"/>
  <c r="U133" i="2"/>
  <c r="W133" i="2" s="1"/>
  <c r="Y133" i="2" s="1"/>
  <c r="U597" i="2"/>
  <c r="W597" i="2" s="1"/>
  <c r="Y597" i="2" s="1"/>
  <c r="U882" i="2"/>
  <c r="W882" i="2" s="1"/>
  <c r="Y882" i="2" s="1"/>
  <c r="U58" i="2"/>
  <c r="W58" i="2" s="1"/>
  <c r="Y58" i="2" s="1"/>
  <c r="U538" i="2"/>
  <c r="W538" i="2" s="1"/>
  <c r="Y538" i="2" s="1"/>
  <c r="U508" i="2"/>
  <c r="W508" i="2" s="1"/>
  <c r="Y508" i="2" s="1"/>
  <c r="U88" i="2"/>
  <c r="W88" i="2" s="1"/>
  <c r="Y88" i="2" s="1"/>
  <c r="U1139" i="2"/>
  <c r="W1139" i="2" s="1"/>
  <c r="Y1139" i="2" s="1"/>
  <c r="U627" i="2"/>
  <c r="W627" i="2" s="1"/>
  <c r="Y627" i="2" s="1"/>
  <c r="U493" i="2"/>
  <c r="W493" i="2" s="1"/>
  <c r="Y493" i="2" s="1"/>
  <c r="U732" i="2"/>
  <c r="W732" i="2" s="1"/>
  <c r="Y732" i="2" s="1"/>
  <c r="U118" i="2"/>
  <c r="W118" i="2" s="1"/>
  <c r="Y118" i="2" s="1"/>
  <c r="U358" i="2"/>
  <c r="W358" i="2" s="1"/>
  <c r="Y358" i="2" s="1"/>
  <c r="U642" i="2"/>
  <c r="W642" i="2" s="1"/>
  <c r="Y642" i="2" s="1"/>
  <c r="U1049" i="2"/>
  <c r="W1049" i="2" s="1"/>
  <c r="Y1049" i="2" s="1"/>
  <c r="U762" i="2"/>
  <c r="W762" i="2" s="1"/>
  <c r="Y762" i="2" s="1"/>
  <c r="U42" i="2"/>
  <c r="W42" i="2" s="1"/>
  <c r="Y42" i="2" s="1"/>
  <c r="U523" i="2"/>
  <c r="W523" i="2" s="1"/>
  <c r="Y523" i="2" s="1"/>
  <c r="Y327" i="2"/>
  <c r="U328" i="2" s="1"/>
  <c r="Q122" i="1"/>
  <c r="W162" i="2"/>
  <c r="K179" i="2"/>
  <c r="K181" i="2" s="1"/>
  <c r="I41" i="1"/>
  <c r="Q33" i="1"/>
  <c r="K89" i="2"/>
  <c r="K91" i="2" s="1"/>
  <c r="C243" i="2"/>
  <c r="I239" i="2" s="1"/>
  <c r="C1024" i="2"/>
  <c r="I1020" i="2" s="1"/>
  <c r="C378" i="2"/>
  <c r="I374" i="2" s="1"/>
  <c r="C1054" i="2"/>
  <c r="I1050" i="2" s="1"/>
  <c r="R740" i="2"/>
  <c r="C737" i="2" s="1"/>
  <c r="I733" i="2" s="1"/>
  <c r="K67" i="1"/>
  <c r="Q67" i="1"/>
  <c r="K273" i="2"/>
  <c r="Q102" i="1" s="1"/>
  <c r="U20" i="2"/>
  <c r="W20" i="2" s="1"/>
  <c r="Y20" i="2" s="1"/>
  <c r="G17" i="2" s="1"/>
  <c r="K84" i="1"/>
  <c r="K602" i="2"/>
  <c r="Q84" i="1" s="1"/>
  <c r="K872" i="2"/>
  <c r="Q76" i="1"/>
  <c r="K133" i="1"/>
  <c r="Q133" i="1"/>
  <c r="K528" i="2"/>
  <c r="Q36" i="1" s="1"/>
  <c r="K59" i="2"/>
  <c r="K61" i="2" s="1"/>
  <c r="K15" i="1" s="1"/>
  <c r="I50" i="1"/>
  <c r="Y65" i="2"/>
  <c r="K50" i="1"/>
  <c r="K348" i="2"/>
  <c r="Q50" i="1" s="1"/>
  <c r="W125" i="2"/>
  <c r="Y934" i="2"/>
  <c r="G932" i="2" s="1"/>
  <c r="P66" i="1" s="1"/>
  <c r="G930" i="2"/>
  <c r="N66" i="1" s="1"/>
  <c r="I135" i="1"/>
  <c r="K78" i="2"/>
  <c r="Q14" i="1" s="1"/>
  <c r="K498" i="2"/>
  <c r="Q32" i="1" s="1"/>
  <c r="K101" i="1"/>
  <c r="K423" i="2"/>
  <c r="Q101" i="1" s="1"/>
  <c r="K228" i="2"/>
  <c r="Q42" i="1" s="1"/>
  <c r="K1140" i="2"/>
  <c r="K1142" i="2" s="1"/>
  <c r="Q135" i="1" s="1"/>
  <c r="K68" i="1"/>
  <c r="K887" i="2"/>
  <c r="Q88" i="1" s="1"/>
  <c r="K1035" i="2"/>
  <c r="K1037" i="2" s="1"/>
  <c r="K1039" i="2" s="1"/>
  <c r="Q82" i="1" s="1"/>
  <c r="K108" i="2"/>
  <c r="Q18" i="1" s="1"/>
  <c r="K363" i="2"/>
  <c r="Q47" i="1" s="1"/>
  <c r="I59" i="1"/>
  <c r="K168" i="2"/>
  <c r="Q41" i="1" s="1"/>
  <c r="K1114" i="2"/>
  <c r="Q132" i="1" s="1"/>
  <c r="K153" i="2"/>
  <c r="I136" i="1"/>
  <c r="K102" i="1"/>
  <c r="K81" i="1"/>
  <c r="K722" i="2"/>
  <c r="K136" i="1"/>
  <c r="K1159" i="2"/>
  <c r="Q136" i="1" s="1"/>
  <c r="K329" i="2"/>
  <c r="K331" i="2" s="1"/>
  <c r="K33" i="1"/>
  <c r="K37" i="1" s="1"/>
  <c r="K963" i="2"/>
  <c r="K588" i="2"/>
  <c r="W1055" i="2"/>
  <c r="U1160" i="2"/>
  <c r="U873" i="2"/>
  <c r="K299" i="2"/>
  <c r="K301" i="2" s="1"/>
  <c r="K58" i="1" s="1"/>
  <c r="W499" i="2"/>
  <c r="U964" i="2"/>
  <c r="W589" i="2"/>
  <c r="W574" i="2"/>
  <c r="U843" i="2"/>
  <c r="W1130" i="2"/>
  <c r="W708" i="2"/>
  <c r="K89" i="1"/>
  <c r="U379" i="2"/>
  <c r="W274" i="2"/>
  <c r="G269" i="2"/>
  <c r="L102" i="1" s="1"/>
  <c r="U469" i="2"/>
  <c r="U753" i="2"/>
  <c r="U677" i="2"/>
  <c r="W1115" i="2"/>
  <c r="U798" i="2"/>
  <c r="G558" i="2"/>
  <c r="P27" i="1" s="1"/>
  <c r="U559" i="2"/>
  <c r="G554" i="2" s="1"/>
  <c r="L27" i="1" s="1"/>
  <c r="K767" i="2"/>
  <c r="Q73" i="1" s="1"/>
  <c r="U1206" i="2"/>
  <c r="U618" i="2"/>
  <c r="U109" i="2"/>
  <c r="U319" i="2"/>
  <c r="U184" i="2"/>
  <c r="U394" i="2"/>
  <c r="U723" i="2"/>
  <c r="W33" i="2"/>
  <c r="G28" i="2"/>
  <c r="L19" i="1" s="1"/>
  <c r="K16" i="1"/>
  <c r="K17" i="2"/>
  <c r="Q16" i="1" s="1"/>
  <c r="Y602" i="2"/>
  <c r="K453" i="2"/>
  <c r="Q28" i="1" s="1"/>
  <c r="Q34" i="1"/>
  <c r="K1129" i="2"/>
  <c r="Q134" i="1" s="1"/>
  <c r="Q66" i="1"/>
  <c r="K66" i="1"/>
  <c r="U289" i="2"/>
  <c r="U154" i="2"/>
  <c r="U454" i="2"/>
  <c r="K83" i="1"/>
  <c r="K573" i="2"/>
  <c r="Q83" i="1" s="1"/>
  <c r="K258" i="2"/>
  <c r="Q40" i="1" s="1"/>
  <c r="K40" i="1"/>
  <c r="U692" i="2"/>
  <c r="K59" i="1"/>
  <c r="K198" i="2"/>
  <c r="K558" i="2"/>
  <c r="Q27" i="1" s="1"/>
  <c r="K27" i="1"/>
  <c r="K29" i="1" s="1"/>
  <c r="U439" i="2"/>
  <c r="K48" i="1"/>
  <c r="K408" i="2"/>
  <c r="Q20" i="1"/>
  <c r="U424" i="2"/>
  <c r="U59" i="2" l="1"/>
  <c r="W59" i="2" s="1"/>
  <c r="Y59" i="2" s="1"/>
  <c r="W60" i="2" s="1"/>
  <c r="Y60" i="2" s="1"/>
  <c r="W61" i="2" s="1"/>
  <c r="Y61" i="2" s="1"/>
  <c r="W62" i="2" s="1"/>
  <c r="Y62" i="2" s="1"/>
  <c r="W763" i="2"/>
  <c r="Y763" i="2" s="1"/>
  <c r="W764" i="2" s="1"/>
  <c r="Y764" i="2" s="1"/>
  <c r="U765" i="2" s="1"/>
  <c r="W765" i="2" s="1"/>
  <c r="Y765" i="2" s="1"/>
  <c r="U766" i="2" s="1"/>
  <c r="W766" i="2" s="1"/>
  <c r="Y766" i="2" s="1"/>
  <c r="U767" i="2" s="1"/>
  <c r="W767" i="2" s="1"/>
  <c r="Y767" i="2" s="1"/>
  <c r="U768" i="2" s="1"/>
  <c r="U763" i="2"/>
  <c r="U119" i="2"/>
  <c r="W119" i="2" s="1"/>
  <c r="Y119" i="2" s="1"/>
  <c r="W120" i="2" s="1"/>
  <c r="Y120" i="2" s="1"/>
  <c r="W121" i="2" s="1"/>
  <c r="Y121" i="2" s="1"/>
  <c r="W122" i="2" s="1"/>
  <c r="Y122" i="2" s="1"/>
  <c r="W123" i="2" s="1"/>
  <c r="Y123" i="2" s="1"/>
  <c r="W1140" i="2"/>
  <c r="Y1140" i="2" s="1"/>
  <c r="W1141" i="2" s="1"/>
  <c r="Y1141" i="2" s="1"/>
  <c r="W1142" i="2" s="1"/>
  <c r="Y1142" i="2" s="1"/>
  <c r="W1143" i="2" s="1"/>
  <c r="Y1143" i="2" s="1"/>
  <c r="U1140" i="2"/>
  <c r="U134" i="2"/>
  <c r="W134" i="2" s="1"/>
  <c r="Y134" i="2" s="1"/>
  <c r="W299" i="2"/>
  <c r="Y299" i="2" s="1"/>
  <c r="W300" i="2" s="1"/>
  <c r="Y300" i="2" s="1"/>
  <c r="W301" i="2" s="1"/>
  <c r="Y301" i="2" s="1"/>
  <c r="W302" i="2" s="1"/>
  <c r="Y302" i="2" s="1"/>
  <c r="U299" i="2"/>
  <c r="U1050" i="2"/>
  <c r="W1050" i="2" s="1"/>
  <c r="Y1050" i="2" s="1"/>
  <c r="W1051" i="2" s="1"/>
  <c r="Y1051" i="2" s="1"/>
  <c r="W1052" i="2" s="1"/>
  <c r="Y1052" i="2" s="1"/>
  <c r="W1053" i="2" s="1"/>
  <c r="Y1053" i="2" s="1"/>
  <c r="U733" i="2"/>
  <c r="W733" i="2" s="1"/>
  <c r="Y733" i="2" s="1"/>
  <c r="W734" i="2" s="1"/>
  <c r="Y734" i="2" s="1"/>
  <c r="W735" i="2" s="1"/>
  <c r="Y735" i="2" s="1"/>
  <c r="U89" i="2"/>
  <c r="W89" i="2" s="1"/>
  <c r="Y89" i="2" s="1"/>
  <c r="W90" i="2" s="1"/>
  <c r="Y90" i="2" s="1"/>
  <c r="W91" i="2" s="1"/>
  <c r="Y91" i="2" s="1"/>
  <c r="W92" i="2" s="1"/>
  <c r="Y92" i="2" s="1"/>
  <c r="U74" i="2"/>
  <c r="W74" i="2" s="1"/>
  <c r="Y74" i="2" s="1"/>
  <c r="W75" i="2" s="1"/>
  <c r="Y75" i="2" s="1"/>
  <c r="U584" i="2"/>
  <c r="W584" i="2" s="1"/>
  <c r="Y584" i="2" s="1"/>
  <c r="W585" i="2" s="1"/>
  <c r="Y585" i="2" s="1"/>
  <c r="W586" i="2" s="1"/>
  <c r="Y586" i="2" s="1"/>
  <c r="W587" i="2" s="1"/>
  <c r="Y587" i="2" s="1"/>
  <c r="U524" i="2"/>
  <c r="W524" i="2" s="1"/>
  <c r="Y524" i="2" s="1"/>
  <c r="W525" i="2" s="1"/>
  <c r="Y525" i="2" s="1"/>
  <c r="U643" i="2"/>
  <c r="W643" i="2" s="1"/>
  <c r="Y643" i="2" s="1"/>
  <c r="W644" i="2" s="1"/>
  <c r="Y644" i="2" s="1"/>
  <c r="U645" i="2" s="1"/>
  <c r="U494" i="2"/>
  <c r="W494" i="2" s="1"/>
  <c r="Y494" i="2" s="1"/>
  <c r="W495" i="2" s="1"/>
  <c r="Y495" i="2" s="1"/>
  <c r="W496" i="2" s="1"/>
  <c r="Y496" i="2" s="1"/>
  <c r="W497" i="2" s="1"/>
  <c r="Y497" i="2" s="1"/>
  <c r="U509" i="2"/>
  <c r="W509" i="2" s="1"/>
  <c r="Y509" i="2" s="1"/>
  <c r="W510" i="2" s="1"/>
  <c r="Y510" i="2" s="1"/>
  <c r="W511" i="2" s="1"/>
  <c r="Y511" i="2" s="1"/>
  <c r="W512" i="2" s="1"/>
  <c r="Y512" i="2" s="1"/>
  <c r="U883" i="2"/>
  <c r="W883" i="2" s="1"/>
  <c r="Y883" i="2" s="1"/>
  <c r="W884" i="2" s="1"/>
  <c r="Y884" i="2" s="1"/>
  <c r="W885" i="2" s="1"/>
  <c r="Y885" i="2" s="1"/>
  <c r="W886" i="2" s="1"/>
  <c r="Y886" i="2" s="1"/>
  <c r="U1020" i="2"/>
  <c r="W1020" i="2" s="1"/>
  <c r="Y1020" i="2" s="1"/>
  <c r="W1021" i="2" s="1"/>
  <c r="Y1021" i="2" s="1"/>
  <c r="W1022" i="2" s="1"/>
  <c r="Y1022" i="2" s="1"/>
  <c r="W1023" i="2" s="1"/>
  <c r="Y1023" i="2" s="1"/>
  <c r="W43" i="2"/>
  <c r="Y43" i="2" s="1"/>
  <c r="U43" i="2"/>
  <c r="W359" i="2"/>
  <c r="Y359" i="2" s="1"/>
  <c r="W360" i="2" s="1"/>
  <c r="Y360" i="2" s="1"/>
  <c r="W361" i="2" s="1"/>
  <c r="Y361" i="2" s="1"/>
  <c r="W362" i="2" s="1"/>
  <c r="Y362" i="2" s="1"/>
  <c r="U359" i="2"/>
  <c r="W628" i="2"/>
  <c r="Y628" i="2" s="1"/>
  <c r="W629" i="2" s="1"/>
  <c r="Y629" i="2" s="1"/>
  <c r="W630" i="2" s="1"/>
  <c r="Y630" i="2" s="1"/>
  <c r="W631" i="2" s="1"/>
  <c r="Y631" i="2" s="1"/>
  <c r="W632" i="2" s="1"/>
  <c r="Y632" i="2" s="1"/>
  <c r="W633" i="2" s="1"/>
  <c r="Y633" i="2" s="1"/>
  <c r="W634" i="2" s="1"/>
  <c r="Y634" i="2" s="1"/>
  <c r="W635" i="2" s="1"/>
  <c r="Y635" i="2" s="1"/>
  <c r="U628" i="2"/>
  <c r="W539" i="2"/>
  <c r="Y539" i="2" s="1"/>
  <c r="W540" i="2" s="1"/>
  <c r="Y540" i="2" s="1"/>
  <c r="W541" i="2" s="1"/>
  <c r="Y541" i="2" s="1"/>
  <c r="W542" i="2" s="1"/>
  <c r="Y542" i="2" s="1"/>
  <c r="U539" i="2"/>
  <c r="W598" i="2"/>
  <c r="Y598" i="2" s="1"/>
  <c r="W599" i="2" s="1"/>
  <c r="Y599" i="2" s="1"/>
  <c r="W600" i="2" s="1"/>
  <c r="Y600" i="2" s="1"/>
  <c r="W601" i="2" s="1"/>
  <c r="Y601" i="2" s="1"/>
  <c r="U598" i="2"/>
  <c r="W194" i="2"/>
  <c r="Y194" i="2" s="1"/>
  <c r="W195" i="2" s="1"/>
  <c r="Y195" i="2" s="1"/>
  <c r="W196" i="2" s="1"/>
  <c r="Y196" i="2" s="1"/>
  <c r="W197" i="2" s="1"/>
  <c r="Y197" i="2" s="1"/>
  <c r="U194" i="2"/>
  <c r="Q103" i="1"/>
  <c r="K112" i="1"/>
  <c r="Q112" i="1"/>
  <c r="Q121" i="1" s="1"/>
  <c r="Q77" i="1"/>
  <c r="Q29" i="1"/>
  <c r="Q117" i="1" s="1"/>
  <c r="Y238" i="2"/>
  <c r="I61" i="6"/>
  <c r="I62" i="6" s="1"/>
  <c r="I64" i="6" s="1"/>
  <c r="Q119" i="1"/>
  <c r="K93" i="2"/>
  <c r="Q17" i="1" s="1"/>
  <c r="Q89" i="1"/>
  <c r="Q59" i="1"/>
  <c r="W328" i="2"/>
  <c r="Y162" i="2"/>
  <c r="U163" i="2" s="1"/>
  <c r="R124" i="1"/>
  <c r="K103" i="1"/>
  <c r="Q48" i="1"/>
  <c r="K17" i="1"/>
  <c r="K21" i="1" s="1"/>
  <c r="K183" i="2"/>
  <c r="Q43" i="1" s="1"/>
  <c r="K43" i="1"/>
  <c r="K44" i="1" s="1"/>
  <c r="Q139" i="1"/>
  <c r="G13" i="2"/>
  <c r="I85" i="1"/>
  <c r="K1050" i="2"/>
  <c r="K1052" i="2" s="1"/>
  <c r="K85" i="1" s="1"/>
  <c r="G15" i="2"/>
  <c r="K374" i="2"/>
  <c r="K376" i="2" s="1"/>
  <c r="K52" i="1" s="1"/>
  <c r="I52" i="1"/>
  <c r="K733" i="2"/>
  <c r="K735" i="2" s="1"/>
  <c r="K140" i="1" s="1"/>
  <c r="I140" i="1"/>
  <c r="K1020" i="2"/>
  <c r="K1022" i="2" s="1"/>
  <c r="K72" i="1" s="1"/>
  <c r="I72" i="1"/>
  <c r="K239" i="2"/>
  <c r="K241" i="2" s="1"/>
  <c r="K243" i="2" s="1"/>
  <c r="Q79" i="1" s="1"/>
  <c r="I79" i="1"/>
  <c r="I17" i="1"/>
  <c r="Q70" i="1"/>
  <c r="Q80" i="1"/>
  <c r="K63" i="2"/>
  <c r="Q15" i="1" s="1"/>
  <c r="Y125" i="2"/>
  <c r="W66" i="2"/>
  <c r="K135" i="1"/>
  <c r="AB103" i="2"/>
  <c r="Q37" i="1"/>
  <c r="K82" i="1"/>
  <c r="Q71" i="1"/>
  <c r="K49" i="1"/>
  <c r="K333" i="2"/>
  <c r="I58" i="1"/>
  <c r="W529" i="2"/>
  <c r="W1025" i="2"/>
  <c r="W873" i="2"/>
  <c r="W199" i="2"/>
  <c r="W1145" i="2"/>
  <c r="W1160" i="2"/>
  <c r="W94" i="2"/>
  <c r="Y499" i="2"/>
  <c r="Y1055" i="2"/>
  <c r="W154" i="2"/>
  <c r="W964" i="2"/>
  <c r="W304" i="2"/>
  <c r="W48" i="2"/>
  <c r="W544" i="2"/>
  <c r="W514" i="2"/>
  <c r="W259" i="2"/>
  <c r="W79" i="2"/>
  <c r="W139" i="2"/>
  <c r="W289" i="2"/>
  <c r="Y589" i="2"/>
  <c r="K303" i="2"/>
  <c r="Q58" i="1" s="1"/>
  <c r="Y574" i="2"/>
  <c r="W1040" i="2"/>
  <c r="W843" i="2"/>
  <c r="G838" i="2"/>
  <c r="L100" i="1" s="1"/>
  <c r="Y1130" i="2"/>
  <c r="Y708" i="2"/>
  <c r="W409" i="2"/>
  <c r="W364" i="2"/>
  <c r="U648" i="2"/>
  <c r="Y33" i="2"/>
  <c r="G32" i="2" s="1"/>
  <c r="P19" i="1" s="1"/>
  <c r="G30" i="2"/>
  <c r="N19" i="1" s="1"/>
  <c r="W798" i="2"/>
  <c r="W753" i="2"/>
  <c r="W469" i="2"/>
  <c r="G464" i="2"/>
  <c r="L24" i="1" s="1"/>
  <c r="W439" i="2"/>
  <c r="W349" i="2"/>
  <c r="W484" i="2"/>
  <c r="W394" i="2"/>
  <c r="W738" i="2"/>
  <c r="Y1115" i="2"/>
  <c r="W692" i="2"/>
  <c r="W454" i="2"/>
  <c r="G449" i="2"/>
  <c r="L28" i="1" s="1"/>
  <c r="Y994" i="2"/>
  <c r="W677" i="2"/>
  <c r="W1100" i="2"/>
  <c r="W379" i="2"/>
  <c r="W1206" i="2"/>
  <c r="W424" i="2"/>
  <c r="W888" i="2"/>
  <c r="W768" i="2"/>
  <c r="W723" i="2"/>
  <c r="W184" i="2"/>
  <c r="W319" i="2"/>
  <c r="W948" i="2"/>
  <c r="W109" i="2"/>
  <c r="W618" i="2"/>
  <c r="G613" i="2"/>
  <c r="L57" i="1" s="1"/>
  <c r="Y274" i="2"/>
  <c r="G273" i="2" s="1"/>
  <c r="P102" i="1" s="1"/>
  <c r="G271" i="2"/>
  <c r="N102" i="1" s="1"/>
  <c r="L78" i="1" l="1"/>
  <c r="W645" i="2"/>
  <c r="Y645" i="2" s="1"/>
  <c r="U646" i="2" s="1"/>
  <c r="W646" i="2" s="1"/>
  <c r="Y646" i="2" s="1"/>
  <c r="U647" i="2" s="1"/>
  <c r="W647" i="2" s="1"/>
  <c r="Y647" i="2" s="1"/>
  <c r="U135" i="2"/>
  <c r="W135" i="2" s="1"/>
  <c r="Y135" i="2" s="1"/>
  <c r="W136" i="2" s="1"/>
  <c r="Y136" i="2" s="1"/>
  <c r="W137" i="2" s="1"/>
  <c r="Y137" i="2" s="1"/>
  <c r="G59" i="2"/>
  <c r="L15" i="1" s="1"/>
  <c r="W239" i="2"/>
  <c r="U239" i="2"/>
  <c r="G239" i="2" s="1"/>
  <c r="L79" i="1" s="1"/>
  <c r="Y328" i="2"/>
  <c r="U329" i="2" s="1"/>
  <c r="G329" i="2" s="1"/>
  <c r="L49" i="1" s="1"/>
  <c r="Q21" i="1"/>
  <c r="W163" i="2"/>
  <c r="K61" i="1"/>
  <c r="Q44" i="1"/>
  <c r="Q49" i="1"/>
  <c r="D49" i="1" s="1"/>
  <c r="K378" i="2"/>
  <c r="Q52" i="1" s="1"/>
  <c r="K1054" i="2"/>
  <c r="Q85" i="1" s="1"/>
  <c r="Q140" i="1"/>
  <c r="K1024" i="2"/>
  <c r="Q72" i="1" s="1"/>
  <c r="R128" i="1" s="1"/>
  <c r="R130" i="1" s="1"/>
  <c r="K79" i="1"/>
  <c r="K92" i="1" s="1"/>
  <c r="AB238" i="2"/>
  <c r="Y66" i="2"/>
  <c r="G63" i="2" s="1"/>
  <c r="P15" i="1" s="1"/>
  <c r="G61" i="2"/>
  <c r="N15" i="1" s="1"/>
  <c r="K53" i="1"/>
  <c r="U1116" i="2"/>
  <c r="W603" i="2"/>
  <c r="Y139" i="2"/>
  <c r="Y259" i="2"/>
  <c r="Y544" i="2"/>
  <c r="Y304" i="2"/>
  <c r="Y1160" i="2"/>
  <c r="Y199" i="2"/>
  <c r="Y1025" i="2"/>
  <c r="Y289" i="2"/>
  <c r="Y79" i="2"/>
  <c r="Y514" i="2"/>
  <c r="Y48" i="2"/>
  <c r="Y964" i="2"/>
  <c r="Y154" i="2"/>
  <c r="Y94" i="2"/>
  <c r="Y1145" i="2"/>
  <c r="Y873" i="2"/>
  <c r="Y529" i="2"/>
  <c r="Y1040" i="2"/>
  <c r="Y843" i="2"/>
  <c r="G842" i="2" s="1"/>
  <c r="P100" i="1" s="1"/>
  <c r="G840" i="2"/>
  <c r="N100" i="1" s="1"/>
  <c r="W709" i="2"/>
  <c r="Y409" i="2"/>
  <c r="Y364" i="2"/>
  <c r="Y618" i="2"/>
  <c r="G617" i="2" s="1"/>
  <c r="P57" i="1" s="1"/>
  <c r="G615" i="2"/>
  <c r="N57" i="1" s="1"/>
  <c r="Y948" i="2"/>
  <c r="Y768" i="2"/>
  <c r="Y424" i="2"/>
  <c r="Y1100" i="2"/>
  <c r="U1101" i="2" s="1"/>
  <c r="G1095" i="2" s="1"/>
  <c r="L96" i="1" s="1"/>
  <c r="Y692" i="2"/>
  <c r="Y349" i="2"/>
  <c r="Y469" i="2"/>
  <c r="G468" i="2" s="1"/>
  <c r="P24" i="1" s="1"/>
  <c r="G466" i="2"/>
  <c r="N24" i="1" s="1"/>
  <c r="Y798" i="2"/>
  <c r="Y184" i="2"/>
  <c r="Y394" i="2"/>
  <c r="W648" i="2"/>
  <c r="Y109" i="2"/>
  <c r="Y319" i="2"/>
  <c r="Y723" i="2"/>
  <c r="Y888" i="2"/>
  <c r="Y1206" i="2"/>
  <c r="Y379" i="2"/>
  <c r="Y677" i="2"/>
  <c r="Y454" i="2"/>
  <c r="G453" i="2" s="1"/>
  <c r="P28" i="1" s="1"/>
  <c r="G451" i="2"/>
  <c r="N28" i="1" s="1"/>
  <c r="Y738" i="2"/>
  <c r="Y484" i="2"/>
  <c r="Y439" i="2"/>
  <c r="Y753" i="2"/>
  <c r="Y239" i="2" l="1"/>
  <c r="W240" i="2" s="1"/>
  <c r="Y240" i="2" s="1"/>
  <c r="U241" i="2" s="1"/>
  <c r="W241" i="2" s="1"/>
  <c r="Y241" i="2" s="1"/>
  <c r="U242" i="2" s="1"/>
  <c r="W242" i="2" s="1"/>
  <c r="Y242" i="2" s="1"/>
  <c r="U243" i="2" s="1"/>
  <c r="W243" i="2" s="1"/>
  <c r="Y243" i="2" s="1"/>
  <c r="G243" i="2" s="1"/>
  <c r="P79" i="1" s="1"/>
  <c r="G241" i="2"/>
  <c r="N79" i="1" s="1"/>
  <c r="W329" i="2"/>
  <c r="Y163" i="2"/>
  <c r="U164" i="2" s="1"/>
  <c r="G164" i="2" s="1"/>
  <c r="L41" i="1" s="1"/>
  <c r="Q92" i="1"/>
  <c r="Q61" i="1"/>
  <c r="Q126" i="1"/>
  <c r="R4" i="2"/>
  <c r="AA5" i="2" s="1"/>
  <c r="Q53" i="1"/>
  <c r="W126" i="2"/>
  <c r="G119" i="2"/>
  <c r="L69" i="1" s="1"/>
  <c r="U1161" i="2"/>
  <c r="W500" i="2"/>
  <c r="W1056" i="2"/>
  <c r="U965" i="2"/>
  <c r="W575" i="2"/>
  <c r="W590" i="2"/>
  <c r="U874" i="2"/>
  <c r="W1131" i="2"/>
  <c r="U1041" i="2"/>
  <c r="Y709" i="2"/>
  <c r="G703" i="2" s="1"/>
  <c r="L95" i="1" s="1"/>
  <c r="W1116" i="2"/>
  <c r="G1110" i="2"/>
  <c r="L132" i="1" s="1"/>
  <c r="U754" i="2"/>
  <c r="U380" i="2"/>
  <c r="U395" i="2"/>
  <c r="U799" i="2"/>
  <c r="G628" i="2"/>
  <c r="L67" i="1" s="1"/>
  <c r="G989" i="2"/>
  <c r="L108" i="1" s="1"/>
  <c r="U678" i="2"/>
  <c r="U1207" i="2"/>
  <c r="U185" i="2"/>
  <c r="U290" i="2"/>
  <c r="U155" i="2"/>
  <c r="Y603" i="2"/>
  <c r="W410" i="2"/>
  <c r="U724" i="2"/>
  <c r="W1101" i="2"/>
  <c r="U425" i="2"/>
  <c r="U440" i="2"/>
  <c r="U110" i="2"/>
  <c r="Y648" i="2"/>
  <c r="U485" i="2"/>
  <c r="U320" i="2"/>
  <c r="W350" i="2"/>
  <c r="U693" i="2"/>
  <c r="S113" i="1" l="1"/>
  <c r="S21" i="1"/>
  <c r="Y329" i="2"/>
  <c r="G331" i="2"/>
  <c r="N49" i="1" s="1"/>
  <c r="W164" i="2"/>
  <c r="Y126" i="2"/>
  <c r="G123" i="2" s="1"/>
  <c r="P69" i="1" s="1"/>
  <c r="G121" i="2"/>
  <c r="N69" i="1" s="1"/>
  <c r="W1161" i="2"/>
  <c r="G1155" i="2"/>
  <c r="L136" i="1" s="1"/>
  <c r="W515" i="2"/>
  <c r="W1146" i="2"/>
  <c r="W140" i="2"/>
  <c r="W200" i="2"/>
  <c r="W965" i="2"/>
  <c r="W365" i="2"/>
  <c r="W260" i="2"/>
  <c r="G254" i="2"/>
  <c r="L40" i="1" s="1"/>
  <c r="W1026" i="2"/>
  <c r="W49" i="2"/>
  <c r="G209" i="2"/>
  <c r="L60" i="1" s="1"/>
  <c r="Y590" i="2"/>
  <c r="Y1056" i="2"/>
  <c r="W305" i="2"/>
  <c r="W80" i="2"/>
  <c r="W95" i="2"/>
  <c r="W874" i="2"/>
  <c r="W545" i="2"/>
  <c r="W530" i="2"/>
  <c r="W290" i="2"/>
  <c r="Y575" i="2"/>
  <c r="Y500" i="2"/>
  <c r="W155" i="2"/>
  <c r="Y1131" i="2"/>
  <c r="W1041" i="2"/>
  <c r="G1035" i="2"/>
  <c r="L82" i="1" s="1"/>
  <c r="Y1101" i="2"/>
  <c r="G1099" i="2" s="1"/>
  <c r="P96" i="1" s="1"/>
  <c r="G1097" i="2"/>
  <c r="N96" i="1" s="1"/>
  <c r="Y410" i="2"/>
  <c r="W710" i="2"/>
  <c r="Y350" i="2"/>
  <c r="W485" i="2"/>
  <c r="W949" i="2"/>
  <c r="W678" i="2"/>
  <c r="G672" i="2"/>
  <c r="L76" i="1" s="1"/>
  <c r="Y995" i="2"/>
  <c r="G993" i="2" s="1"/>
  <c r="P108" i="1" s="1"/>
  <c r="G991" i="2"/>
  <c r="N108" i="1" s="1"/>
  <c r="W110" i="2"/>
  <c r="G104" i="2"/>
  <c r="L18" i="1" s="1"/>
  <c r="W425" i="2"/>
  <c r="W724" i="2"/>
  <c r="W799" i="2"/>
  <c r="G793" i="2"/>
  <c r="L107" i="1" s="1"/>
  <c r="W754" i="2"/>
  <c r="G748" i="2"/>
  <c r="L65" i="1" s="1"/>
  <c r="W320" i="2"/>
  <c r="U649" i="2"/>
  <c r="W440" i="2"/>
  <c r="G434" i="2"/>
  <c r="L25" i="1" s="1"/>
  <c r="G1170" i="2"/>
  <c r="L137" i="1" s="1"/>
  <c r="W1207" i="2"/>
  <c r="G1201" i="2"/>
  <c r="L74" i="1" s="1"/>
  <c r="W739" i="2"/>
  <c r="G1005" i="2"/>
  <c r="L110" i="1" s="1"/>
  <c r="W395" i="2"/>
  <c r="G389" i="2"/>
  <c r="L51" i="1" s="1"/>
  <c r="W380" i="2"/>
  <c r="G374" i="2"/>
  <c r="L52" i="1" s="1"/>
  <c r="W693" i="2"/>
  <c r="W185" i="2"/>
  <c r="G179" i="2"/>
  <c r="L43" i="1" s="1"/>
  <c r="W889" i="2"/>
  <c r="G883" i="2"/>
  <c r="L88" i="1" s="1"/>
  <c r="G632" i="2"/>
  <c r="P67" i="1" s="1"/>
  <c r="G630" i="2"/>
  <c r="N67" i="1" s="1"/>
  <c r="Y1116" i="2"/>
  <c r="G1114" i="2" s="1"/>
  <c r="P132" i="1" s="1"/>
  <c r="G1112" i="2"/>
  <c r="N132" i="1" s="1"/>
  <c r="W330" i="2" l="1"/>
  <c r="Y330" i="2" s="1"/>
  <c r="U331" i="2" s="1"/>
  <c r="W331" i="2" s="1"/>
  <c r="Y331" i="2" s="1"/>
  <c r="G333" i="2"/>
  <c r="P49" i="1" s="1"/>
  <c r="Y164" i="2"/>
  <c r="G166" i="2"/>
  <c r="N41" i="1" s="1"/>
  <c r="Y710" i="2"/>
  <c r="G707" i="2" s="1"/>
  <c r="P95" i="1" s="1"/>
  <c r="G705" i="2"/>
  <c r="N95" i="1" s="1"/>
  <c r="Y1161" i="2"/>
  <c r="G1159" i="2" s="1"/>
  <c r="P136" i="1" s="1"/>
  <c r="G1157" i="2"/>
  <c r="N136" i="1" s="1"/>
  <c r="W604" i="2"/>
  <c r="Y290" i="2"/>
  <c r="Y545" i="2"/>
  <c r="Y80" i="2"/>
  <c r="G211" i="2"/>
  <c r="N60" i="1" s="1"/>
  <c r="Y1026" i="2"/>
  <c r="Y365" i="2"/>
  <c r="Y200" i="2"/>
  <c r="Y1146" i="2"/>
  <c r="Y530" i="2"/>
  <c r="Y874" i="2"/>
  <c r="Y95" i="2"/>
  <c r="Y305" i="2"/>
  <c r="Y49" i="2"/>
  <c r="Y260" i="2"/>
  <c r="G258" i="2" s="1"/>
  <c r="P40" i="1" s="1"/>
  <c r="G256" i="2"/>
  <c r="N40" i="1" s="1"/>
  <c r="Y965" i="2"/>
  <c r="Y140" i="2"/>
  <c r="Y515" i="2"/>
  <c r="Y155" i="2"/>
  <c r="Y1041" i="2"/>
  <c r="G1039" i="2" s="1"/>
  <c r="P82" i="1" s="1"/>
  <c r="G1037" i="2"/>
  <c r="N82" i="1" s="1"/>
  <c r="Y889" i="2"/>
  <c r="G887" i="2" s="1"/>
  <c r="P88" i="1" s="1"/>
  <c r="G885" i="2"/>
  <c r="N88" i="1" s="1"/>
  <c r="Y185" i="2"/>
  <c r="G183" i="2" s="1"/>
  <c r="P43" i="1" s="1"/>
  <c r="G181" i="2"/>
  <c r="N43" i="1" s="1"/>
  <c r="Y380" i="2"/>
  <c r="G378" i="2" s="1"/>
  <c r="P52" i="1" s="1"/>
  <c r="G376" i="2"/>
  <c r="N52" i="1" s="1"/>
  <c r="G1009" i="2"/>
  <c r="P110" i="1" s="1"/>
  <c r="G1007" i="2"/>
  <c r="N110" i="1" s="1"/>
  <c r="Y1207" i="2"/>
  <c r="G1205" i="2" s="1"/>
  <c r="P74" i="1" s="1"/>
  <c r="G1203" i="2"/>
  <c r="N74" i="1" s="1"/>
  <c r="Y440" i="2"/>
  <c r="G438" i="2" s="1"/>
  <c r="P25" i="1" s="1"/>
  <c r="G436" i="2"/>
  <c r="N25" i="1" s="1"/>
  <c r="Y320" i="2"/>
  <c r="Y799" i="2"/>
  <c r="G797" i="2" s="1"/>
  <c r="P107" i="1" s="1"/>
  <c r="G795" i="2"/>
  <c r="N107" i="1" s="1"/>
  <c r="Y425" i="2"/>
  <c r="Y949" i="2"/>
  <c r="W649" i="2"/>
  <c r="G643" i="2"/>
  <c r="L75" i="1" s="1"/>
  <c r="Y769" i="2"/>
  <c r="U770" i="2" s="1"/>
  <c r="Y693" i="2"/>
  <c r="Y395" i="2"/>
  <c r="G393" i="2" s="1"/>
  <c r="P51" i="1" s="1"/>
  <c r="G391" i="2"/>
  <c r="N51" i="1" s="1"/>
  <c r="Y739" i="2"/>
  <c r="G1174" i="2"/>
  <c r="P137" i="1" s="1"/>
  <c r="G1172" i="2"/>
  <c r="N137" i="1" s="1"/>
  <c r="Y754" i="2"/>
  <c r="G752" i="2" s="1"/>
  <c r="P65" i="1" s="1"/>
  <c r="G750" i="2"/>
  <c r="N65" i="1" s="1"/>
  <c r="Y724" i="2"/>
  <c r="Y110" i="2"/>
  <c r="G108" i="2" s="1"/>
  <c r="P18" i="1" s="1"/>
  <c r="G106" i="2"/>
  <c r="N18" i="1" s="1"/>
  <c r="Y678" i="2"/>
  <c r="G676" i="2" s="1"/>
  <c r="P76" i="1" s="1"/>
  <c r="G674" i="2"/>
  <c r="N76" i="1" s="1"/>
  <c r="Y485" i="2"/>
  <c r="P6" i="3"/>
  <c r="W165" i="2" l="1"/>
  <c r="Y165" i="2" s="1"/>
  <c r="W166" i="2" s="1"/>
  <c r="Y166" i="2" s="1"/>
  <c r="W167" i="2" s="1"/>
  <c r="Y167" i="2" s="1"/>
  <c r="W168" i="2" s="1"/>
  <c r="Y168" i="2" s="1"/>
  <c r="W169" i="2" s="1"/>
  <c r="Y169" i="2" s="1"/>
  <c r="W170" i="2" s="1"/>
  <c r="Y170" i="2" s="1"/>
  <c r="W171" i="2" s="1"/>
  <c r="Y171" i="2" s="1"/>
  <c r="G168" i="2"/>
  <c r="P41" i="1" s="1"/>
  <c r="W1132" i="2"/>
  <c r="G1125" i="2"/>
  <c r="L134" i="1" s="1"/>
  <c r="W1057" i="2"/>
  <c r="G1050" i="2"/>
  <c r="L85" i="1" s="1"/>
  <c r="W591" i="2"/>
  <c r="G584" i="2"/>
  <c r="L71" i="1" s="1"/>
  <c r="U426" i="2"/>
  <c r="U875" i="2"/>
  <c r="W501" i="2"/>
  <c r="G494" i="2"/>
  <c r="L32" i="1" s="1"/>
  <c r="W351" i="2"/>
  <c r="G344" i="2"/>
  <c r="L50" i="1" s="1"/>
  <c r="W576" i="2"/>
  <c r="G569" i="2"/>
  <c r="L83" i="1" s="1"/>
  <c r="U966" i="2"/>
  <c r="U950" i="2"/>
  <c r="W411" i="2"/>
  <c r="G404" i="2"/>
  <c r="L48" i="1" s="1"/>
  <c r="U291" i="2"/>
  <c r="G213" i="2"/>
  <c r="P60" i="1" s="1"/>
  <c r="Y604" i="2"/>
  <c r="U156" i="2"/>
  <c r="U486" i="2"/>
  <c r="U725" i="2"/>
  <c r="U694" i="2"/>
  <c r="Y649" i="2"/>
  <c r="G647" i="2" s="1"/>
  <c r="P75" i="1" s="1"/>
  <c r="G645" i="2"/>
  <c r="N75" i="1" s="1"/>
  <c r="U321" i="2"/>
  <c r="R6" i="3"/>
  <c r="W291" i="2" l="1"/>
  <c r="G284" i="2"/>
  <c r="L26" i="1" s="1"/>
  <c r="W546" i="2"/>
  <c r="G539" i="2"/>
  <c r="L81" i="1" s="1"/>
  <c r="W50" i="2"/>
  <c r="G43" i="2"/>
  <c r="L20" i="1" s="1"/>
  <c r="W516" i="2"/>
  <c r="G509" i="2"/>
  <c r="L33" i="1" s="1"/>
  <c r="W1027" i="2"/>
  <c r="G1020" i="2"/>
  <c r="L72" i="1" s="1"/>
  <c r="W531" i="2"/>
  <c r="G524" i="2"/>
  <c r="L36" i="1" s="1"/>
  <c r="W81" i="2"/>
  <c r="G74" i="2"/>
  <c r="L14" i="1" s="1"/>
  <c r="W1147" i="2"/>
  <c r="G1140" i="2"/>
  <c r="L135" i="1" s="1"/>
  <c r="Y351" i="2"/>
  <c r="G348" i="2" s="1"/>
  <c r="P50" i="1" s="1"/>
  <c r="G346" i="2"/>
  <c r="N50" i="1" s="1"/>
  <c r="Y1057" i="2"/>
  <c r="G1054" i="2" s="1"/>
  <c r="P85" i="1" s="1"/>
  <c r="G1052" i="2"/>
  <c r="N85" i="1" s="1"/>
  <c r="W740" i="2"/>
  <c r="G733" i="2"/>
  <c r="L140" i="1" s="1"/>
  <c r="W966" i="2"/>
  <c r="G959" i="2"/>
  <c r="L139" i="1" s="1"/>
  <c r="W141" i="2"/>
  <c r="G134" i="2"/>
  <c r="L68" i="1" s="1"/>
  <c r="W201" i="2"/>
  <c r="G194" i="2"/>
  <c r="L59" i="1" s="1"/>
  <c r="W96" i="2"/>
  <c r="G89" i="2"/>
  <c r="L17" i="1" s="1"/>
  <c r="W366" i="2"/>
  <c r="G359" i="2"/>
  <c r="L47" i="1" s="1"/>
  <c r="W306" i="2"/>
  <c r="G299" i="2"/>
  <c r="L58" i="1" s="1"/>
  <c r="W875" i="2"/>
  <c r="G868" i="2"/>
  <c r="L89" i="1" s="1"/>
  <c r="W426" i="2"/>
  <c r="G419" i="2"/>
  <c r="L101" i="1" s="1"/>
  <c r="W156" i="2"/>
  <c r="G149" i="2"/>
  <c r="L80" i="1" s="1"/>
  <c r="Y576" i="2"/>
  <c r="G573" i="2" s="1"/>
  <c r="P83" i="1" s="1"/>
  <c r="G571" i="2"/>
  <c r="N83" i="1" s="1"/>
  <c r="Y501" i="2"/>
  <c r="G498" i="2" s="1"/>
  <c r="P32" i="1" s="1"/>
  <c r="G496" i="2"/>
  <c r="N32" i="1" s="1"/>
  <c r="Y591" i="2"/>
  <c r="G588" i="2" s="1"/>
  <c r="P71" i="1" s="1"/>
  <c r="G586" i="2"/>
  <c r="N71" i="1" s="1"/>
  <c r="Y1132" i="2"/>
  <c r="G1129" i="2" s="1"/>
  <c r="P134" i="1" s="1"/>
  <c r="G1127" i="2"/>
  <c r="N134" i="1" s="1"/>
  <c r="W950" i="2"/>
  <c r="G943" i="2"/>
  <c r="L133" i="1" s="1"/>
  <c r="W770" i="2"/>
  <c r="G763" i="2"/>
  <c r="L73" i="1" s="1"/>
  <c r="W725" i="2"/>
  <c r="G718" i="2"/>
  <c r="L70" i="1" s="1"/>
  <c r="W321" i="2"/>
  <c r="G314" i="2"/>
  <c r="W694" i="2"/>
  <c r="G687" i="2"/>
  <c r="L106" i="1" s="1"/>
  <c r="W486" i="2"/>
  <c r="G479" i="2"/>
  <c r="L34" i="1" s="1"/>
  <c r="Y411" i="2"/>
  <c r="G408" i="2" s="1"/>
  <c r="P48" i="1" s="1"/>
  <c r="G406" i="2"/>
  <c r="N48" i="1" s="1"/>
  <c r="Y426" i="2" l="1"/>
  <c r="G423" i="2" s="1"/>
  <c r="P101" i="1" s="1"/>
  <c r="G421" i="2"/>
  <c r="N101" i="1" s="1"/>
  <c r="Y306" i="2"/>
  <c r="G303" i="2" s="1"/>
  <c r="P58" i="1" s="1"/>
  <c r="G301" i="2"/>
  <c r="N58" i="1" s="1"/>
  <c r="Y96" i="2"/>
  <c r="G93" i="2" s="1"/>
  <c r="P17" i="1" s="1"/>
  <c r="G91" i="2"/>
  <c r="N17" i="1" s="1"/>
  <c r="Y141" i="2"/>
  <c r="G138" i="2" s="1"/>
  <c r="P68" i="1" s="1"/>
  <c r="G136" i="2"/>
  <c r="N68" i="1" s="1"/>
  <c r="Y740" i="2"/>
  <c r="G737" i="2" s="1"/>
  <c r="P140" i="1" s="1"/>
  <c r="G735" i="2"/>
  <c r="N140" i="1" s="1"/>
  <c r="Y1147" i="2"/>
  <c r="G1144" i="2" s="1"/>
  <c r="P135" i="1" s="1"/>
  <c r="G1142" i="2"/>
  <c r="N135" i="1" s="1"/>
  <c r="Y531" i="2"/>
  <c r="G528" i="2" s="1"/>
  <c r="P36" i="1" s="1"/>
  <c r="G526" i="2"/>
  <c r="N36" i="1" s="1"/>
  <c r="Y516" i="2"/>
  <c r="G513" i="2" s="1"/>
  <c r="P33" i="1" s="1"/>
  <c r="G511" i="2"/>
  <c r="N33" i="1" s="1"/>
  <c r="Y546" i="2"/>
  <c r="G543" i="2" s="1"/>
  <c r="P81" i="1" s="1"/>
  <c r="G541" i="2"/>
  <c r="N81" i="1" s="1"/>
  <c r="W605" i="2"/>
  <c r="G598" i="2"/>
  <c r="L84" i="1" s="1"/>
  <c r="L114" i="1" s="1"/>
  <c r="Y156" i="2"/>
  <c r="G153" i="2" s="1"/>
  <c r="P80" i="1" s="1"/>
  <c r="G151" i="2"/>
  <c r="N80" i="1" s="1"/>
  <c r="Y875" i="2"/>
  <c r="G872" i="2" s="1"/>
  <c r="P89" i="1" s="1"/>
  <c r="G870" i="2"/>
  <c r="N89" i="1" s="1"/>
  <c r="Y366" i="2"/>
  <c r="G363" i="2" s="1"/>
  <c r="P47" i="1" s="1"/>
  <c r="G361" i="2"/>
  <c r="N47" i="1" s="1"/>
  <c r="Y201" i="2"/>
  <c r="G198" i="2" s="1"/>
  <c r="P59" i="1" s="1"/>
  <c r="G196" i="2"/>
  <c r="N59" i="1" s="1"/>
  <c r="Y966" i="2"/>
  <c r="G963" i="2" s="1"/>
  <c r="P139" i="1" s="1"/>
  <c r="G961" i="2"/>
  <c r="N139" i="1" s="1"/>
  <c r="Y81" i="2"/>
  <c r="G78" i="2" s="1"/>
  <c r="P14" i="1" s="1"/>
  <c r="G76" i="2"/>
  <c r="N14" i="1" s="1"/>
  <c r="Y1027" i="2"/>
  <c r="G1024" i="2" s="1"/>
  <c r="P72" i="1" s="1"/>
  <c r="G1022" i="2"/>
  <c r="N72" i="1" s="1"/>
  <c r="Y50" i="2"/>
  <c r="G47" i="2" s="1"/>
  <c r="P20" i="1" s="1"/>
  <c r="G45" i="2"/>
  <c r="N20" i="1" s="1"/>
  <c r="Y291" i="2"/>
  <c r="G288" i="2" s="1"/>
  <c r="P26" i="1" s="1"/>
  <c r="G286" i="2"/>
  <c r="N26" i="1" s="1"/>
  <c r="Y950" i="2"/>
  <c r="G947" i="2" s="1"/>
  <c r="P133" i="1" s="1"/>
  <c r="G945" i="2"/>
  <c r="N133" i="1" s="1"/>
  <c r="Y770" i="2"/>
  <c r="G767" i="2" s="1"/>
  <c r="P73" i="1" s="1"/>
  <c r="G765" i="2"/>
  <c r="N73" i="1" s="1"/>
  <c r="Y486" i="2"/>
  <c r="G483" i="2" s="1"/>
  <c r="P34" i="1" s="1"/>
  <c r="G481" i="2"/>
  <c r="N34" i="1" s="1"/>
  <c r="Y321" i="2"/>
  <c r="G318" i="2" s="1"/>
  <c r="P78" i="1" s="1"/>
  <c r="G316" i="2"/>
  <c r="N78" i="1" s="1"/>
  <c r="Y694" i="2"/>
  <c r="G691" i="2" s="1"/>
  <c r="P106" i="1" s="1"/>
  <c r="G689" i="2"/>
  <c r="N106" i="1" s="1"/>
  <c r="Y725" i="2"/>
  <c r="G722" i="2" s="1"/>
  <c r="P70" i="1" s="1"/>
  <c r="G720" i="2"/>
  <c r="N70" i="1" s="1"/>
  <c r="Y605" i="2" l="1"/>
  <c r="G602" i="2" s="1"/>
  <c r="P84" i="1" s="1"/>
  <c r="P114" i="1" s="1"/>
  <c r="G600" i="2"/>
  <c r="N84" i="1" s="1"/>
  <c r="N114" i="1" s="1"/>
  <c r="P8" i="3" l="1"/>
  <c r="R8" i="3" s="1"/>
  <c r="D16" i="1"/>
  <c r="P12" i="3" l="1"/>
  <c r="R12" i="3" s="1"/>
  <c r="R16" i="3" s="1"/>
  <c r="P16" i="3" l="1"/>
  <c r="J114" i="1" l="1"/>
  <c r="D106" i="1" l="1"/>
  <c r="Q114" i="1"/>
  <c r="Q124" i="1"/>
  <c r="E114" i="1"/>
  <c r="Q128" i="1" l="1"/>
  <c r="D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Rehan Aslam</author>
    <author/>
  </authors>
  <commentList>
    <comment ref="U134" authorId="0" shapeId="0" xr:uid="{178AC1C3-002F-42DD-BDBD-AADF3CBD10B5}">
      <text>
        <r>
          <rPr>
            <b/>
            <sz val="9"/>
            <color indexed="81"/>
            <rFont val="Tahoma"/>
            <family val="2"/>
          </rPr>
          <t>Rehan Aslam:</t>
        </r>
        <r>
          <rPr>
            <sz val="9"/>
            <color indexed="81"/>
            <rFont val="Tahoma"/>
            <family val="2"/>
          </rPr>
          <t xml:space="preserve">
adjust his adjust through his bonus</t>
        </r>
      </text>
    </comment>
    <comment ref="U208" authorId="1" shapeId="0" xr:uid="{7CCA5A5E-E3CB-4B21-9885-AE5F73659B37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V313" authorId="1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K475" authorId="1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90" authorId="1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5" authorId="1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505" authorId="1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520" authorId="1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U568" authorId="1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V583" authorId="1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U717" authorId="1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19" authorId="1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  <comment ref="K1016" authorId="1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<sst xmlns="http://schemas.openxmlformats.org/spreadsheetml/2006/main" count="5177" uniqueCount="298">
  <si>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</si>
  <si>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</si>
  <si>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</si>
  <si>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</si>
  <si>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</si>
  <si>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</si>
  <si>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</si>
  <si>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</si>
  <si>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</si>
  <si>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</si>
  <si>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</si>
  <si>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</si>
  <si>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</si>
  <si>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</si>
  <si>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</si>
  <si>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</si>
  <si>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</si>
  <si>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</si>
  <si>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</si>
  <si>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</si>
  <si>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</si>
  <si>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</si>
  <si>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</si>
  <si>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</si>
  <si>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Rehan Aslam</t>
  </si>
  <si>
    <t>Office</t>
  </si>
  <si>
    <t>Nue MultiPlex Operation &amp; maintenance</t>
  </si>
  <si>
    <t>The Place DHA Phase VIII</t>
  </si>
  <si>
    <t>JPMC</t>
  </si>
  <si>
    <t>Mr. Imran</t>
  </si>
  <si>
    <t>Mr. Irfan</t>
  </si>
  <si>
    <t>Mr. Abid</t>
  </si>
  <si>
    <t>FTC Site Maintenance Salaries</t>
  </si>
  <si>
    <t>Mr. Sajjad</t>
  </si>
  <si>
    <t>ZMV</t>
  </si>
  <si>
    <t>NASTP</t>
  </si>
  <si>
    <t>FTC Floors</t>
  </si>
  <si>
    <t>Mr. Jahangir</t>
  </si>
  <si>
    <t>Nue Multiplex</t>
  </si>
  <si>
    <t>Shahid painter</t>
  </si>
  <si>
    <t>Mr.Abbas Ishaq</t>
  </si>
  <si>
    <t>Total Amount</t>
  </si>
  <si>
    <t>Site</t>
  </si>
  <si>
    <t>Feb 2020</t>
  </si>
  <si>
    <t>Mar 2020</t>
  </si>
  <si>
    <t xml:space="preserve">Total </t>
  </si>
  <si>
    <t xml:space="preserve">Salary Sheet for the Month of </t>
  </si>
  <si>
    <t>June</t>
  </si>
  <si>
    <t>Total Days</t>
  </si>
  <si>
    <t>TOTAL</t>
  </si>
  <si>
    <t>Pioneer Engineering Services</t>
  </si>
  <si>
    <t>Leaves Details</t>
  </si>
  <si>
    <t>Advance Details</t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</si>
  <si>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</si>
  <si>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</si>
  <si>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</si>
  <si>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</si>
  <si>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</si>
  <si>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</si>
  <si>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</si>
  <si>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</si>
  <si>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</si>
  <si>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</si>
  <si>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</si>
  <si>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</si>
  <si>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</si>
  <si>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</si>
  <si>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</si>
  <si>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</si>
  <si>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</si>
  <si>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</si>
  <si>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</si>
  <si>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</si>
  <si>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</si>
  <si>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</si>
  <si>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</si>
  <si>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</si>
  <si>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</si>
  <si>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</si>
  <si>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</si>
  <si>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</si>
  <si>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</si>
  <si>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</si>
  <si>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</si>
  <si>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</si>
  <si>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t>Ashraf Bhai</t>
  </si>
  <si>
    <t>Jahangeer</t>
  </si>
  <si>
    <t>Ahsan Khan</t>
  </si>
  <si>
    <t>Amir (JPMC)</t>
  </si>
  <si>
    <t>07th March 2017</t>
  </si>
  <si>
    <t>Irfan</t>
  </si>
  <si>
    <t>Abbas Ishaq</t>
  </si>
  <si>
    <t>M.Imran Ali (Engr)</t>
  </si>
  <si>
    <t>Amjad Ustad</t>
  </si>
  <si>
    <t>Shahid Painter</t>
  </si>
  <si>
    <t>Gul Sher</t>
  </si>
  <si>
    <t>M. Arif</t>
  </si>
  <si>
    <t>Mukhtiar</t>
  </si>
  <si>
    <t>Imran Feroz</t>
  </si>
  <si>
    <t>Asif Hussain</t>
  </si>
  <si>
    <t>M. Sami</t>
  </si>
  <si>
    <t>Adil (FTC)</t>
  </si>
  <si>
    <t>Sajjad</t>
  </si>
  <si>
    <t>Zeeshan</t>
  </si>
  <si>
    <t>A. Lateef Chacha</t>
  </si>
  <si>
    <t>Hassan Khan</t>
  </si>
  <si>
    <t>Khizer Mujeeb</t>
  </si>
  <si>
    <t>Suleman Dilawer</t>
  </si>
  <si>
    <t>Mumtaz Ali Chakar</t>
  </si>
  <si>
    <t>Ahsan Razak</t>
  </si>
  <si>
    <t>Sufyan</t>
  </si>
  <si>
    <t>Abid</t>
  </si>
  <si>
    <t>Umair Ali</t>
  </si>
  <si>
    <t>Nadeem Painter</t>
  </si>
  <si>
    <t>Mohib uz Zaman</t>
  </si>
  <si>
    <t>Khushnood</t>
  </si>
  <si>
    <t>Fahad Fareed</t>
  </si>
  <si>
    <t xml:space="preserve">Engr. Israr </t>
  </si>
  <si>
    <t>Noman Ali Sheikh Ansari</t>
  </si>
  <si>
    <t>Adeel</t>
  </si>
  <si>
    <t>Kamran</t>
  </si>
  <si>
    <t>Engr Ahsan</t>
  </si>
  <si>
    <t>Saad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</si>
  <si>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</si>
  <si>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</si>
  <si>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</si>
  <si>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</si>
  <si>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</si>
  <si>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</si>
  <si>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</si>
  <si>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</si>
  <si>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</si>
  <si>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</si>
  <si>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</si>
  <si>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</si>
  <si>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</si>
  <si>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</si>
  <si>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</si>
  <si>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</si>
  <si>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</si>
  <si>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</si>
  <si>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</si>
  <si>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</si>
  <si>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</si>
  <si>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</si>
  <si>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</si>
  <si>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</si>
  <si>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</si>
  <si>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</si>
  <si>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</si>
  <si>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</si>
  <si>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</si>
  <si>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</si>
  <si>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</si>
  <si>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</si>
  <si>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</si>
  <si>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</si>
  <si>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</si>
  <si>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</si>
  <si>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</si>
  <si>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</si>
  <si>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</si>
  <si>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</si>
  <si>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</si>
  <si>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</si>
  <si>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</si>
  <si>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</si>
  <si>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</si>
  <si>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</si>
  <si>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</si>
  <si>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</si>
  <si>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</si>
  <si>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</si>
  <si>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</si>
  <si>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</si>
  <si>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</si>
  <si>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</si>
  <si>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</si>
  <si>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</si>
  <si>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</si>
  <si>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</si>
  <si>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</si>
  <si>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</si>
  <si>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</si>
  <si>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</si>
  <si>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</si>
  <si>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</si>
  <si>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</si>
  <si>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</si>
  <si>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</si>
  <si>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</si>
  <si>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</si>
  <si>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</si>
  <si>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Imran Khan</t>
  </si>
  <si>
    <t>Abuzar Ghaffari</t>
  </si>
  <si>
    <t>Sufiyan</t>
  </si>
  <si>
    <t>Maasi</t>
  </si>
  <si>
    <t>Muhammad Shehzad (42201-9791630-5)</t>
  </si>
  <si>
    <t>Ashraf bhai</t>
  </si>
  <si>
    <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</si>
  <si>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Salman Ali Bhatti</t>
  </si>
  <si>
    <t>Ashraf</t>
  </si>
  <si>
    <t>Ahsen</t>
  </si>
  <si>
    <t>Salman</t>
  </si>
  <si>
    <t>In</t>
  </si>
  <si>
    <t>Out</t>
  </si>
  <si>
    <t>Sunday</t>
  </si>
  <si>
    <t>Total Working Days</t>
  </si>
  <si>
    <t>Present Days</t>
  </si>
  <si>
    <t>Date</t>
  </si>
  <si>
    <t>Work-Hrs</t>
  </si>
  <si>
    <t>Total-Hrs</t>
  </si>
  <si>
    <t>Working Hrs</t>
  </si>
  <si>
    <t>Working Hrs Status</t>
  </si>
  <si>
    <t>Total Hrs</t>
  </si>
  <si>
    <t>OFFICE STAFF TIMING SHEET FOR August-24</t>
  </si>
  <si>
    <t>Irfan AC</t>
  </si>
  <si>
    <t>Salary Increment Summary</t>
  </si>
  <si>
    <t>S.No</t>
  </si>
  <si>
    <t>12TH Rabiul Awal</t>
  </si>
  <si>
    <t xml:space="preserve"> </t>
  </si>
  <si>
    <t>Taha Sohail</t>
  </si>
  <si>
    <t>Jawed</t>
  </si>
  <si>
    <t>Mateen</t>
  </si>
  <si>
    <t>Syed Tauqeer Hussain</t>
  </si>
  <si>
    <t>Sami FTC</t>
  </si>
  <si>
    <t>Adil FTC</t>
  </si>
  <si>
    <t>Adeel FTC</t>
  </si>
  <si>
    <t>Sajjad FTC</t>
  </si>
  <si>
    <t>Zeeshan FTC</t>
  </si>
  <si>
    <t>Shehzad</t>
  </si>
  <si>
    <t>Iftikhar</t>
  </si>
  <si>
    <t>Nawaz</t>
  </si>
  <si>
    <t>Rohail Shaikh</t>
  </si>
  <si>
    <t>Qayyum Ustad</t>
  </si>
  <si>
    <t>Farhan</t>
  </si>
  <si>
    <t>Adnan Shamsi</t>
  </si>
  <si>
    <t xml:space="preserve">                           Salary for the month of </t>
  </si>
  <si>
    <t>M. Kamran</t>
  </si>
  <si>
    <r>
      <rPr>
        <sz val="14"/>
        <color theme="1"/>
        <rFont val="Calibri"/>
        <family val="2"/>
      </rPr>
      <t xml:space="preserve">                           Salary for the month of </t>
    </r>
  </si>
  <si>
    <t>Naveed</t>
  </si>
  <si>
    <t>Rohni</t>
  </si>
  <si>
    <t>Saqib</t>
  </si>
  <si>
    <t>IMITAZ, BAHL, ENGRO, CITI, GSK, SPAR, GUL AHMED</t>
  </si>
  <si>
    <t>Asif Fiber</t>
  </si>
  <si>
    <t xml:space="preserve">Absent </t>
  </si>
  <si>
    <t>Rashid</t>
  </si>
  <si>
    <t>Riaz</t>
  </si>
  <si>
    <t>OT</t>
  </si>
  <si>
    <t>OT Amount</t>
  </si>
  <si>
    <t>Meezan Gujranwala</t>
  </si>
  <si>
    <t>Dolmen Lahore</t>
  </si>
  <si>
    <t>Online transfer RMR</t>
  </si>
  <si>
    <t>Gujranwala</t>
  </si>
  <si>
    <t>Shahbaz Ali</t>
  </si>
  <si>
    <t>Zeta Mall &amp; mall of Pindi</t>
  </si>
  <si>
    <t>Rafay</t>
  </si>
  <si>
    <t>Haris</t>
  </si>
  <si>
    <t>M. Waseem Haider</t>
  </si>
  <si>
    <t>NICVD + Bahria + Nadir burnahi + Various sites</t>
  </si>
  <si>
    <t>Ahsan</t>
  </si>
  <si>
    <t>Mall of Pindi + Zeta Mall</t>
  </si>
  <si>
    <t>xxxx</t>
  </si>
  <si>
    <t>Adnan shamsi</t>
  </si>
  <si>
    <t>Online transfer ISL</t>
  </si>
  <si>
    <t>Rohail</t>
  </si>
  <si>
    <t>Engr Israr</t>
  </si>
  <si>
    <t>Zeeshan AC</t>
  </si>
  <si>
    <t>ISRAR bhai</t>
  </si>
  <si>
    <t>Paid</t>
  </si>
  <si>
    <t>Remaining</t>
  </si>
  <si>
    <t>Online</t>
  </si>
  <si>
    <t>Saqib Ali</t>
  </si>
  <si>
    <t>Saqib Insulator</t>
  </si>
  <si>
    <t>Ahmed c/s IK</t>
  </si>
  <si>
    <t>Waqas</t>
  </si>
  <si>
    <t>Uzair</t>
  </si>
  <si>
    <t>Total Salaries</t>
  </si>
  <si>
    <t>Online transfer by Rehan</t>
  </si>
  <si>
    <t>Online transfer by Al madina</t>
  </si>
  <si>
    <t>Paid salaries</t>
  </si>
  <si>
    <t>Usman Ghani</t>
  </si>
  <si>
    <t>Umair Ghulam</t>
  </si>
  <si>
    <t>Noman Lahore</t>
  </si>
  <si>
    <t>Kamran office</t>
  </si>
  <si>
    <t>paid</t>
  </si>
  <si>
    <t>Lahore Salaries (J outlet Fortress Mall</t>
  </si>
  <si>
    <t>KANTEEN ISL</t>
  </si>
  <si>
    <t>Touqeer Gujranawala</t>
  </si>
  <si>
    <t>EIDI</t>
  </si>
  <si>
    <t>Qayyum, Abbas, Gul, Abid, amir engr , shahbaz</t>
  </si>
  <si>
    <t>RMR Cinemas</t>
  </si>
  <si>
    <t>Not paid</t>
  </si>
  <si>
    <t>Lateef</t>
  </si>
  <si>
    <t>Saleem Siddiqui</t>
  </si>
  <si>
    <t>Umair ebsent 10 &amp; 11 june</t>
  </si>
  <si>
    <t>absent from 6 june to 11 june</t>
  </si>
  <si>
    <t>sandvich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</si>
</sst>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h]:mm:ss;@"/>
    <numFmt numFmtId="167" formatCode="h:mm;@"/>
    <numFmt numFmtId="168" formatCode="0.0"/>
  </numFmts>
  <fonts count="81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22"/>
      <color theme="1"/>
      <name val="Calibri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  <font>
      <sz val="10"/>
      <color rgb="FF000000"/>
      <name val="Arial"/>
      <family val="2"/>
      <scheme val="major"/>
    </font>
    <font>
      <b/>
      <sz val="12"/>
      <color theme="1"/>
      <name val="Arial"/>
      <family val="2"/>
      <scheme val="major"/>
    </font>
    <font>
      <b/>
      <sz val="22"/>
      <color theme="1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b/>
      <sz val="10"/>
      <color rgb="FF000000"/>
      <name val="Arial"/>
      <family val="2"/>
      <scheme val="major"/>
    </font>
    <font>
      <sz val="12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name val="Calibri"/>
      <family val="2"/>
    </font>
    <font>
      <sz val="18"/>
      <color theme="1"/>
      <name val="Calibri"/>
      <family val="2"/>
    </font>
    <font>
      <sz val="18"/>
      <color rgb="FF000000"/>
      <name val="Arial"/>
      <family val="2"/>
      <scheme val="minor"/>
    </font>
    <font>
      <u/>
      <sz val="18"/>
      <color theme="1"/>
      <name val="Calibri"/>
      <family val="2"/>
    </font>
    <font>
      <sz val="18"/>
      <color theme="1"/>
      <name val="Arial Black"/>
      <family val="2"/>
    </font>
    <font>
      <sz val="18"/>
      <name val="Arial Black"/>
      <family val="2"/>
    </font>
    <font>
      <sz val="14"/>
      <color rgb="FF000000"/>
      <name val="Arial"/>
      <family val="2"/>
      <scheme val="minor"/>
    </font>
    <font>
      <sz val="12"/>
      <color rgb="FFFF0000"/>
      <name val="Calibri"/>
      <family val="2"/>
    </font>
    <font>
      <b/>
      <sz val="14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3"/>
      <color rgb="FFFF0000"/>
      <name val="Calibri"/>
      <family val="2"/>
    </font>
    <font>
      <sz val="16"/>
      <color rgb="FF00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</font>
    <font>
      <sz val="10"/>
      <color rgb="FFFF0000"/>
      <name val="Arial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0" fillId="0" borderId="0" applyFont="0" applyFill="0" applyBorder="0" applyAlignment="0" applyProtection="0"/>
  </cellStyleXfs>
  <cellXfs count="659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3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 wrapText="1"/>
    </xf>
    <xf numFmtId="165" fontId="6" fillId="3" borderId="14" xfId="0" applyNumberFormat="1" applyFont="1" applyFill="1" applyBorder="1" applyAlignment="1">
      <alignment horizontal="center" vertical="center" wrapText="1"/>
    </xf>
    <xf numFmtId="165" fontId="5" fillId="3" borderId="14" xfId="0" applyNumberFormat="1" applyFont="1" applyFill="1" applyBorder="1" applyAlignment="1">
      <alignment horizontal="center" vertical="center"/>
    </xf>
    <xf numFmtId="165" fontId="7" fillId="0" borderId="0" xfId="0" applyNumberFormat="1" applyFont="1"/>
    <xf numFmtId="0" fontId="8" fillId="0" borderId="14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/>
    </xf>
    <xf numFmtId="0" fontId="9" fillId="4" borderId="14" xfId="0" applyFont="1" applyFill="1" applyBorder="1" applyAlignment="1">
      <alignment vertical="center"/>
    </xf>
    <xf numFmtId="165" fontId="9" fillId="4" borderId="14" xfId="0" applyNumberFormat="1" applyFont="1" applyFill="1" applyBorder="1" applyAlignment="1">
      <alignment vertical="center"/>
    </xf>
    <xf numFmtId="165" fontId="8" fillId="4" borderId="14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vertical="center"/>
    </xf>
    <xf numFmtId="165" fontId="9" fillId="0" borderId="14" xfId="0" applyNumberFormat="1" applyFont="1" applyBorder="1" applyAlignment="1">
      <alignment vertical="center"/>
    </xf>
    <xf numFmtId="0" fontId="8" fillId="0" borderId="14" xfId="0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vertical="center"/>
    </xf>
    <xf numFmtId="0" fontId="9" fillId="0" borderId="18" xfId="0" applyFont="1" applyBorder="1" applyAlignment="1">
      <alignment horizontal="center" vertical="center" textRotation="90"/>
    </xf>
    <xf numFmtId="165" fontId="9" fillId="0" borderId="18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 textRotation="90"/>
    </xf>
    <xf numFmtId="165" fontId="9" fillId="0" borderId="19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textRotation="90"/>
    </xf>
    <xf numFmtId="165" fontId="9" fillId="0" borderId="20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vertical="center"/>
    </xf>
    <xf numFmtId="165" fontId="13" fillId="0" borderId="14" xfId="0" applyNumberFormat="1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165" fontId="14" fillId="0" borderId="0" xfId="0" applyNumberFormat="1" applyFont="1" applyAlignment="1">
      <alignment vertical="center"/>
    </xf>
    <xf numFmtId="0" fontId="9" fillId="0" borderId="19" xfId="0" applyFont="1" applyBorder="1" applyAlignment="1">
      <alignment vertical="center" textRotation="90"/>
    </xf>
    <xf numFmtId="165" fontId="9" fillId="0" borderId="19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center" vertical="center"/>
    </xf>
    <xf numFmtId="165" fontId="10" fillId="0" borderId="20" xfId="0" applyNumberFormat="1" applyFont="1" applyBorder="1" applyAlignment="1">
      <alignment vertical="center"/>
    </xf>
    <xf numFmtId="165" fontId="8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0" fontId="9" fillId="0" borderId="14" xfId="0" applyFont="1" applyBorder="1" applyAlignment="1">
      <alignment vertical="center" textRotation="90"/>
    </xf>
    <xf numFmtId="165" fontId="10" fillId="0" borderId="14" xfId="0" applyNumberFormat="1" applyFont="1" applyBorder="1" applyAlignment="1">
      <alignment horizontal="center" vertical="center"/>
    </xf>
    <xf numFmtId="165" fontId="12" fillId="0" borderId="14" xfId="0" applyNumberFormat="1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 applyAlignment="1">
      <alignment vertical="center" textRotation="90"/>
    </xf>
    <xf numFmtId="165" fontId="19" fillId="0" borderId="14" xfId="0" applyNumberFormat="1" applyFont="1" applyBorder="1" applyAlignment="1">
      <alignment vertical="center"/>
    </xf>
    <xf numFmtId="165" fontId="17" fillId="4" borderId="14" xfId="0" applyNumberFormat="1" applyFont="1" applyFill="1" applyBorder="1" applyAlignment="1">
      <alignment vertical="center"/>
    </xf>
    <xf numFmtId="165" fontId="17" fillId="4" borderId="14" xfId="0" applyNumberFormat="1" applyFont="1" applyFill="1" applyBorder="1" applyAlignment="1">
      <alignment horizontal="center" vertical="center"/>
    </xf>
    <xf numFmtId="165" fontId="17" fillId="0" borderId="14" xfId="0" applyNumberFormat="1" applyFont="1" applyBorder="1" applyAlignment="1">
      <alignment vertical="center"/>
    </xf>
    <xf numFmtId="165" fontId="20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vertical="center"/>
    </xf>
    <xf numFmtId="0" fontId="9" fillId="4" borderId="14" xfId="0" applyFont="1" applyFill="1" applyBorder="1" applyAlignment="1">
      <alignment vertical="center" textRotation="90"/>
    </xf>
    <xf numFmtId="165" fontId="8" fillId="4" borderId="14" xfId="0" applyNumberFormat="1" applyFont="1" applyFill="1" applyBorder="1" applyAlignment="1">
      <alignment vertical="center"/>
    </xf>
    <xf numFmtId="0" fontId="18" fillId="4" borderId="14" xfId="0" applyFont="1" applyFill="1" applyBorder="1" applyAlignment="1">
      <alignment vertical="center" textRotation="90"/>
    </xf>
    <xf numFmtId="165" fontId="18" fillId="4" borderId="14" xfId="0" applyNumberFormat="1" applyFont="1" applyFill="1" applyBorder="1" applyAlignment="1">
      <alignment vertical="center"/>
    </xf>
    <xf numFmtId="165" fontId="20" fillId="0" borderId="14" xfId="0" applyNumberFormat="1" applyFont="1" applyBorder="1"/>
    <xf numFmtId="165" fontId="20" fillId="0" borderId="14" xfId="0" applyNumberFormat="1" applyFont="1" applyBorder="1" applyAlignment="1">
      <alignment horizontal="center"/>
    </xf>
    <xf numFmtId="165" fontId="17" fillId="4" borderId="14" xfId="0" applyNumberFormat="1" applyFont="1" applyFill="1" applyBorder="1" applyAlignment="1">
      <alignment horizontal="center"/>
    </xf>
    <xf numFmtId="165" fontId="18" fillId="0" borderId="14" xfId="0" applyNumberFormat="1" applyFont="1" applyBorder="1"/>
    <xf numFmtId="165" fontId="10" fillId="0" borderId="14" xfId="0" applyNumberFormat="1" applyFont="1" applyBorder="1"/>
    <xf numFmtId="165" fontId="20" fillId="0" borderId="0" xfId="0" applyNumberFormat="1" applyFont="1"/>
    <xf numFmtId="0" fontId="9" fillId="0" borderId="19" xfId="0" applyFont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 textRotation="90"/>
    </xf>
    <xf numFmtId="165" fontId="9" fillId="4" borderId="22" xfId="0" applyNumberFormat="1" applyFont="1" applyFill="1" applyBorder="1" applyAlignment="1">
      <alignment horizontal="center" vertical="center"/>
    </xf>
    <xf numFmtId="165" fontId="8" fillId="0" borderId="14" xfId="0" applyNumberFormat="1" applyFont="1" applyBorder="1" applyAlignment="1">
      <alignment horizontal="right" vertical="center"/>
    </xf>
    <xf numFmtId="0" fontId="18" fillId="4" borderId="22" xfId="0" applyFont="1" applyFill="1" applyBorder="1" applyAlignment="1">
      <alignment vertical="center" textRotation="90"/>
    </xf>
    <xf numFmtId="165" fontId="18" fillId="4" borderId="22" xfId="0" applyNumberFormat="1" applyFont="1" applyFill="1" applyBorder="1" applyAlignment="1">
      <alignment vertical="center"/>
    </xf>
    <xf numFmtId="165" fontId="17" fillId="4" borderId="21" xfId="0" applyNumberFormat="1" applyFont="1" applyFill="1" applyBorder="1" applyAlignment="1">
      <alignment horizontal="center"/>
    </xf>
    <xf numFmtId="165" fontId="20" fillId="0" borderId="20" xfId="0" applyNumberFormat="1" applyFont="1" applyBorder="1"/>
    <xf numFmtId="165" fontId="23" fillId="0" borderId="20" xfId="0" applyNumberFormat="1" applyFont="1" applyBorder="1"/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165" fontId="9" fillId="0" borderId="14" xfId="0" applyNumberFormat="1" applyFont="1" applyBorder="1" applyAlignment="1">
      <alignment horizontal="right" vertical="center"/>
    </xf>
    <xf numFmtId="0" fontId="7" fillId="0" borderId="0" xfId="0" applyFont="1"/>
    <xf numFmtId="0" fontId="7" fillId="0" borderId="0" xfId="0" applyFont="1" applyAlignment="1">
      <alignment horizontal="center"/>
    </xf>
    <xf numFmtId="165" fontId="26" fillId="0" borderId="25" xfId="0" applyNumberFormat="1" applyFont="1" applyBorder="1"/>
    <xf numFmtId="165" fontId="26" fillId="0" borderId="26" xfId="0" applyNumberFormat="1" applyFont="1" applyBorder="1"/>
    <xf numFmtId="165" fontId="7" fillId="0" borderId="0" xfId="0" applyNumberFormat="1" applyFont="1" applyAlignment="1">
      <alignment horizontal="center"/>
    </xf>
    <xf numFmtId="0" fontId="26" fillId="0" borderId="0" xfId="0" applyFont="1"/>
    <xf numFmtId="165" fontId="26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7" fillId="0" borderId="0" xfId="0" applyFont="1"/>
    <xf numFmtId="165" fontId="13" fillId="0" borderId="0" xfId="0" applyNumberFormat="1" applyFont="1" applyAlignment="1">
      <alignment vertical="center"/>
    </xf>
    <xf numFmtId="165" fontId="17" fillId="0" borderId="0" xfId="0" applyNumberFormat="1" applyFont="1"/>
    <xf numFmtId="17" fontId="27" fillId="0" borderId="0" xfId="0" applyNumberFormat="1" applyFont="1"/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28" fillId="0" borderId="34" xfId="0" applyFont="1" applyBorder="1" applyAlignment="1">
      <alignment vertical="center"/>
    </xf>
    <xf numFmtId="0" fontId="32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vertical="center"/>
    </xf>
    <xf numFmtId="0" fontId="34" fillId="0" borderId="0" xfId="0" applyFont="1" applyAlignment="1">
      <alignment vertical="center"/>
    </xf>
    <xf numFmtId="14" fontId="27" fillId="0" borderId="0" xfId="0" applyNumberFormat="1" applyFont="1" applyAlignment="1">
      <alignment vertical="center"/>
    </xf>
    <xf numFmtId="14" fontId="27" fillId="0" borderId="37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14" fontId="28" fillId="0" borderId="36" xfId="0" applyNumberFormat="1" applyFont="1" applyBorder="1" applyAlignment="1">
      <alignment vertical="center"/>
    </xf>
    <xf numFmtId="0" fontId="31" fillId="0" borderId="14" xfId="0" applyFont="1" applyBorder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1" fillId="0" borderId="37" xfId="0" applyFont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37" fillId="0" borderId="37" xfId="0" applyFont="1" applyBorder="1" applyAlignment="1">
      <alignment vertical="center"/>
    </xf>
    <xf numFmtId="0" fontId="28" fillId="0" borderId="36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31" fillId="0" borderId="0" xfId="0" applyFont="1" applyAlignment="1">
      <alignment vertical="center"/>
    </xf>
    <xf numFmtId="165" fontId="31" fillId="0" borderId="14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5" fontId="13" fillId="0" borderId="37" xfId="0" applyNumberFormat="1" applyFont="1" applyBorder="1" applyAlignment="1">
      <alignment vertical="center"/>
    </xf>
    <xf numFmtId="0" fontId="28" fillId="0" borderId="36" xfId="0" applyFont="1" applyBorder="1" applyAlignment="1">
      <alignment horizontal="center" vertical="center"/>
    </xf>
    <xf numFmtId="165" fontId="31" fillId="0" borderId="14" xfId="0" applyNumberFormat="1" applyFont="1" applyBorder="1" applyAlignment="1">
      <alignment horizontal="center" vertical="center"/>
    </xf>
    <xf numFmtId="165" fontId="31" fillId="0" borderId="37" xfId="0" applyNumberFormat="1" applyFont="1" applyBorder="1" applyAlignment="1">
      <alignment vertical="center"/>
    </xf>
    <xf numFmtId="0" fontId="27" fillId="0" borderId="0" xfId="0" applyFont="1" applyAlignment="1">
      <alignment vertical="center" wrapText="1"/>
    </xf>
    <xf numFmtId="0" fontId="38" fillId="0" borderId="0" xfId="0" applyFont="1" applyAlignment="1">
      <alignment horizontal="left" vertical="center"/>
    </xf>
    <xf numFmtId="0" fontId="27" fillId="0" borderId="37" xfId="0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0" fontId="13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/>
    </xf>
    <xf numFmtId="165" fontId="27" fillId="0" borderId="14" xfId="0" applyNumberFormat="1" applyFont="1" applyBorder="1" applyAlignment="1">
      <alignment vertical="center"/>
    </xf>
    <xf numFmtId="0" fontId="27" fillId="0" borderId="15" xfId="0" applyFont="1" applyBorder="1" applyAlignment="1">
      <alignment vertical="center"/>
    </xf>
    <xf numFmtId="0" fontId="27" fillId="0" borderId="17" xfId="0" applyFont="1" applyBorder="1" applyAlignment="1">
      <alignment vertical="center"/>
    </xf>
    <xf numFmtId="165" fontId="27" fillId="0" borderId="14" xfId="0" applyNumberFormat="1" applyFont="1" applyBorder="1" applyAlignment="1">
      <alignment horizontal="right" vertical="center"/>
    </xf>
    <xf numFmtId="165" fontId="27" fillId="0" borderId="37" xfId="0" applyNumberFormat="1" applyFont="1" applyBorder="1" applyAlignment="1">
      <alignment horizontal="right" vertical="center"/>
    </xf>
    <xf numFmtId="0" fontId="27" fillId="0" borderId="14" xfId="0" applyFont="1" applyBorder="1" applyAlignment="1">
      <alignment vertical="center"/>
    </xf>
    <xf numFmtId="165" fontId="27" fillId="0" borderId="37" xfId="0" applyNumberFormat="1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27" fillId="0" borderId="39" xfId="0" applyFont="1" applyBorder="1"/>
    <xf numFmtId="0" fontId="27" fillId="0" borderId="40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9" fillId="0" borderId="9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39" fillId="0" borderId="37" xfId="0" applyFont="1" applyBorder="1" applyAlignment="1">
      <alignment horizontal="center" vertical="center"/>
    </xf>
    <xf numFmtId="0" fontId="27" fillId="0" borderId="14" xfId="0" applyFont="1" applyBorder="1" applyAlignment="1">
      <alignment horizontal="right" vertical="center" wrapText="1"/>
    </xf>
    <xf numFmtId="0" fontId="28" fillId="8" borderId="14" xfId="0" applyFont="1" applyFill="1" applyBorder="1" applyAlignment="1">
      <alignment vertical="center"/>
    </xf>
    <xf numFmtId="165" fontId="29" fillId="0" borderId="0" xfId="0" applyNumberFormat="1" applyFont="1" applyAlignment="1">
      <alignment vertical="center"/>
    </xf>
    <xf numFmtId="165" fontId="27" fillId="0" borderId="15" xfId="0" applyNumberFormat="1" applyFont="1" applyBorder="1" applyAlignment="1">
      <alignment vertical="center"/>
    </xf>
    <xf numFmtId="0" fontId="40" fillId="0" borderId="0" xfId="0" applyFont="1"/>
    <xf numFmtId="0" fontId="28" fillId="9" borderId="14" xfId="0" applyFont="1" applyFill="1" applyBorder="1" applyAlignment="1">
      <alignment vertical="center"/>
    </xf>
    <xf numFmtId="15" fontId="42" fillId="0" borderId="0" xfId="0" applyNumberFormat="1" applyFont="1" applyAlignment="1">
      <alignment horizontal="left" vertical="center"/>
    </xf>
    <xf numFmtId="1" fontId="27" fillId="0" borderId="15" xfId="0" applyNumberFormat="1" applyFont="1" applyBorder="1" applyAlignment="1">
      <alignment vertical="center"/>
    </xf>
    <xf numFmtId="0" fontId="27" fillId="0" borderId="39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39" xfId="0" applyFont="1" applyBorder="1" applyAlignment="1">
      <alignment vertical="center"/>
    </xf>
    <xf numFmtId="165" fontId="27" fillId="0" borderId="39" xfId="0" applyNumberFormat="1" applyFont="1" applyBorder="1"/>
    <xf numFmtId="0" fontId="28" fillId="0" borderId="40" xfId="0" applyFont="1" applyBorder="1" applyAlignment="1">
      <alignment vertical="center"/>
    </xf>
    <xf numFmtId="0" fontId="28" fillId="0" borderId="37" xfId="0" applyFont="1" applyBorder="1" applyAlignment="1">
      <alignment vertical="center"/>
    </xf>
    <xf numFmtId="165" fontId="41" fillId="0" borderId="14" xfId="0" applyNumberFormat="1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0" xfId="0" applyFont="1"/>
    <xf numFmtId="0" fontId="28" fillId="0" borderId="8" xfId="0" applyFont="1" applyBorder="1" applyAlignment="1">
      <alignment vertical="center"/>
    </xf>
    <xf numFmtId="0" fontId="28" fillId="0" borderId="42" xfId="0" applyFont="1" applyBorder="1" applyAlignment="1">
      <alignment vertical="center"/>
    </xf>
    <xf numFmtId="165" fontId="31" fillId="0" borderId="42" xfId="0" applyNumberFormat="1" applyFont="1" applyBorder="1" applyAlignment="1">
      <alignment horizontal="center" vertical="center"/>
    </xf>
    <xf numFmtId="15" fontId="43" fillId="0" borderId="0" xfId="0" applyNumberFormat="1" applyFont="1" applyAlignment="1">
      <alignment horizontal="left" vertical="center"/>
    </xf>
    <xf numFmtId="165" fontId="25" fillId="0" borderId="14" xfId="0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/>
    </xf>
    <xf numFmtId="165" fontId="25" fillId="0" borderId="14" xfId="0" quotePrefix="1" applyNumberFormat="1" applyFont="1" applyBorder="1" applyAlignment="1">
      <alignment horizontal="center" vertical="center" wrapText="1"/>
    </xf>
    <xf numFmtId="165" fontId="25" fillId="0" borderId="14" xfId="0" applyNumberFormat="1" applyFont="1" applyBorder="1" applyAlignment="1">
      <alignment horizontal="center" vertical="center" wrapText="1"/>
    </xf>
    <xf numFmtId="165" fontId="16" fillId="0" borderId="25" xfId="0" applyNumberFormat="1" applyFont="1" applyBorder="1"/>
    <xf numFmtId="165" fontId="16" fillId="0" borderId="25" xfId="0" applyNumberFormat="1" applyFont="1" applyBorder="1" applyAlignment="1">
      <alignment vertical="center"/>
    </xf>
    <xf numFmtId="165" fontId="16" fillId="0" borderId="26" xfId="0" applyNumberFormat="1" applyFont="1" applyBorder="1" applyAlignment="1">
      <alignment horizontal="left"/>
    </xf>
    <xf numFmtId="165" fontId="26" fillId="0" borderId="26" xfId="0" applyNumberFormat="1" applyFont="1" applyBorder="1" applyAlignment="1">
      <alignment horizontal="left"/>
    </xf>
    <xf numFmtId="165" fontId="16" fillId="0" borderId="26" xfId="0" applyNumberFormat="1" applyFont="1" applyBorder="1" applyAlignment="1">
      <alignment vertical="center"/>
    </xf>
    <xf numFmtId="165" fontId="16" fillId="0" borderId="26" xfId="0" applyNumberFormat="1" applyFont="1" applyBorder="1"/>
    <xf numFmtId="165" fontId="16" fillId="0" borderId="26" xfId="0" applyNumberFormat="1" applyFont="1" applyBorder="1" applyAlignment="1">
      <alignment wrapText="1"/>
    </xf>
    <xf numFmtId="165" fontId="16" fillId="0" borderId="26" xfId="0" applyNumberFormat="1" applyFont="1" applyBorder="1" applyAlignment="1">
      <alignment horizontal="left" vertical="center" wrapText="1"/>
    </xf>
    <xf numFmtId="165" fontId="26" fillId="0" borderId="26" xfId="0" applyNumberFormat="1" applyFont="1" applyBorder="1" applyAlignment="1">
      <alignment horizontal="left" vertical="top" wrapText="1"/>
    </xf>
    <xf numFmtId="165" fontId="25" fillId="0" borderId="26" xfId="0" applyNumberFormat="1" applyFont="1" applyBorder="1" applyAlignment="1">
      <alignment vertical="center"/>
    </xf>
    <xf numFmtId="165" fontId="45" fillId="8" borderId="43" xfId="0" applyNumberFormat="1" applyFont="1" applyFill="1" applyBorder="1" applyAlignment="1">
      <alignment vertical="center" textRotation="90"/>
    </xf>
    <xf numFmtId="165" fontId="23" fillId="8" borderId="23" xfId="0" quotePrefix="1" applyNumberFormat="1" applyFont="1" applyFill="1" applyBorder="1" applyAlignment="1">
      <alignment horizontal="center" vertical="center"/>
    </xf>
    <xf numFmtId="165" fontId="16" fillId="0" borderId="48" xfId="0" applyNumberFormat="1" applyFont="1" applyBorder="1"/>
    <xf numFmtId="165" fontId="16" fillId="0" borderId="14" xfId="0" applyNumberFormat="1" applyFont="1" applyBorder="1"/>
    <xf numFmtId="165" fontId="16" fillId="0" borderId="14" xfId="0" applyNumberFormat="1" applyFont="1" applyBorder="1" applyAlignment="1">
      <alignment wrapText="1"/>
    </xf>
    <xf numFmtId="165" fontId="16" fillId="0" borderId="19" xfId="0" applyNumberFormat="1" applyFont="1" applyBorder="1"/>
    <xf numFmtId="0" fontId="46" fillId="0" borderId="14" xfId="0" applyFont="1" applyBorder="1" applyAlignment="1">
      <alignment horizontal="left" vertical="center"/>
    </xf>
    <xf numFmtId="165" fontId="47" fillId="0" borderId="14" xfId="0" applyNumberFormat="1" applyFont="1" applyBorder="1" applyAlignment="1">
      <alignment vertical="center"/>
    </xf>
    <xf numFmtId="0" fontId="0" fillId="10" borderId="0" xfId="0" applyFill="1"/>
    <xf numFmtId="165" fontId="31" fillId="10" borderId="14" xfId="0" applyNumberFormat="1" applyFont="1" applyFill="1" applyBorder="1" applyAlignment="1">
      <alignment vertical="center"/>
    </xf>
    <xf numFmtId="0" fontId="29" fillId="10" borderId="0" xfId="0" applyFont="1" applyFill="1" applyAlignment="1">
      <alignment horizontal="center" vertical="center"/>
    </xf>
    <xf numFmtId="0" fontId="28" fillId="10" borderId="30" xfId="0" applyFont="1" applyFill="1" applyBorder="1" applyAlignment="1">
      <alignment horizontal="center" vertical="center"/>
    </xf>
    <xf numFmtId="0" fontId="28" fillId="10" borderId="34" xfId="0" applyFont="1" applyFill="1" applyBorder="1" applyAlignment="1">
      <alignment vertical="center"/>
    </xf>
    <xf numFmtId="0" fontId="32" fillId="10" borderId="35" xfId="0" applyFont="1" applyFill="1" applyBorder="1" applyAlignment="1">
      <alignment horizontal="center" vertical="center"/>
    </xf>
    <xf numFmtId="0" fontId="29" fillId="10" borderId="0" xfId="0" applyFont="1" applyFill="1" applyAlignment="1">
      <alignment vertical="center"/>
    </xf>
    <xf numFmtId="0" fontId="8" fillId="12" borderId="14" xfId="0" applyFont="1" applyFill="1" applyBorder="1" applyAlignment="1">
      <alignment vertical="center"/>
    </xf>
    <xf numFmtId="0" fontId="18" fillId="13" borderId="14" xfId="0" applyFont="1" applyFill="1" applyBorder="1" applyAlignment="1">
      <alignment vertical="center" textRotation="90"/>
    </xf>
    <xf numFmtId="165" fontId="19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horizontal="center" vertical="center"/>
    </xf>
    <xf numFmtId="165" fontId="17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 applyAlignment="1">
      <alignment vertical="center"/>
    </xf>
    <xf numFmtId="165" fontId="17" fillId="11" borderId="14" xfId="0" applyNumberFormat="1" applyFont="1" applyFill="1" applyBorder="1" applyAlignment="1">
      <alignment vertical="center"/>
    </xf>
    <xf numFmtId="165" fontId="18" fillId="11" borderId="14" xfId="0" applyNumberFormat="1" applyFont="1" applyFill="1" applyBorder="1" applyAlignment="1">
      <alignment vertical="center"/>
    </xf>
    <xf numFmtId="0" fontId="0" fillId="11" borderId="0" xfId="0" applyFill="1"/>
    <xf numFmtId="0" fontId="29" fillId="11" borderId="0" xfId="0" applyFont="1" applyFill="1" applyAlignment="1">
      <alignment horizontal="center" vertical="center"/>
    </xf>
    <xf numFmtId="0" fontId="28" fillId="11" borderId="30" xfId="0" applyFont="1" applyFill="1" applyBorder="1" applyAlignment="1">
      <alignment horizontal="center" vertical="center"/>
    </xf>
    <xf numFmtId="0" fontId="28" fillId="11" borderId="34" xfId="0" applyFont="1" applyFill="1" applyBorder="1" applyAlignment="1">
      <alignment vertical="center"/>
    </xf>
    <xf numFmtId="0" fontId="32" fillId="11" borderId="35" xfId="0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/>
    </xf>
    <xf numFmtId="0" fontId="27" fillId="11" borderId="36" xfId="0" applyFont="1" applyFill="1" applyBorder="1" applyAlignment="1">
      <alignment vertical="center"/>
    </xf>
    <xf numFmtId="0" fontId="27" fillId="11" borderId="0" xfId="0" applyFont="1" applyFill="1" applyAlignment="1">
      <alignment vertical="center"/>
    </xf>
    <xf numFmtId="0" fontId="27" fillId="11" borderId="0" xfId="0" applyFont="1" applyFill="1" applyAlignment="1">
      <alignment horizontal="left" vertical="center"/>
    </xf>
    <xf numFmtId="0" fontId="13" fillId="11" borderId="0" xfId="0" applyFont="1" applyFill="1" applyAlignment="1">
      <alignment horizontal="center" vertical="center"/>
    </xf>
    <xf numFmtId="0" fontId="36" fillId="11" borderId="0" xfId="0" applyFont="1" applyFill="1" applyAlignment="1">
      <alignment vertical="center"/>
    </xf>
    <xf numFmtId="165" fontId="13" fillId="11" borderId="37" xfId="0" applyNumberFormat="1" applyFont="1" applyFill="1" applyBorder="1" applyAlignment="1">
      <alignment vertical="center"/>
    </xf>
    <xf numFmtId="0" fontId="28" fillId="11" borderId="36" xfId="0" applyFont="1" applyFill="1" applyBorder="1" applyAlignment="1">
      <alignment horizontal="center" vertical="center"/>
    </xf>
    <xf numFmtId="0" fontId="28" fillId="11" borderId="14" xfId="0" applyFont="1" applyFill="1" applyBorder="1" applyAlignment="1">
      <alignment vertical="center"/>
    </xf>
    <xf numFmtId="0" fontId="28" fillId="11" borderId="0" xfId="0" applyFont="1" applyFill="1" applyAlignment="1">
      <alignment vertical="center"/>
    </xf>
    <xf numFmtId="165" fontId="31" fillId="11" borderId="14" xfId="0" applyNumberFormat="1" applyFont="1" applyFill="1" applyBorder="1" applyAlignment="1">
      <alignment horizontal="center" vertical="center"/>
    </xf>
    <xf numFmtId="165" fontId="31" fillId="11" borderId="14" xfId="0" applyNumberFormat="1" applyFont="1" applyFill="1" applyBorder="1" applyAlignment="1">
      <alignment vertical="center"/>
    </xf>
    <xf numFmtId="165" fontId="31" fillId="11" borderId="37" xfId="0" applyNumberFormat="1" applyFont="1" applyFill="1" applyBorder="1" applyAlignment="1">
      <alignment vertical="center"/>
    </xf>
    <xf numFmtId="0" fontId="8" fillId="11" borderId="14" xfId="0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vertical="center" textRotation="90"/>
    </xf>
    <xf numFmtId="165" fontId="8" fillId="11" borderId="14" xfId="0" applyNumberFormat="1" applyFont="1" applyFill="1" applyBorder="1" applyAlignment="1">
      <alignment horizontal="right" vertical="center"/>
    </xf>
    <xf numFmtId="165" fontId="8" fillId="11" borderId="14" xfId="0" applyNumberFormat="1" applyFont="1" applyFill="1" applyBorder="1" applyAlignment="1">
      <alignment horizontal="center" vertical="center"/>
    </xf>
    <xf numFmtId="165" fontId="10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vertical="center" textRotation="90"/>
    </xf>
    <xf numFmtId="165" fontId="9" fillId="11" borderId="14" xfId="0" applyNumberFormat="1" applyFont="1" applyFill="1" applyBorder="1" applyAlignment="1">
      <alignment vertical="center"/>
    </xf>
    <xf numFmtId="165" fontId="8" fillId="13" borderId="14" xfId="0" applyNumberFormat="1" applyFont="1" applyFill="1" applyBorder="1" applyAlignment="1">
      <alignment horizontal="center" vertical="center"/>
    </xf>
    <xf numFmtId="165" fontId="8" fillId="11" borderId="14" xfId="0" applyNumberFormat="1" applyFont="1" applyFill="1" applyBorder="1" applyAlignment="1">
      <alignment vertical="center"/>
    </xf>
    <xf numFmtId="0" fontId="9" fillId="11" borderId="14" xfId="0" applyFont="1" applyFill="1" applyBorder="1" applyAlignment="1">
      <alignment horizontal="center" vertical="center"/>
    </xf>
    <xf numFmtId="165" fontId="9" fillId="11" borderId="14" xfId="0" applyNumberFormat="1" applyFont="1" applyFill="1" applyBorder="1" applyAlignment="1">
      <alignment horizontal="center" vertical="center"/>
    </xf>
    <xf numFmtId="0" fontId="18" fillId="11" borderId="14" xfId="0" applyFont="1" applyFill="1" applyBorder="1" applyAlignment="1">
      <alignment horizontal="center" vertical="center"/>
    </xf>
    <xf numFmtId="165" fontId="19" fillId="11" borderId="14" xfId="0" applyNumberFormat="1" applyFont="1" applyFill="1" applyBorder="1" applyAlignment="1">
      <alignment horizontal="center" vertical="center"/>
    </xf>
    <xf numFmtId="165" fontId="18" fillId="13" borderId="14" xfId="0" applyNumberFormat="1" applyFont="1" applyFill="1" applyBorder="1" applyAlignment="1">
      <alignment vertical="center"/>
    </xf>
    <xf numFmtId="0" fontId="18" fillId="11" borderId="19" xfId="0" applyFont="1" applyFill="1" applyBorder="1" applyAlignment="1">
      <alignment horizontal="center" vertical="center"/>
    </xf>
    <xf numFmtId="165" fontId="19" fillId="11" borderId="19" xfId="0" applyNumberFormat="1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vertical="center" textRotation="90"/>
    </xf>
    <xf numFmtId="165" fontId="9" fillId="13" borderId="14" xfId="0" applyNumberFormat="1" applyFont="1" applyFill="1" applyBorder="1" applyAlignment="1">
      <alignment vertical="center"/>
    </xf>
    <xf numFmtId="165" fontId="8" fillId="15" borderId="14" xfId="0" applyNumberFormat="1" applyFont="1" applyFill="1" applyBorder="1" applyAlignment="1">
      <alignment horizontal="center" vertical="center"/>
    </xf>
    <xf numFmtId="0" fontId="9" fillId="13" borderId="23" xfId="0" applyFont="1" applyFill="1" applyBorder="1" applyAlignment="1">
      <alignment horizontal="center" vertical="center" textRotation="90"/>
    </xf>
    <xf numFmtId="165" fontId="9" fillId="13" borderId="23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vertical="center" textRotation="90"/>
    </xf>
    <xf numFmtId="165" fontId="9" fillId="11" borderId="19" xfId="0" applyNumberFormat="1" applyFont="1" applyFill="1" applyBorder="1" applyAlignment="1">
      <alignment vertical="center"/>
    </xf>
    <xf numFmtId="165" fontId="10" fillId="17" borderId="14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horizontal="center" vertical="center" textRotation="90"/>
    </xf>
    <xf numFmtId="165" fontId="9" fillId="13" borderId="22" xfId="0" applyNumberFormat="1" applyFont="1" applyFill="1" applyBorder="1" applyAlignment="1">
      <alignment horizontal="center" vertical="center"/>
    </xf>
    <xf numFmtId="0" fontId="18" fillId="13" borderId="14" xfId="0" applyFont="1" applyFill="1" applyBorder="1" applyAlignment="1">
      <alignment horizontal="center" vertical="center" textRotation="90"/>
    </xf>
    <xf numFmtId="165" fontId="18" fillId="13" borderId="14" xfId="0" applyNumberFormat="1" applyFont="1" applyFill="1" applyBorder="1" applyAlignment="1">
      <alignment horizontal="center" vertical="center"/>
    </xf>
    <xf numFmtId="165" fontId="20" fillId="11" borderId="14" xfId="0" applyNumberFormat="1" applyFont="1" applyFill="1" applyBorder="1"/>
    <xf numFmtId="165" fontId="20" fillId="11" borderId="14" xfId="0" applyNumberFormat="1" applyFont="1" applyFill="1" applyBorder="1" applyAlignment="1">
      <alignment horizontal="center"/>
    </xf>
    <xf numFmtId="165" fontId="17" fillId="15" borderId="14" xfId="0" applyNumberFormat="1" applyFont="1" applyFill="1" applyBorder="1" applyAlignment="1">
      <alignment horizontal="center"/>
    </xf>
    <xf numFmtId="165" fontId="17" fillId="13" borderId="14" xfId="0" applyNumberFormat="1" applyFont="1" applyFill="1" applyBorder="1" applyAlignment="1">
      <alignment horizontal="center"/>
    </xf>
    <xf numFmtId="165" fontId="18" fillId="11" borderId="14" xfId="0" applyNumberFormat="1" applyFont="1" applyFill="1" applyBorder="1"/>
    <xf numFmtId="0" fontId="16" fillId="11" borderId="14" xfId="0" applyFont="1" applyFill="1" applyBorder="1" applyAlignment="1">
      <alignment horizontal="center" vertical="center"/>
    </xf>
    <xf numFmtId="165" fontId="10" fillId="11" borderId="20" xfId="0" applyNumberFormat="1" applyFont="1" applyFill="1" applyBorder="1" applyAlignment="1">
      <alignment vertical="center"/>
    </xf>
    <xf numFmtId="165" fontId="9" fillId="11" borderId="20" xfId="0" applyNumberFormat="1" applyFont="1" applyFill="1" applyBorder="1" applyAlignment="1">
      <alignment vertical="center"/>
    </xf>
    <xf numFmtId="0" fontId="9" fillId="13" borderId="22" xfId="0" applyFont="1" applyFill="1" applyBorder="1" applyAlignment="1">
      <alignment vertical="center" textRotation="90"/>
    </xf>
    <xf numFmtId="165" fontId="9" fillId="13" borderId="22" xfId="0" applyNumberFormat="1" applyFont="1" applyFill="1" applyBorder="1" applyAlignment="1">
      <alignment vertical="center"/>
    </xf>
    <xf numFmtId="165" fontId="10" fillId="11" borderId="14" xfId="0" applyNumberFormat="1" applyFont="1" applyFill="1" applyBorder="1" applyAlignment="1">
      <alignment horizontal="center" vertical="center"/>
    </xf>
    <xf numFmtId="165" fontId="9" fillId="11" borderId="20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 textRotation="90"/>
    </xf>
    <xf numFmtId="165" fontId="9" fillId="11" borderId="19" xfId="0" applyNumberFormat="1" applyFont="1" applyFill="1" applyBorder="1" applyAlignment="1">
      <alignment horizontal="center" vertical="center"/>
    </xf>
    <xf numFmtId="0" fontId="9" fillId="11" borderId="19" xfId="0" applyFont="1" applyFill="1" applyBorder="1" applyAlignment="1">
      <alignment horizontal="center" vertical="center"/>
    </xf>
    <xf numFmtId="165" fontId="8" fillId="13" borderId="21" xfId="0" applyNumberFormat="1" applyFont="1" applyFill="1" applyBorder="1" applyAlignment="1">
      <alignment horizontal="center" vertical="center"/>
    </xf>
    <xf numFmtId="165" fontId="16" fillId="11" borderId="20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vertical="center" textRotation="90"/>
    </xf>
    <xf numFmtId="165" fontId="9" fillId="11" borderId="18" xfId="0" applyNumberFormat="1" applyFont="1" applyFill="1" applyBorder="1" applyAlignment="1">
      <alignment vertical="center"/>
    </xf>
    <xf numFmtId="0" fontId="9" fillId="11" borderId="20" xfId="0" applyFont="1" applyFill="1" applyBorder="1" applyAlignment="1">
      <alignment vertical="center" textRotation="90"/>
    </xf>
    <xf numFmtId="165" fontId="10" fillId="17" borderId="21" xfId="0" applyNumberFormat="1" applyFont="1" applyFill="1" applyBorder="1" applyAlignment="1">
      <alignment vertical="center"/>
    </xf>
    <xf numFmtId="0" fontId="9" fillId="0" borderId="14" xfId="0" applyFont="1" applyBorder="1" applyAlignment="1">
      <alignment horizontal="center" vertical="center" wrapText="1"/>
    </xf>
    <xf numFmtId="165" fontId="14" fillId="16" borderId="14" xfId="0" applyNumberFormat="1" applyFont="1" applyFill="1" applyBorder="1" applyAlignment="1">
      <alignment vertical="center"/>
    </xf>
    <xf numFmtId="165" fontId="14" fillId="11" borderId="0" xfId="0" applyNumberFormat="1" applyFont="1" applyFill="1" applyAlignment="1">
      <alignment vertical="center"/>
    </xf>
    <xf numFmtId="165" fontId="10" fillId="18" borderId="21" xfId="0" applyNumberFormat="1" applyFont="1" applyFill="1" applyBorder="1" applyAlignment="1">
      <alignment vertical="center"/>
    </xf>
    <xf numFmtId="165" fontId="16" fillId="0" borderId="50" xfId="0" applyNumberFormat="1" applyFont="1" applyBorder="1"/>
    <xf numFmtId="165" fontId="16" fillId="0" borderId="50" xfId="0" applyNumberFormat="1" applyFont="1" applyBorder="1" applyAlignment="1">
      <alignment vertical="center"/>
    </xf>
    <xf numFmtId="0" fontId="50" fillId="0" borderId="50" xfId="0" applyFont="1" applyBorder="1"/>
    <xf numFmtId="17" fontId="12" fillId="0" borderId="14" xfId="0" applyNumberFormat="1" applyFont="1" applyBorder="1" applyAlignment="1">
      <alignment horizontal="center" vertical="center"/>
    </xf>
    <xf numFmtId="165" fontId="25" fillId="0" borderId="18" xfId="0" applyNumberFormat="1" applyFont="1" applyBorder="1" applyAlignment="1">
      <alignment horizontal="left" vertical="center"/>
    </xf>
    <xf numFmtId="0" fontId="53" fillId="11" borderId="0" xfId="0" applyFont="1" applyFill="1"/>
    <xf numFmtId="0" fontId="53" fillId="0" borderId="0" xfId="0" applyFont="1"/>
    <xf numFmtId="0" fontId="54" fillId="11" borderId="50" xfId="0" applyFont="1" applyFill="1" applyBorder="1" applyAlignment="1">
      <alignment horizontal="center" vertical="center"/>
    </xf>
    <xf numFmtId="0" fontId="53" fillId="11" borderId="50" xfId="0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 vertical="center"/>
    </xf>
    <xf numFmtId="20" fontId="53" fillId="0" borderId="50" xfId="0" applyNumberFormat="1" applyFont="1" applyBorder="1" applyAlignment="1">
      <alignment horizontal="center" vertical="center"/>
    </xf>
    <xf numFmtId="1" fontId="53" fillId="11" borderId="50" xfId="0" applyNumberFormat="1" applyFont="1" applyFill="1" applyBorder="1" applyAlignment="1">
      <alignment horizontal="center" vertical="center"/>
    </xf>
    <xf numFmtId="166" fontId="53" fillId="0" borderId="50" xfId="0" applyNumberFormat="1" applyFont="1" applyBorder="1" applyAlignment="1">
      <alignment horizontal="center" vertical="center"/>
    </xf>
    <xf numFmtId="20" fontId="57" fillId="11" borderId="50" xfId="0" applyNumberFormat="1" applyFont="1" applyFill="1" applyBorder="1" applyAlignment="1">
      <alignment horizontal="center" vertical="center"/>
    </xf>
    <xf numFmtId="20" fontId="57" fillId="0" borderId="50" xfId="0" applyNumberFormat="1" applyFont="1" applyBorder="1" applyAlignment="1">
      <alignment horizontal="center" vertical="center"/>
    </xf>
    <xf numFmtId="1" fontId="57" fillId="0" borderId="50" xfId="0" applyNumberFormat="1" applyFont="1" applyBorder="1" applyAlignment="1">
      <alignment horizontal="center" vertical="center"/>
    </xf>
    <xf numFmtId="166" fontId="57" fillId="0" borderId="50" xfId="0" applyNumberFormat="1" applyFont="1" applyBorder="1" applyAlignment="1">
      <alignment horizontal="center" vertical="center"/>
    </xf>
    <xf numFmtId="1" fontId="53" fillId="0" borderId="50" xfId="0" applyNumberFormat="1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/>
    </xf>
    <xf numFmtId="167" fontId="53" fillId="0" borderId="50" xfId="0" applyNumberFormat="1" applyFont="1" applyBorder="1" applyAlignment="1">
      <alignment horizontal="center" vertical="center"/>
    </xf>
    <xf numFmtId="167" fontId="57" fillId="0" borderId="50" xfId="0" applyNumberFormat="1" applyFont="1" applyBorder="1" applyAlignment="1">
      <alignment horizontal="center" vertical="center"/>
    </xf>
    <xf numFmtId="167" fontId="53" fillId="11" borderId="50" xfId="0" applyNumberFormat="1" applyFont="1" applyFill="1" applyBorder="1" applyAlignment="1">
      <alignment horizontal="center" vertical="center"/>
    </xf>
    <xf numFmtId="167" fontId="57" fillId="11" borderId="50" xfId="0" applyNumberFormat="1" applyFont="1" applyFill="1" applyBorder="1" applyAlignment="1">
      <alignment horizontal="center" vertical="center"/>
    </xf>
    <xf numFmtId="0" fontId="58" fillId="0" borderId="0" xfId="0" applyFont="1"/>
    <xf numFmtId="166" fontId="53" fillId="11" borderId="50" xfId="0" applyNumberFormat="1" applyFont="1" applyFill="1" applyBorder="1" applyAlignment="1">
      <alignment horizontal="center" vertical="center"/>
    </xf>
    <xf numFmtId="1" fontId="57" fillId="11" borderId="50" xfId="0" applyNumberFormat="1" applyFont="1" applyFill="1" applyBorder="1" applyAlignment="1">
      <alignment horizontal="center" vertical="center"/>
    </xf>
    <xf numFmtId="166" fontId="57" fillId="11" borderId="50" xfId="0" applyNumberFormat="1" applyFont="1" applyFill="1" applyBorder="1" applyAlignment="1">
      <alignment horizontal="center" vertical="center"/>
    </xf>
    <xf numFmtId="20" fontId="53" fillId="11" borderId="50" xfId="0" applyNumberFormat="1" applyFont="1" applyFill="1" applyBorder="1" applyAlignment="1">
      <alignment horizontal="center"/>
    </xf>
    <xf numFmtId="0" fontId="53" fillId="11" borderId="54" xfId="0" applyFont="1" applyFill="1" applyBorder="1"/>
    <xf numFmtId="167" fontId="53" fillId="11" borderId="50" xfId="0" applyNumberFormat="1" applyFont="1" applyFill="1" applyBorder="1" applyAlignment="1">
      <alignment horizontal="center"/>
    </xf>
    <xf numFmtId="20" fontId="53" fillId="0" borderId="50" xfId="0" applyNumberFormat="1" applyFont="1" applyBorder="1" applyAlignment="1">
      <alignment horizontal="center"/>
    </xf>
    <xf numFmtId="166" fontId="53" fillId="0" borderId="50" xfId="0" applyNumberFormat="1" applyFont="1" applyBorder="1" applyAlignment="1">
      <alignment horizontal="center"/>
    </xf>
    <xf numFmtId="166" fontId="53" fillId="11" borderId="50" xfId="0" applyNumberFormat="1" applyFont="1" applyFill="1" applyBorder="1" applyAlignment="1">
      <alignment horizontal="center"/>
    </xf>
    <xf numFmtId="167" fontId="53" fillId="0" borderId="50" xfId="0" applyNumberFormat="1" applyFont="1" applyBorder="1" applyAlignment="1">
      <alignment horizontal="center"/>
    </xf>
    <xf numFmtId="1" fontId="53" fillId="0" borderId="50" xfId="0" applyNumberFormat="1" applyFont="1" applyBorder="1" applyAlignment="1">
      <alignment horizontal="center"/>
    </xf>
    <xf numFmtId="0" fontId="58" fillId="11" borderId="0" xfId="0" applyFont="1" applyFill="1"/>
    <xf numFmtId="0" fontId="53" fillId="0" borderId="51" xfId="0" applyFont="1" applyBorder="1" applyAlignment="1">
      <alignment horizontal="center" vertical="center"/>
    </xf>
    <xf numFmtId="1" fontId="54" fillId="0" borderId="51" xfId="0" applyNumberFormat="1" applyFont="1" applyBorder="1" applyAlignment="1">
      <alignment horizontal="center" vertical="center"/>
    </xf>
    <xf numFmtId="166" fontId="54" fillId="0" borderId="50" xfId="0" applyNumberFormat="1" applyFont="1" applyBorder="1" applyAlignment="1">
      <alignment horizontal="center" vertical="center"/>
    </xf>
    <xf numFmtId="1" fontId="54" fillId="0" borderId="50" xfId="0" applyNumberFormat="1" applyFont="1" applyBorder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2" fontId="58" fillId="0" borderId="0" xfId="0" applyNumberFormat="1" applyFont="1" applyAlignment="1">
      <alignment horizontal="center" vertical="center"/>
    </xf>
    <xf numFmtId="2" fontId="53" fillId="0" borderId="0" xfId="0" applyNumberFormat="1" applyFont="1" applyAlignment="1">
      <alignment horizontal="center" vertical="center"/>
    </xf>
    <xf numFmtId="0" fontId="27" fillId="0" borderId="36" xfId="0" applyFont="1" applyBorder="1"/>
    <xf numFmtId="0" fontId="36" fillId="0" borderId="0" xfId="0" applyFont="1"/>
    <xf numFmtId="165" fontId="13" fillId="0" borderId="0" xfId="0" applyNumberFormat="1" applyFont="1"/>
    <xf numFmtId="0" fontId="37" fillId="0" borderId="37" xfId="0" applyFont="1" applyBorder="1"/>
    <xf numFmtId="0" fontId="27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65" fontId="13" fillId="0" borderId="37" xfId="0" applyNumberFormat="1" applyFont="1" applyBorder="1"/>
    <xf numFmtId="0" fontId="27" fillId="0" borderId="37" xfId="0" applyFont="1" applyBorder="1"/>
    <xf numFmtId="165" fontId="27" fillId="0" borderId="0" xfId="0" applyNumberFormat="1" applyFont="1"/>
    <xf numFmtId="0" fontId="13" fillId="0" borderId="37" xfId="0" applyFont="1" applyBorder="1" applyAlignment="1">
      <alignment horizontal="center"/>
    </xf>
    <xf numFmtId="0" fontId="27" fillId="0" borderId="14" xfId="0" applyFont="1" applyBorder="1" applyAlignment="1">
      <alignment horizontal="right"/>
    </xf>
    <xf numFmtId="165" fontId="27" fillId="0" borderId="14" xfId="0" applyNumberFormat="1" applyFont="1" applyBorder="1"/>
    <xf numFmtId="0" fontId="27" fillId="0" borderId="15" xfId="0" applyFont="1" applyBorder="1"/>
    <xf numFmtId="0" fontId="27" fillId="0" borderId="17" xfId="0" applyFont="1" applyBorder="1"/>
    <xf numFmtId="165" fontId="27" fillId="0" borderId="14" xfId="0" applyNumberFormat="1" applyFont="1" applyBorder="1" applyAlignment="1">
      <alignment horizontal="right"/>
    </xf>
    <xf numFmtId="165" fontId="27" fillId="0" borderId="37" xfId="0" applyNumberFormat="1" applyFont="1" applyBorder="1" applyAlignment="1">
      <alignment horizontal="right"/>
    </xf>
    <xf numFmtId="0" fontId="27" fillId="0" borderId="14" xfId="0" applyFont="1" applyBorder="1"/>
    <xf numFmtId="165" fontId="27" fillId="0" borderId="37" xfId="0" applyNumberFormat="1" applyFont="1" applyBorder="1"/>
    <xf numFmtId="0" fontId="27" fillId="0" borderId="38" xfId="0" applyFont="1" applyBorder="1"/>
    <xf numFmtId="0" fontId="27" fillId="0" borderId="40" xfId="0" applyFont="1" applyBorder="1"/>
    <xf numFmtId="164" fontId="23" fillId="0" borderId="14" xfId="1" applyFont="1" applyBorder="1" applyAlignment="1">
      <alignment horizontal="center" vertical="center"/>
    </xf>
    <xf numFmtId="164" fontId="16" fillId="0" borderId="25" xfId="1" applyFont="1" applyBorder="1" applyAlignment="1">
      <alignment vertical="center"/>
    </xf>
    <xf numFmtId="164" fontId="16" fillId="0" borderId="26" xfId="1" applyFont="1" applyBorder="1" applyAlignment="1">
      <alignment vertical="center"/>
    </xf>
    <xf numFmtId="164" fontId="16" fillId="0" borderId="48" xfId="1" applyFont="1" applyBorder="1" applyAlignment="1">
      <alignment vertical="center"/>
    </xf>
    <xf numFmtId="164" fontId="16" fillId="0" borderId="47" xfId="1" applyFont="1" applyBorder="1" applyAlignment="1">
      <alignment vertical="center"/>
    </xf>
    <xf numFmtId="164" fontId="16" fillId="0" borderId="14" xfId="1" applyFont="1" applyBorder="1" applyAlignment="1">
      <alignment vertical="center"/>
    </xf>
    <xf numFmtId="164" fontId="16" fillId="0" borderId="19" xfId="1" applyFont="1" applyBorder="1" applyAlignment="1">
      <alignment vertical="center"/>
    </xf>
    <xf numFmtId="164" fontId="16" fillId="0" borderId="18" xfId="1" applyFont="1" applyBorder="1" applyAlignment="1">
      <alignment vertical="center"/>
    </xf>
    <xf numFmtId="164" fontId="16" fillId="0" borderId="50" xfId="1" applyFont="1" applyBorder="1" applyAlignment="1">
      <alignment vertical="center"/>
    </xf>
    <xf numFmtId="165" fontId="16" fillId="0" borderId="53" xfId="0" applyNumberFormat="1" applyFont="1" applyBorder="1" applyAlignment="1">
      <alignment vertical="center"/>
    </xf>
    <xf numFmtId="0" fontId="61" fillId="0" borderId="50" xfId="0" applyFont="1" applyBorder="1"/>
    <xf numFmtId="0" fontId="62" fillId="0" borderId="50" xfId="0" applyFont="1" applyBorder="1"/>
    <xf numFmtId="0" fontId="62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2" fontId="59" fillId="0" borderId="50" xfId="0" applyNumberFormat="1" applyFont="1" applyBorder="1" applyAlignment="1">
      <alignment horizontal="center" vertical="center"/>
    </xf>
    <xf numFmtId="165" fontId="24" fillId="5" borderId="14" xfId="1" applyNumberFormat="1" applyFont="1" applyFill="1" applyBorder="1" applyAlignment="1">
      <alignment vertical="center"/>
    </xf>
    <xf numFmtId="165" fontId="16" fillId="0" borderId="50" xfId="1" applyNumberFormat="1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165" fontId="17" fillId="0" borderId="0" xfId="1" applyNumberFormat="1" applyFont="1"/>
    <xf numFmtId="165" fontId="28" fillId="0" borderId="0" xfId="1" applyNumberFormat="1" applyFont="1" applyAlignment="1">
      <alignment vertical="center"/>
    </xf>
    <xf numFmtId="165" fontId="28" fillId="14" borderId="0" xfId="1" applyNumberFormat="1" applyFont="1" applyFill="1" applyAlignment="1">
      <alignment vertical="center"/>
    </xf>
    <xf numFmtId="0" fontId="8" fillId="11" borderId="50" xfId="0" applyFont="1" applyFill="1" applyBorder="1" applyAlignment="1">
      <alignment horizontal="center" vertical="center" wrapText="1"/>
    </xf>
    <xf numFmtId="0" fontId="9" fillId="13" borderId="50" xfId="0" applyFont="1" applyFill="1" applyBorder="1" applyAlignment="1">
      <alignment vertical="center" textRotation="90"/>
    </xf>
    <xf numFmtId="165" fontId="9" fillId="13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horizontal="right" vertical="center"/>
    </xf>
    <xf numFmtId="165" fontId="8" fillId="11" borderId="50" xfId="0" applyNumberFormat="1" applyFont="1" applyFill="1" applyBorder="1" applyAlignment="1">
      <alignment horizontal="center" vertical="center"/>
    </xf>
    <xf numFmtId="165" fontId="8" fillId="15" borderId="50" xfId="0" applyNumberFormat="1" applyFont="1" applyFill="1" applyBorder="1" applyAlignment="1">
      <alignment horizontal="center" vertical="center"/>
    </xf>
    <xf numFmtId="165" fontId="8" fillId="13" borderId="50" xfId="0" applyNumberFormat="1" applyFont="1" applyFill="1" applyBorder="1" applyAlignment="1">
      <alignment horizontal="center" vertical="center"/>
    </xf>
    <xf numFmtId="165" fontId="10" fillId="11" borderId="50" xfId="0" applyNumberFormat="1" applyFont="1" applyFill="1" applyBorder="1" applyAlignment="1">
      <alignment vertical="center"/>
    </xf>
    <xf numFmtId="165" fontId="8" fillId="11" borderId="50" xfId="0" applyNumberFormat="1" applyFont="1" applyFill="1" applyBorder="1" applyAlignment="1">
      <alignment vertical="center"/>
    </xf>
    <xf numFmtId="165" fontId="9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vertical="center" textRotation="90"/>
    </xf>
    <xf numFmtId="0" fontId="18" fillId="11" borderId="50" xfId="0" applyFont="1" applyFill="1" applyBorder="1" applyAlignment="1">
      <alignment horizontal="center" vertical="center"/>
    </xf>
    <xf numFmtId="165" fontId="19" fillId="11" borderId="50" xfId="0" applyNumberFormat="1" applyFont="1" applyFill="1" applyBorder="1" applyAlignment="1">
      <alignment horizontal="center" vertical="center"/>
    </xf>
    <xf numFmtId="165" fontId="17" fillId="11" borderId="50" xfId="0" applyNumberFormat="1" applyFont="1" applyFill="1" applyBorder="1" applyAlignment="1">
      <alignment vertical="center"/>
    </xf>
    <xf numFmtId="165" fontId="17" fillId="11" borderId="50" xfId="0" applyNumberFormat="1" applyFont="1" applyFill="1" applyBorder="1" applyAlignment="1">
      <alignment horizontal="center" vertical="center"/>
    </xf>
    <xf numFmtId="165" fontId="17" fillId="13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 applyAlignment="1">
      <alignment vertical="center"/>
    </xf>
    <xf numFmtId="165" fontId="18" fillId="11" borderId="50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/>
    </xf>
    <xf numFmtId="165" fontId="9" fillId="11" borderId="50" xfId="0" applyNumberFormat="1" applyFont="1" applyFill="1" applyBorder="1" applyAlignment="1">
      <alignment horizontal="center" vertical="center"/>
    </xf>
    <xf numFmtId="0" fontId="23" fillId="11" borderId="50" xfId="0" applyFont="1" applyFill="1" applyBorder="1" applyAlignment="1">
      <alignment horizontal="center" vertical="center"/>
    </xf>
    <xf numFmtId="165" fontId="23" fillId="11" borderId="50" xfId="0" applyNumberFormat="1" applyFont="1" applyFill="1" applyBorder="1" applyAlignment="1">
      <alignment horizontal="center" vertical="center"/>
    </xf>
    <xf numFmtId="165" fontId="20" fillId="11" borderId="50" xfId="0" applyNumberFormat="1" applyFont="1" applyFill="1" applyBorder="1"/>
    <xf numFmtId="165" fontId="20" fillId="11" borderId="50" xfId="0" applyNumberFormat="1" applyFont="1" applyFill="1" applyBorder="1" applyAlignment="1">
      <alignment horizontal="center"/>
    </xf>
    <xf numFmtId="165" fontId="17" fillId="13" borderId="50" xfId="0" applyNumberFormat="1" applyFont="1" applyFill="1" applyBorder="1" applyAlignment="1">
      <alignment horizontal="center"/>
    </xf>
    <xf numFmtId="165" fontId="23" fillId="11" borderId="50" xfId="0" applyNumberFormat="1" applyFont="1" applyFill="1" applyBorder="1"/>
    <xf numFmtId="165" fontId="10" fillId="11" borderId="50" xfId="0" applyNumberFormat="1" applyFont="1" applyFill="1" applyBorder="1"/>
    <xf numFmtId="165" fontId="8" fillId="11" borderId="50" xfId="0" applyNumberFormat="1" applyFont="1" applyFill="1" applyBorder="1" applyAlignment="1">
      <alignment horizontal="left" vertical="center" indent="1"/>
    </xf>
    <xf numFmtId="0" fontId="28" fillId="0" borderId="12" xfId="0" applyFont="1" applyBorder="1" applyAlignment="1">
      <alignment vertical="center"/>
    </xf>
    <xf numFmtId="165" fontId="31" fillId="0" borderId="12" xfId="0" applyNumberFormat="1" applyFont="1" applyBorder="1" applyAlignment="1">
      <alignment horizontal="center" vertical="center"/>
    </xf>
    <xf numFmtId="165" fontId="31" fillId="0" borderId="12" xfId="0" applyNumberFormat="1" applyFont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165" fontId="27" fillId="0" borderId="14" xfId="1" applyNumberFormat="1" applyFont="1" applyBorder="1" applyAlignment="1">
      <alignment vertical="center"/>
    </xf>
    <xf numFmtId="0" fontId="9" fillId="11" borderId="22" xfId="0" applyFont="1" applyFill="1" applyBorder="1" applyAlignment="1">
      <alignment vertical="center" textRotation="90"/>
    </xf>
    <xf numFmtId="165" fontId="9" fillId="11" borderId="22" xfId="0" applyNumberFormat="1" applyFont="1" applyFill="1" applyBorder="1" applyAlignment="1">
      <alignment vertical="center"/>
    </xf>
    <xf numFmtId="165" fontId="8" fillId="11" borderId="21" xfId="0" applyNumberFormat="1" applyFont="1" applyFill="1" applyBorder="1" applyAlignment="1">
      <alignment vertical="center"/>
    </xf>
    <xf numFmtId="165" fontId="10" fillId="11" borderId="21" xfId="0" applyNumberFormat="1" applyFont="1" applyFill="1" applyBorder="1" applyAlignment="1">
      <alignment vertical="center"/>
    </xf>
    <xf numFmtId="165" fontId="9" fillId="11" borderId="21" xfId="0" applyNumberFormat="1" applyFont="1" applyFill="1" applyBorder="1" applyAlignment="1">
      <alignment vertical="center"/>
    </xf>
    <xf numFmtId="0" fontId="9" fillId="11" borderId="50" xfId="0" applyFont="1" applyFill="1" applyBorder="1" applyAlignment="1">
      <alignment horizontal="center" vertical="center" textRotation="90"/>
    </xf>
    <xf numFmtId="0" fontId="9" fillId="4" borderId="50" xfId="0" applyFont="1" applyFill="1" applyBorder="1" applyAlignment="1">
      <alignment vertical="center" textRotation="90"/>
    </xf>
    <xf numFmtId="165" fontId="9" fillId="4" borderId="50" xfId="0" applyNumberFormat="1" applyFont="1" applyFill="1" applyBorder="1" applyAlignment="1">
      <alignment vertical="center"/>
    </xf>
    <xf numFmtId="165" fontId="10" fillId="0" borderId="50" xfId="0" applyNumberFormat="1" applyFont="1" applyBorder="1" applyAlignment="1">
      <alignment vertical="center"/>
    </xf>
    <xf numFmtId="165" fontId="8" fillId="0" borderId="50" xfId="0" applyNumberFormat="1" applyFont="1" applyBorder="1" applyAlignment="1">
      <alignment vertical="center"/>
    </xf>
    <xf numFmtId="165" fontId="21" fillId="0" borderId="50" xfId="0" applyNumberFormat="1" applyFont="1" applyBorder="1" applyAlignment="1">
      <alignment horizontal="center" vertical="center"/>
    </xf>
    <xf numFmtId="165" fontId="8" fillId="4" borderId="50" xfId="0" applyNumberFormat="1" applyFont="1" applyFill="1" applyBorder="1" applyAlignment="1">
      <alignment horizontal="center" vertical="center"/>
    </xf>
    <xf numFmtId="165" fontId="9" fillId="0" borderId="50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27" fillId="0" borderId="54" xfId="0" applyFont="1" applyBorder="1" applyAlignment="1">
      <alignment vertical="center"/>
    </xf>
    <xf numFmtId="0" fontId="3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165" fontId="13" fillId="0" borderId="7" xfId="0" applyNumberFormat="1" applyFont="1" applyBorder="1" applyAlignment="1">
      <alignment vertical="center"/>
    </xf>
    <xf numFmtId="0" fontId="37" fillId="0" borderId="58" xfId="0" applyFont="1" applyBorder="1" applyAlignment="1">
      <alignment vertical="center"/>
    </xf>
    <xf numFmtId="0" fontId="27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65" fontId="13" fillId="0" borderId="58" xfId="0" applyNumberFormat="1" applyFont="1" applyBorder="1" applyAlignment="1">
      <alignment vertical="center"/>
    </xf>
    <xf numFmtId="0" fontId="27" fillId="0" borderId="7" xfId="0" applyFont="1" applyBorder="1" applyAlignment="1">
      <alignment vertical="center" wrapText="1"/>
    </xf>
    <xf numFmtId="0" fontId="38" fillId="0" borderId="7" xfId="0" applyFont="1" applyBorder="1" applyAlignment="1">
      <alignment horizontal="left" vertical="center"/>
    </xf>
    <xf numFmtId="0" fontId="27" fillId="0" borderId="58" xfId="0" applyFont="1" applyBorder="1" applyAlignment="1">
      <alignment vertical="center"/>
    </xf>
    <xf numFmtId="165" fontId="27" fillId="0" borderId="7" xfId="0" applyNumberFormat="1" applyFont="1" applyBorder="1" applyAlignment="1">
      <alignment vertical="center"/>
    </xf>
    <xf numFmtId="0" fontId="13" fillId="0" borderId="58" xfId="0" applyFont="1" applyBorder="1" applyAlignment="1">
      <alignment horizontal="center" vertical="center"/>
    </xf>
    <xf numFmtId="165" fontId="27" fillId="0" borderId="58" xfId="0" applyNumberFormat="1" applyFont="1" applyBorder="1" applyAlignment="1">
      <alignment horizontal="right" vertical="center"/>
    </xf>
    <xf numFmtId="0" fontId="27" fillId="0" borderId="41" xfId="0" applyFont="1" applyBorder="1" applyAlignment="1">
      <alignment vertical="center"/>
    </xf>
    <xf numFmtId="165" fontId="27" fillId="0" borderId="58" xfId="0" applyNumberFormat="1" applyFont="1" applyBorder="1" applyAlignment="1">
      <alignment vertical="center"/>
    </xf>
    <xf numFmtId="0" fontId="27" fillId="0" borderId="59" xfId="0" applyFont="1" applyBorder="1" applyAlignment="1">
      <alignment vertical="center"/>
    </xf>
    <xf numFmtId="0" fontId="27" fillId="0" borderId="60" xfId="0" applyFont="1" applyBorder="1" applyAlignment="1">
      <alignment vertical="center"/>
    </xf>
    <xf numFmtId="0" fontId="27" fillId="0" borderId="61" xfId="0" applyFont="1" applyBorder="1" applyAlignment="1">
      <alignment vertical="center"/>
    </xf>
    <xf numFmtId="0" fontId="27" fillId="0" borderId="50" xfId="0" applyFont="1" applyBorder="1" applyAlignment="1">
      <alignment vertical="center"/>
    </xf>
    <xf numFmtId="0" fontId="27" fillId="0" borderId="50" xfId="0" applyFont="1" applyBorder="1" applyAlignment="1">
      <alignment horizontal="right" vertical="center"/>
    </xf>
    <xf numFmtId="0" fontId="27" fillId="0" borderId="50" xfId="0" applyFont="1" applyBorder="1" applyAlignment="1">
      <alignment horizontal="right" vertical="center" wrapText="1"/>
    </xf>
    <xf numFmtId="165" fontId="27" fillId="0" borderId="50" xfId="0" applyNumberFormat="1" applyFont="1" applyBorder="1" applyAlignment="1">
      <alignment vertical="center"/>
    </xf>
    <xf numFmtId="165" fontId="27" fillId="0" borderId="50" xfId="0" applyNumberFormat="1" applyFont="1" applyBorder="1" applyAlignment="1">
      <alignment horizontal="right" vertical="center"/>
    </xf>
    <xf numFmtId="165" fontId="27" fillId="0" borderId="50" xfId="1" applyNumberFormat="1" applyFont="1" applyBorder="1" applyAlignment="1">
      <alignment vertical="center"/>
    </xf>
    <xf numFmtId="165" fontId="13" fillId="0" borderId="50" xfId="0" applyNumberFormat="1" applyFont="1" applyBorder="1" applyAlignment="1">
      <alignment vertical="center"/>
    </xf>
    <xf numFmtId="0" fontId="65" fillId="0" borderId="65" xfId="0" applyFont="1" applyBorder="1" applyAlignment="1">
      <alignment vertical="center"/>
    </xf>
    <xf numFmtId="0" fontId="65" fillId="0" borderId="66" xfId="0" applyFont="1" applyBorder="1" applyAlignment="1">
      <alignment vertical="center"/>
    </xf>
    <xf numFmtId="0" fontId="67" fillId="0" borderId="66" xfId="0" applyFont="1" applyBorder="1" applyAlignment="1">
      <alignment vertical="center"/>
    </xf>
    <xf numFmtId="14" fontId="65" fillId="0" borderId="66" xfId="0" applyNumberFormat="1" applyFont="1" applyBorder="1" applyAlignment="1">
      <alignment vertical="center"/>
    </xf>
    <xf numFmtId="14" fontId="65" fillId="0" borderId="67" xfId="0" applyNumberFormat="1" applyFont="1" applyBorder="1" applyAlignment="1">
      <alignment vertical="center"/>
    </xf>
    <xf numFmtId="0" fontId="27" fillId="0" borderId="65" xfId="0" applyFont="1" applyBorder="1" applyAlignment="1">
      <alignment vertical="center"/>
    </xf>
    <xf numFmtId="0" fontId="27" fillId="0" borderId="66" xfId="0" applyFont="1" applyBorder="1" applyAlignment="1">
      <alignment vertical="center"/>
    </xf>
    <xf numFmtId="14" fontId="27" fillId="0" borderId="66" xfId="0" applyNumberFormat="1" applyFont="1" applyBorder="1" applyAlignment="1">
      <alignment vertical="center"/>
    </xf>
    <xf numFmtId="14" fontId="27" fillId="0" borderId="67" xfId="0" applyNumberFormat="1" applyFont="1" applyBorder="1" applyAlignment="1">
      <alignment vertical="center"/>
    </xf>
    <xf numFmtId="0" fontId="27" fillId="0" borderId="65" xfId="0" applyFont="1" applyBorder="1"/>
    <xf numFmtId="0" fontId="27" fillId="0" borderId="66" xfId="0" applyFont="1" applyBorder="1"/>
    <xf numFmtId="14" fontId="27" fillId="0" borderId="66" xfId="0" applyNumberFormat="1" applyFont="1" applyBorder="1"/>
    <xf numFmtId="14" fontId="27" fillId="0" borderId="67" xfId="0" applyNumberFormat="1" applyFont="1" applyBorder="1"/>
    <xf numFmtId="0" fontId="27" fillId="0" borderId="7" xfId="0" applyFont="1" applyBorder="1"/>
    <xf numFmtId="15" fontId="42" fillId="0" borderId="7" xfId="0" applyNumberFormat="1" applyFont="1" applyBorder="1" applyAlignment="1">
      <alignment horizontal="left" vertical="center"/>
    </xf>
    <xf numFmtId="1" fontId="27" fillId="0" borderId="41" xfId="0" applyNumberFormat="1" applyFont="1" applyBorder="1" applyAlignment="1">
      <alignment vertical="center"/>
    </xf>
    <xf numFmtId="0" fontId="27" fillId="0" borderId="60" xfId="0" applyFont="1" applyBorder="1"/>
    <xf numFmtId="15" fontId="43" fillId="0" borderId="7" xfId="0" applyNumberFormat="1" applyFont="1" applyBorder="1" applyAlignment="1">
      <alignment horizontal="left" vertical="center"/>
    </xf>
    <xf numFmtId="165" fontId="13" fillId="0" borderId="60" xfId="0" applyNumberFormat="1" applyFont="1" applyBorder="1" applyAlignment="1">
      <alignment vertical="center"/>
    </xf>
    <xf numFmtId="165" fontId="27" fillId="0" borderId="60" xfId="0" applyNumberFormat="1" applyFont="1" applyBorder="1"/>
    <xf numFmtId="0" fontId="61" fillId="0" borderId="50" xfId="0" applyFont="1" applyBorder="1" applyAlignment="1">
      <alignment horizontal="center"/>
    </xf>
    <xf numFmtId="165" fontId="62" fillId="0" borderId="50" xfId="1" applyNumberFormat="1" applyFont="1" applyBorder="1"/>
    <xf numFmtId="165" fontId="61" fillId="0" borderId="50" xfId="1" applyNumberFormat="1" applyFont="1" applyBorder="1"/>
    <xf numFmtId="0" fontId="2" fillId="0" borderId="16" xfId="0" applyFont="1" applyBorder="1"/>
    <xf numFmtId="17" fontId="49" fillId="0" borderId="7" xfId="0" applyNumberFormat="1" applyFont="1" applyBorder="1" applyAlignment="1">
      <alignment horizontal="center" vertical="center"/>
    </xf>
    <xf numFmtId="17" fontId="49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5" fontId="62" fillId="0" borderId="50" xfId="1" applyNumberFormat="1" applyFont="1" applyBorder="1" applyAlignment="1">
      <alignment horizontal="center"/>
    </xf>
    <xf numFmtId="165" fontId="61" fillId="0" borderId="50" xfId="1" applyNumberFormat="1" applyFont="1" applyBorder="1" applyAlignment="1">
      <alignment horizontal="center"/>
    </xf>
    <xf numFmtId="15" fontId="17" fillId="0" borderId="7" xfId="0" applyNumberFormat="1" applyFont="1" applyBorder="1" applyAlignment="1">
      <alignment horizontal="left" vertical="center"/>
    </xf>
    <xf numFmtId="165" fontId="20" fillId="0" borderId="50" xfId="0" applyNumberFormat="1" applyFont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165" fontId="13" fillId="0" borderId="16" xfId="0" applyNumberFormat="1" applyFont="1" applyBorder="1" applyAlignment="1">
      <alignment vertical="center"/>
    </xf>
    <xf numFmtId="165" fontId="13" fillId="0" borderId="17" xfId="0" applyNumberFormat="1" applyFont="1" applyBorder="1" applyAlignment="1">
      <alignment vertical="center"/>
    </xf>
    <xf numFmtId="165" fontId="0" fillId="0" borderId="0" xfId="0" applyNumberFormat="1"/>
    <xf numFmtId="15" fontId="17" fillId="0" borderId="0" xfId="0" applyNumberFormat="1" applyFont="1" applyAlignment="1">
      <alignment horizontal="left" vertical="center"/>
    </xf>
    <xf numFmtId="43" fontId="0" fillId="0" borderId="0" xfId="0" applyNumberFormat="1"/>
    <xf numFmtId="0" fontId="64" fillId="0" borderId="50" xfId="0" applyFont="1" applyBorder="1" applyAlignment="1">
      <alignment vertical="center"/>
    </xf>
    <xf numFmtId="0" fontId="64" fillId="22" borderId="50" xfId="0" applyFont="1" applyFill="1" applyBorder="1" applyAlignment="1">
      <alignment vertical="center"/>
    </xf>
    <xf numFmtId="0" fontId="8" fillId="23" borderId="50" xfId="0" applyFont="1" applyFill="1" applyBorder="1" applyAlignment="1">
      <alignment vertical="center"/>
    </xf>
    <xf numFmtId="0" fontId="18" fillId="11" borderId="22" xfId="0" applyFont="1" applyFill="1" applyBorder="1" applyAlignment="1">
      <alignment horizontal="center" vertical="center"/>
    </xf>
    <xf numFmtId="165" fontId="19" fillId="11" borderId="22" xfId="0" applyNumberFormat="1" applyFont="1" applyFill="1" applyBorder="1" applyAlignment="1">
      <alignment horizontal="center" vertical="center"/>
    </xf>
    <xf numFmtId="165" fontId="17" fillId="13" borderId="21" xfId="0" applyNumberFormat="1" applyFont="1" applyFill="1" applyBorder="1" applyAlignment="1">
      <alignment horizontal="center" vertical="center"/>
    </xf>
    <xf numFmtId="165" fontId="17" fillId="11" borderId="21" xfId="0" applyNumberFormat="1" applyFont="1" applyFill="1" applyBorder="1" applyAlignment="1">
      <alignment vertical="center"/>
    </xf>
    <xf numFmtId="165" fontId="20" fillId="11" borderId="21" xfId="0" applyNumberFormat="1" applyFont="1" applyFill="1" applyBorder="1" applyAlignment="1">
      <alignment vertical="center"/>
    </xf>
    <xf numFmtId="165" fontId="18" fillId="11" borderId="21" xfId="0" applyNumberFormat="1" applyFont="1" applyFill="1" applyBorder="1" applyAlignment="1">
      <alignment vertical="center"/>
    </xf>
    <xf numFmtId="168" fontId="27" fillId="0" borderId="15" xfId="0" applyNumberFormat="1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165" fontId="13" fillId="0" borderId="21" xfId="0" applyNumberFormat="1" applyFont="1" applyBorder="1" applyAlignment="1">
      <alignment vertical="center"/>
    </xf>
    <xf numFmtId="0" fontId="50" fillId="0" borderId="52" xfId="0" applyFont="1" applyBorder="1"/>
    <xf numFmtId="0" fontId="50" fillId="0" borderId="52" xfId="0" applyFont="1" applyFill="1" applyBorder="1"/>
    <xf numFmtId="0" fontId="0" fillId="0" borderId="0" xfId="0"/>
    <xf numFmtId="0" fontId="8" fillId="0" borderId="14" xfId="0" applyFont="1" applyFill="1" applyBorder="1" applyAlignment="1">
      <alignment vertical="center"/>
    </xf>
    <xf numFmtId="0" fontId="8" fillId="0" borderId="50" xfId="0" applyFont="1" applyFill="1" applyBorder="1" applyAlignment="1">
      <alignment vertical="center"/>
    </xf>
    <xf numFmtId="168" fontId="27" fillId="0" borderId="41" xfId="0" applyNumberFormat="1" applyFont="1" applyBorder="1" applyAlignment="1">
      <alignment vertical="center"/>
    </xf>
    <xf numFmtId="0" fontId="64" fillId="0" borderId="15" xfId="0" applyFont="1" applyBorder="1"/>
    <xf numFmtId="0" fontId="0" fillId="0" borderId="0" xfId="0"/>
    <xf numFmtId="0" fontId="71" fillId="0" borderId="14" xfId="0" applyFont="1" applyFill="1" applyBorder="1" applyAlignment="1">
      <alignment vertical="center"/>
    </xf>
    <xf numFmtId="165" fontId="70" fillId="0" borderId="50" xfId="1" applyNumberFormat="1" applyFont="1" applyBorder="1"/>
    <xf numFmtId="0" fontId="8" fillId="24" borderId="14" xfId="0" applyFont="1" applyFill="1" applyBorder="1" applyAlignment="1">
      <alignment vertical="center"/>
    </xf>
    <xf numFmtId="0" fontId="73" fillId="0" borderId="50" xfId="0" applyFont="1" applyBorder="1" applyAlignment="1">
      <alignment horizontal="right"/>
    </xf>
    <xf numFmtId="165" fontId="73" fillId="0" borderId="50" xfId="1" applyNumberFormat="1" applyFont="1" applyBorder="1"/>
    <xf numFmtId="0" fontId="0" fillId="0" borderId="50" xfId="0" applyBorder="1" applyAlignment="1">
      <alignment horizontal="right"/>
    </xf>
    <xf numFmtId="165" fontId="26" fillId="0" borderId="50" xfId="0" applyNumberFormat="1" applyFont="1" applyBorder="1" applyAlignment="1">
      <alignment horizontal="right"/>
    </xf>
    <xf numFmtId="0" fontId="48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74" fillId="0" borderId="14" xfId="0" applyFont="1" applyBorder="1" applyAlignment="1">
      <alignment vertical="center"/>
    </xf>
    <xf numFmtId="165" fontId="0" fillId="0" borderId="0" xfId="1" applyNumberFormat="1" applyFont="1"/>
    <xf numFmtId="0" fontId="13" fillId="0" borderId="7" xfId="0" applyFont="1" applyBorder="1" applyAlignment="1">
      <alignment horizontal="center" vertical="center"/>
    </xf>
    <xf numFmtId="0" fontId="0" fillId="0" borderId="0" xfId="0"/>
    <xf numFmtId="0" fontId="63" fillId="0" borderId="50" xfId="0" applyFont="1" applyBorder="1" applyAlignment="1">
      <alignment horizontal="right" vertical="center"/>
    </xf>
    <xf numFmtId="165" fontId="63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 wrapText="1"/>
    </xf>
    <xf numFmtId="165" fontId="75" fillId="0" borderId="50" xfId="1" applyNumberFormat="1" applyFont="1" applyBorder="1" applyAlignment="1">
      <alignment horizontal="right" vertical="center"/>
    </xf>
    <xf numFmtId="0" fontId="75" fillId="0" borderId="50" xfId="0" applyFont="1" applyBorder="1" applyAlignment="1">
      <alignment horizontal="right" vertical="center"/>
    </xf>
    <xf numFmtId="165" fontId="63" fillId="0" borderId="50" xfId="0" applyNumberFormat="1" applyFont="1" applyBorder="1" applyAlignment="1">
      <alignment horizontal="right" vertical="center"/>
    </xf>
    <xf numFmtId="165" fontId="75" fillId="0" borderId="50" xfId="0" applyNumberFormat="1" applyFont="1" applyBorder="1" applyAlignment="1">
      <alignment horizontal="right" vertical="center"/>
    </xf>
    <xf numFmtId="0" fontId="0" fillId="0" borderId="0" xfId="0"/>
    <xf numFmtId="0" fontId="27" fillId="0" borderId="17" xfId="0" applyFont="1" applyBorder="1" applyAlignment="1">
      <alignment horizontal="left" vertical="center"/>
    </xf>
    <xf numFmtId="1" fontId="8" fillId="0" borderId="41" xfId="0" applyNumberFormat="1" applyFont="1" applyBorder="1" applyAlignment="1">
      <alignment vertical="center"/>
    </xf>
    <xf numFmtId="0" fontId="50" fillId="0" borderId="5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165" fontId="0" fillId="0" borderId="50" xfId="0" applyNumberFormat="1" applyBorder="1"/>
    <xf numFmtId="165" fontId="62" fillId="0" borderId="50" xfId="1" applyNumberFormat="1" applyFont="1" applyFill="1" applyBorder="1"/>
    <xf numFmtId="165" fontId="61" fillId="0" borderId="50" xfId="0" applyNumberFormat="1" applyFont="1" applyBorder="1"/>
    <xf numFmtId="0" fontId="0" fillId="0" borderId="0" xfId="0"/>
    <xf numFmtId="0" fontId="76" fillId="0" borderId="50" xfId="0" applyFont="1" applyBorder="1" applyAlignment="1">
      <alignment vertical="center"/>
    </xf>
    <xf numFmtId="165" fontId="41" fillId="0" borderId="14" xfId="0" applyNumberFormat="1" applyFont="1" applyBorder="1" applyAlignment="1">
      <alignment horizontal="center" vertical="center"/>
    </xf>
    <xf numFmtId="0" fontId="79" fillId="0" borderId="15" xfId="0" applyFont="1" applyBorder="1" applyAlignment="1">
      <alignment vertical="center"/>
    </xf>
    <xf numFmtId="0" fontId="79" fillId="0" borderId="50" xfId="0" applyFont="1" applyBorder="1" applyAlignment="1">
      <alignment vertical="center"/>
    </xf>
    <xf numFmtId="0" fontId="63" fillId="0" borderId="50" xfId="0" applyFont="1" applyBorder="1" applyAlignment="1">
      <alignment vertical="center"/>
    </xf>
    <xf numFmtId="165" fontId="0" fillId="0" borderId="0" xfId="0" applyNumberFormat="1" applyAlignment="1">
      <alignment horizontal="center"/>
    </xf>
    <xf numFmtId="0" fontId="8" fillId="25" borderId="14" xfId="0" applyFont="1" applyFill="1" applyBorder="1" applyAlignment="1">
      <alignment vertical="center"/>
    </xf>
    <xf numFmtId="0" fontId="15" fillId="5" borderId="15" xfId="0" applyFont="1" applyFill="1" applyBorder="1" applyAlignment="1">
      <alignment horizontal="center" vertical="center"/>
    </xf>
    <xf numFmtId="0" fontId="2" fillId="0" borderId="16" xfId="0" applyFont="1" applyBorder="1"/>
    <xf numFmtId="0" fontId="2" fillId="0" borderId="17" xfId="0" applyFont="1" applyBorder="1"/>
    <xf numFmtId="0" fontId="11" fillId="5" borderId="15" xfId="0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2" fillId="0" borderId="43" xfId="0" applyFont="1" applyBorder="1"/>
    <xf numFmtId="0" fontId="2" fillId="0" borderId="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0" borderId="8" xfId="0" applyFont="1" applyBorder="1" applyAlignment="1">
      <alignment horizontal="center" vertical="center"/>
    </xf>
    <xf numFmtId="0" fontId="2" fillId="0" borderId="42" xfId="0" applyFont="1" applyBorder="1"/>
    <xf numFmtId="0" fontId="72" fillId="0" borderId="55" xfId="0" applyFont="1" applyBorder="1" applyAlignment="1">
      <alignment horizontal="right"/>
    </xf>
    <xf numFmtId="0" fontId="72" fillId="0" borderId="57" xfId="0" applyFont="1" applyBorder="1" applyAlignment="1">
      <alignment horizontal="right"/>
    </xf>
    <xf numFmtId="0" fontId="72" fillId="0" borderId="56" xfId="0" applyFont="1" applyBorder="1" applyAlignment="1">
      <alignment horizontal="right"/>
    </xf>
    <xf numFmtId="0" fontId="70" fillId="0" borderId="50" xfId="0" applyFont="1" applyBorder="1" applyAlignment="1">
      <alignment horizontal="right"/>
    </xf>
    <xf numFmtId="0" fontId="70" fillId="0" borderId="55" xfId="0" applyFont="1" applyBorder="1" applyAlignment="1">
      <alignment horizontal="right"/>
    </xf>
    <xf numFmtId="0" fontId="70" fillId="0" borderId="57" xfId="0" applyFont="1" applyBorder="1" applyAlignment="1">
      <alignment horizontal="right"/>
    </xf>
    <xf numFmtId="0" fontId="70" fillId="0" borderId="56" xfId="0" applyFont="1" applyBorder="1" applyAlignment="1">
      <alignment horizontal="right"/>
    </xf>
    <xf numFmtId="0" fontId="31" fillId="0" borderId="31" xfId="0" applyFont="1" applyBorder="1" applyAlignment="1">
      <alignment horizontal="center" vertical="center"/>
    </xf>
    <xf numFmtId="0" fontId="2" fillId="0" borderId="32" xfId="0" applyFont="1" applyBorder="1"/>
    <xf numFmtId="0" fontId="2" fillId="0" borderId="33" xfId="0" applyFont="1" applyBorder="1"/>
    <xf numFmtId="0" fontId="68" fillId="6" borderId="62" xfId="0" applyFont="1" applyFill="1" applyBorder="1" applyAlignment="1">
      <alignment horizontal="center" vertical="center"/>
    </xf>
    <xf numFmtId="0" fontId="69" fillId="0" borderId="63" xfId="0" applyFont="1" applyBorder="1"/>
    <xf numFmtId="0" fontId="69" fillId="0" borderId="64" xfId="0" applyFont="1" applyBorder="1"/>
    <xf numFmtId="0" fontId="13" fillId="0" borderId="65" xfId="0" applyFont="1" applyBorder="1" applyAlignment="1">
      <alignment horizontal="center" vertical="center"/>
    </xf>
    <xf numFmtId="0" fontId="2" fillId="0" borderId="67" xfId="0" applyFont="1" applyBorder="1"/>
    <xf numFmtId="0" fontId="2" fillId="0" borderId="66" xfId="0" applyFont="1" applyBorder="1"/>
    <xf numFmtId="0" fontId="27" fillId="0" borderId="66" xfId="0" applyFont="1" applyBorder="1" applyAlignment="1">
      <alignment horizontal="right" vertical="center"/>
    </xf>
    <xf numFmtId="0" fontId="48" fillId="0" borderId="66" xfId="0" applyFont="1" applyBorder="1"/>
    <xf numFmtId="0" fontId="27" fillId="0" borderId="66" xfId="0" applyFont="1" applyBorder="1" applyAlignment="1">
      <alignment horizontal="left" vertical="center"/>
    </xf>
    <xf numFmtId="0" fontId="13" fillId="7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0" fillId="0" borderId="7" xfId="0" applyBorder="1"/>
    <xf numFmtId="0" fontId="0" fillId="0" borderId="66" xfId="0" applyBorder="1"/>
    <xf numFmtId="0" fontId="13" fillId="0" borderId="0" xfId="0" applyFont="1" applyAlignment="1">
      <alignment horizontal="center" vertical="center"/>
    </xf>
    <xf numFmtId="0" fontId="0" fillId="0" borderId="0" xfId="0"/>
    <xf numFmtId="0" fontId="13" fillId="0" borderId="50" xfId="0" applyFont="1" applyBorder="1" applyAlignment="1">
      <alignment horizontal="center" vertical="center"/>
    </xf>
    <xf numFmtId="0" fontId="2" fillId="0" borderId="50" xfId="0" applyFont="1" applyBorder="1"/>
    <xf numFmtId="0" fontId="27" fillId="0" borderId="41" xfId="0" applyFont="1" applyBorder="1" applyAlignment="1">
      <alignment horizontal="center" vertical="center"/>
    </xf>
    <xf numFmtId="0" fontId="79" fillId="14" borderId="7" xfId="0" applyFont="1" applyFill="1" applyBorder="1" applyAlignment="1">
      <alignment horizontal="center" vertical="center"/>
    </xf>
    <xf numFmtId="0" fontId="80" fillId="14" borderId="7" xfId="0" applyFont="1" applyFill="1" applyBorder="1"/>
    <xf numFmtId="0" fontId="13" fillId="7" borderId="41" xfId="0" applyFont="1" applyFill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79" fillId="0" borderId="7" xfId="0" applyFont="1" applyBorder="1" applyAlignment="1">
      <alignment horizontal="left" vertical="center"/>
    </xf>
    <xf numFmtId="0" fontId="80" fillId="0" borderId="7" xfId="0" applyFont="1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43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2" fillId="0" borderId="60" xfId="0" applyFont="1" applyBorder="1"/>
    <xf numFmtId="0" fontId="31" fillId="0" borderId="32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13" fillId="7" borderId="15" xfId="0" applyFont="1" applyFill="1" applyBorder="1" applyAlignment="1">
      <alignment horizontal="center"/>
    </xf>
    <xf numFmtId="0" fontId="31" fillId="10" borderId="31" xfId="0" applyFont="1" applyFill="1" applyBorder="1" applyAlignment="1">
      <alignment horizontal="center" vertical="center"/>
    </xf>
    <xf numFmtId="0" fontId="31" fillId="10" borderId="32" xfId="0" applyFont="1" applyFill="1" applyBorder="1" applyAlignment="1">
      <alignment horizontal="center" vertical="center"/>
    </xf>
    <xf numFmtId="0" fontId="31" fillId="10" borderId="33" xfId="0" applyFont="1" applyFill="1" applyBorder="1" applyAlignment="1">
      <alignment horizontal="center" vertical="center"/>
    </xf>
    <xf numFmtId="0" fontId="27" fillId="0" borderId="66" xfId="0" applyFont="1" applyBorder="1" applyAlignment="1">
      <alignment horizontal="right"/>
    </xf>
    <xf numFmtId="0" fontId="27" fillId="0" borderId="66" xfId="0" applyFont="1" applyBorder="1" applyAlignment="1">
      <alignment horizontal="left"/>
    </xf>
    <xf numFmtId="0" fontId="65" fillId="0" borderId="66" xfId="0" applyFont="1" applyBorder="1" applyAlignment="1">
      <alignment horizontal="right" vertical="center"/>
    </xf>
    <xf numFmtId="0" fontId="66" fillId="0" borderId="66" xfId="0" applyFont="1" applyBorder="1"/>
    <xf numFmtId="0" fontId="65" fillId="0" borderId="66" xfId="0" applyFont="1" applyBorder="1" applyAlignment="1">
      <alignment horizontal="left" vertical="center"/>
    </xf>
    <xf numFmtId="0" fontId="27" fillId="0" borderId="50" xfId="0" applyFont="1" applyBorder="1" applyAlignment="1">
      <alignment horizontal="center" vertical="center"/>
    </xf>
    <xf numFmtId="0" fontId="13" fillId="7" borderId="50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30" fillId="6" borderId="27" xfId="0" applyFont="1" applyFill="1" applyBorder="1" applyAlignment="1">
      <alignment horizontal="center" vertical="center"/>
    </xf>
    <xf numFmtId="0" fontId="2" fillId="0" borderId="28" xfId="0" applyFont="1" applyBorder="1"/>
    <xf numFmtId="0" fontId="2" fillId="0" borderId="29" xfId="0" applyFont="1" applyBorder="1"/>
    <xf numFmtId="0" fontId="33" fillId="0" borderId="0" xfId="0" applyFont="1" applyAlignment="1">
      <alignment horizontal="right" vertical="center"/>
    </xf>
    <xf numFmtId="0" fontId="35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/>
    </xf>
    <xf numFmtId="0" fontId="31" fillId="0" borderId="15" xfId="0" applyFont="1" applyBorder="1" applyAlignment="1">
      <alignment horizontal="center" vertical="center"/>
    </xf>
    <xf numFmtId="0" fontId="79" fillId="14" borderId="0" xfId="0" applyFont="1" applyFill="1" applyAlignment="1">
      <alignment horizontal="center" vertical="center"/>
    </xf>
    <xf numFmtId="0" fontId="80" fillId="14" borderId="0" xfId="0" applyFont="1" applyFill="1"/>
    <xf numFmtId="0" fontId="13" fillId="7" borderId="17" xfId="0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31" fillId="11" borderId="31" xfId="0" applyFont="1" applyFill="1" applyBorder="1" applyAlignment="1">
      <alignment horizontal="center" vertical="center"/>
    </xf>
    <xf numFmtId="0" fontId="2" fillId="11" borderId="32" xfId="0" applyFont="1" applyFill="1" applyBorder="1"/>
    <xf numFmtId="0" fontId="2" fillId="11" borderId="33" xfId="0" applyFont="1" applyFill="1" applyBorder="1"/>
    <xf numFmtId="20" fontId="53" fillId="20" borderId="55" xfId="0" applyNumberFormat="1" applyFont="1" applyFill="1" applyBorder="1" applyAlignment="1">
      <alignment horizontal="center" vertical="center"/>
    </xf>
    <xf numFmtId="20" fontId="53" fillId="20" borderId="57" xfId="0" applyNumberFormat="1" applyFont="1" applyFill="1" applyBorder="1" applyAlignment="1">
      <alignment horizontal="center" vertical="center"/>
    </xf>
    <xf numFmtId="20" fontId="53" fillId="20" borderId="56" xfId="0" applyNumberFormat="1" applyFont="1" applyFill="1" applyBorder="1" applyAlignment="1">
      <alignment horizontal="center" vertical="center"/>
    </xf>
    <xf numFmtId="2" fontId="54" fillId="0" borderId="50" xfId="0" applyNumberFormat="1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20" fontId="53" fillId="10" borderId="55" xfId="0" applyNumberFormat="1" applyFont="1" applyFill="1" applyBorder="1" applyAlignment="1">
      <alignment horizontal="center" vertical="center"/>
    </xf>
    <xf numFmtId="20" fontId="53" fillId="10" borderId="57" xfId="0" applyNumberFormat="1" applyFont="1" applyFill="1" applyBorder="1" applyAlignment="1">
      <alignment horizontal="center" vertical="center"/>
    </xf>
    <xf numFmtId="20" fontId="53" fillId="21" borderId="55" xfId="0" applyNumberFormat="1" applyFont="1" applyFill="1" applyBorder="1" applyAlignment="1">
      <alignment horizontal="center" vertical="center"/>
    </xf>
    <xf numFmtId="20" fontId="53" fillId="21" borderId="57" xfId="0" applyNumberFormat="1" applyFont="1" applyFill="1" applyBorder="1" applyAlignment="1">
      <alignment horizontal="center" vertical="center"/>
    </xf>
    <xf numFmtId="20" fontId="53" fillId="21" borderId="56" xfId="0" applyNumberFormat="1" applyFont="1" applyFill="1" applyBorder="1" applyAlignment="1">
      <alignment horizontal="center" vertical="center"/>
    </xf>
    <xf numFmtId="0" fontId="55" fillId="19" borderId="50" xfId="0" applyFont="1" applyFill="1" applyBorder="1" applyAlignment="1">
      <alignment horizontal="center" vertical="center"/>
    </xf>
    <xf numFmtId="0" fontId="56" fillId="11" borderId="50" xfId="0" applyFont="1" applyFill="1" applyBorder="1" applyAlignment="1">
      <alignment horizontal="center" vertical="center"/>
    </xf>
    <xf numFmtId="0" fontId="54" fillId="11" borderId="50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/>
    </xf>
    <xf numFmtId="165" fontId="12" fillId="0" borderId="44" xfId="0" quotePrefix="1" applyNumberFormat="1" applyFont="1" applyBorder="1" applyAlignment="1">
      <alignment horizontal="center" vertical="center" textRotation="90"/>
    </xf>
    <xf numFmtId="0" fontId="51" fillId="0" borderId="45" xfId="0" applyFont="1" applyBorder="1"/>
    <xf numFmtId="0" fontId="51" fillId="0" borderId="46" xfId="0" applyFont="1" applyBorder="1"/>
    <xf numFmtId="165" fontId="12" fillId="0" borderId="47" xfId="0" quotePrefix="1" applyNumberFormat="1" applyFont="1" applyBorder="1" applyAlignment="1">
      <alignment horizontal="center" vertical="center" textRotation="90"/>
    </xf>
    <xf numFmtId="0" fontId="51" fillId="0" borderId="47" xfId="0" applyFont="1" applyBorder="1"/>
    <xf numFmtId="165" fontId="12" fillId="0" borderId="18" xfId="0" quotePrefix="1" applyNumberFormat="1" applyFont="1" applyBorder="1" applyAlignment="1">
      <alignment horizontal="center" vertical="center" textRotation="90"/>
    </xf>
    <xf numFmtId="0" fontId="51" fillId="0" borderId="19" xfId="0" applyFont="1" applyBorder="1"/>
    <xf numFmtId="0" fontId="51" fillId="0" borderId="20" xfId="0" applyFont="1" applyBorder="1"/>
    <xf numFmtId="17" fontId="12" fillId="0" borderId="18" xfId="0" applyNumberFormat="1" applyFont="1" applyBorder="1" applyAlignment="1">
      <alignment horizontal="center" vertical="center"/>
    </xf>
    <xf numFmtId="0" fontId="51" fillId="0" borderId="19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17" fontId="49" fillId="0" borderId="50" xfId="0" applyNumberFormat="1" applyFont="1" applyBorder="1" applyAlignment="1">
      <alignment horizontal="center" vertical="center"/>
    </xf>
    <xf numFmtId="17" fontId="52" fillId="0" borderId="50" xfId="0" applyNumberFormat="1" applyFont="1" applyBorder="1" applyAlignment="1">
      <alignment horizontal="center" vertical="center"/>
    </xf>
    <xf numFmtId="17" fontId="12" fillId="0" borderId="51" xfId="0" applyNumberFormat="1" applyFont="1" applyBorder="1" applyAlignment="1">
      <alignment horizontal="center" vertical="center"/>
    </xf>
    <xf numFmtId="17" fontId="12" fillId="0" borderId="52" xfId="0" applyNumberFormat="1" applyFont="1" applyBorder="1" applyAlignment="1">
      <alignment horizontal="center" vertical="center"/>
    </xf>
    <xf numFmtId="17" fontId="12" fillId="0" borderId="53" xfId="0" applyNumberFormat="1" applyFont="1" applyBorder="1" applyAlignment="1">
      <alignment horizontal="center" vertical="center"/>
    </xf>
    <xf numFmtId="17" fontId="12" fillId="0" borderId="1" xfId="0" applyNumberFormat="1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17" fontId="12" fillId="0" borderId="50" xfId="0" applyNumberFormat="1" applyFont="1" applyBorder="1" applyAlignment="1">
      <alignment horizontal="center" vertical="center"/>
    </xf>
    <xf numFmtId="0" fontId="51" fillId="0" borderId="50" xfId="0" applyFont="1" applyBorder="1" applyAlignment="1">
      <alignment horizontal="center" vertical="center"/>
    </xf>
    <xf numFmtId="0" fontId="63" fillId="0" borderId="50" xfId="0" applyFont="1" applyBorder="1" applyAlignment="1">
      <alignment horizontal="center" vertical="center"/>
    </xf>
    <xf numFmtId="0" fontId="63" fillId="0" borderId="68" xfId="0" applyFont="1" applyBorder="1" applyAlignment="1">
      <alignment horizontal="center" vertical="center"/>
    </xf>
    <xf numFmtId="0" fontId="63" fillId="0" borderId="69" xfId="0" applyFont="1" applyBorder="1" applyAlignment="1">
      <alignment horizontal="center" vertical="center"/>
    </xf>
    <xf numFmtId="0" fontId="63" fillId="0" borderId="70" xfId="0" applyFont="1" applyBorder="1" applyAlignment="1">
      <alignment horizontal="center" vertical="center"/>
    </xf>
    <xf numFmtId="0" fontId="63" fillId="0" borderId="71" xfId="0" applyFont="1" applyBorder="1" applyAlignment="1">
      <alignment horizontal="center" vertical="center"/>
    </xf>
    <xf numFmtId="0" fontId="63" fillId="0" borderId="72" xfId="0" applyFont="1" applyBorder="1" applyAlignment="1">
      <alignment horizontal="center" vertical="center"/>
    </xf>
    <xf numFmtId="0" fontId="63" fillId="0" borderId="7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05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97"/>
  <sheetViews>
    <sheetView tabSelected="1" zoomScale="120" zoomScaleNormal="120" zoomScaleSheetLayoutView="120" workbookViewId="0">
      <pane ySplit="3" topLeftCell="A70" activePane="bottomLeft" state="frozen"/>
      <selection activeCell="J576" sqref="J576"/>
      <selection pane="bottomLeft" activeCell="B79" sqref="B79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7.85546875" customWidth="1"/>
    <col min="6" max="6" width="6.85546875" customWidth="1"/>
    <col min="7" max="7" width="5.7109375" customWidth="1"/>
    <col min="8" max="8" width="6.28515625" customWidth="1"/>
    <col min="9" max="9" width="9.85546875" customWidth="1"/>
    <col min="10" max="10" width="15.140625" customWidth="1"/>
    <col min="11" max="11" width="13.710937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23.140625" customWidth="1"/>
    <col min="18" max="18" width="12.7109375" style="457"/>
    <col min="19" max="19" width="14.85546875" customWidth="1"/>
  </cols>
  <sheetData>
    <row r="1" spans="1:26" ht="12.75" customHeight="1" x14ac:dyDescent="0.2">
      <c r="A1" s="538" t="s">
        <v>0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  <c r="M1" s="540"/>
      <c r="N1" s="544" t="str">
        <f>'Salary Record'!J1</f>
        <v>May</v>
      </c>
      <c r="O1" s="540"/>
      <c r="P1" s="546">
        <f>'Salary Record'!K1</f>
        <v>2025</v>
      </c>
      <c r="Q1" s="1"/>
    </row>
    <row r="2" spans="1:26" ht="15" customHeight="1" x14ac:dyDescent="0.2">
      <c r="A2" s="541"/>
      <c r="B2" s="542"/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543"/>
      <c r="N2" s="545"/>
      <c r="O2" s="543"/>
      <c r="P2" s="547"/>
      <c r="Q2" s="2"/>
    </row>
    <row r="3" spans="1:26" ht="39.75" customHeight="1" x14ac:dyDescent="0.2">
      <c r="A3" s="3"/>
      <c r="B3" s="4"/>
      <c r="C3" s="5"/>
      <c r="D3" s="5"/>
      <c r="E3" s="6" t="s">
        <v>1</v>
      </c>
      <c r="F3" s="7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6" t="s">
        <v>9</v>
      </c>
      <c r="N3" s="6" t="s">
        <v>10</v>
      </c>
      <c r="O3" s="8" t="s">
        <v>11</v>
      </c>
      <c r="P3" s="6" t="s">
        <v>12</v>
      </c>
      <c r="Q3" s="6" t="s">
        <v>13</v>
      </c>
    </row>
    <row r="4" spans="1:26" ht="12.75" customHeight="1" x14ac:dyDescent="0.2">
      <c r="A4" s="265">
        <v>1</v>
      </c>
      <c r="B4" s="11" t="s">
        <v>14</v>
      </c>
      <c r="C4" s="12"/>
      <c r="D4" s="13">
        <f t="shared" ref="D4:D5" si="0">E4</f>
        <v>0</v>
      </c>
      <c r="E4" s="14">
        <v>0</v>
      </c>
      <c r="F4" s="14"/>
      <c r="G4" s="14"/>
      <c r="H4" s="14"/>
      <c r="I4" s="14"/>
      <c r="J4" s="14"/>
      <c r="K4" s="14"/>
      <c r="L4" s="15"/>
      <c r="M4" s="15"/>
      <c r="N4" s="16"/>
      <c r="O4" s="15"/>
      <c r="P4" s="16"/>
      <c r="Q4" s="238"/>
    </row>
    <row r="5" spans="1:26" ht="12.75" customHeight="1" x14ac:dyDescent="0.2">
      <c r="A5" s="40">
        <v>2</v>
      </c>
      <c r="B5" s="11" t="s">
        <v>15</v>
      </c>
      <c r="C5" s="11"/>
      <c r="D5" s="16">
        <f t="shared" si="0"/>
        <v>0</v>
      </c>
      <c r="E5" s="18">
        <v>0</v>
      </c>
      <c r="F5" s="18"/>
      <c r="G5" s="18"/>
      <c r="H5" s="18"/>
      <c r="I5" s="18"/>
      <c r="J5" s="18"/>
      <c r="K5" s="18"/>
      <c r="L5" s="15"/>
      <c r="M5" s="15"/>
      <c r="N5" s="16"/>
      <c r="O5" s="15"/>
      <c r="P5" s="16"/>
      <c r="Q5" s="19"/>
    </row>
    <row r="6" spans="1:26" ht="12.75" customHeight="1" x14ac:dyDescent="0.2">
      <c r="A6" s="528" t="s">
        <v>16</v>
      </c>
      <c r="B6" s="526"/>
      <c r="C6" s="526"/>
      <c r="D6" s="526"/>
      <c r="E6" s="526"/>
      <c r="F6" s="526"/>
      <c r="G6" s="526"/>
      <c r="H6" s="526"/>
      <c r="I6" s="526"/>
      <c r="J6" s="526"/>
      <c r="K6" s="526"/>
      <c r="L6" s="526"/>
      <c r="M6" s="526"/>
      <c r="N6" s="526"/>
      <c r="O6" s="526"/>
      <c r="P6" s="526"/>
      <c r="Q6" s="527"/>
    </row>
    <row r="7" spans="1:26" ht="12.75" customHeight="1" x14ac:dyDescent="0.2">
      <c r="A7" s="10">
        <v>1</v>
      </c>
      <c r="B7" s="189" t="s">
        <v>17</v>
      </c>
      <c r="C7" s="20" t="s">
        <v>18</v>
      </c>
      <c r="D7" s="21">
        <f>SUM(Q7:Q10)</f>
        <v>0</v>
      </c>
      <c r="E7" s="15">
        <v>20000</v>
      </c>
      <c r="F7" s="15"/>
      <c r="G7" s="18"/>
      <c r="H7" s="15"/>
      <c r="I7" s="15"/>
      <c r="J7" s="15"/>
      <c r="K7" s="15"/>
      <c r="L7" s="15"/>
      <c r="M7" s="15"/>
      <c r="N7" s="16"/>
      <c r="O7" s="15"/>
      <c r="P7" s="16"/>
      <c r="Q7" s="238">
        <v>0</v>
      </c>
    </row>
    <row r="8" spans="1:26" ht="12.75" customHeight="1" x14ac:dyDescent="0.2">
      <c r="A8" s="17">
        <v>2</v>
      </c>
      <c r="B8" s="189" t="s">
        <v>19</v>
      </c>
      <c r="C8" s="22"/>
      <c r="D8" s="23"/>
      <c r="E8" s="15">
        <v>25000</v>
      </c>
      <c r="F8" s="15"/>
      <c r="G8" s="18"/>
      <c r="H8" s="15"/>
      <c r="I8" s="15"/>
      <c r="J8" s="15"/>
      <c r="K8" s="15"/>
      <c r="L8" s="15"/>
      <c r="M8" s="15"/>
      <c r="N8" s="16"/>
      <c r="O8" s="15"/>
      <c r="P8" s="16"/>
      <c r="Q8" s="238">
        <v>0</v>
      </c>
    </row>
    <row r="9" spans="1:26" ht="12.75" customHeight="1" x14ac:dyDescent="0.2">
      <c r="A9" s="10">
        <v>3</v>
      </c>
      <c r="B9" s="189" t="s">
        <v>20</v>
      </c>
      <c r="C9" s="22"/>
      <c r="D9" s="23"/>
      <c r="E9" s="15">
        <v>20000</v>
      </c>
      <c r="F9" s="15"/>
      <c r="G9" s="18"/>
      <c r="H9" s="15"/>
      <c r="I9" s="15"/>
      <c r="J9" s="15"/>
      <c r="K9" s="15"/>
      <c r="L9" s="15"/>
      <c r="M9" s="15"/>
      <c r="N9" s="16"/>
      <c r="O9" s="15"/>
      <c r="P9" s="16"/>
      <c r="Q9" s="238">
        <v>0</v>
      </c>
    </row>
    <row r="10" spans="1:26" ht="12.75" customHeight="1" x14ac:dyDescent="0.2">
      <c r="A10" s="17">
        <v>4</v>
      </c>
      <c r="B10" s="189" t="s">
        <v>21</v>
      </c>
      <c r="C10" s="24"/>
      <c r="D10" s="25"/>
      <c r="E10" s="15">
        <v>15000</v>
      </c>
      <c r="F10" s="15"/>
      <c r="G10" s="18"/>
      <c r="H10" s="15"/>
      <c r="I10" s="15"/>
      <c r="J10" s="15"/>
      <c r="K10" s="15"/>
      <c r="L10" s="15"/>
      <c r="M10" s="15"/>
      <c r="N10" s="16"/>
      <c r="O10" s="15"/>
      <c r="P10" s="16"/>
      <c r="Q10" s="238">
        <v>0</v>
      </c>
    </row>
    <row r="11" spans="1:26" ht="12.75" customHeight="1" x14ac:dyDescent="0.2">
      <c r="A11" s="529" t="s">
        <v>22</v>
      </c>
      <c r="B11" s="527"/>
      <c r="C11" s="27"/>
      <c r="D11" s="27"/>
      <c r="E11" s="28">
        <f>SUM(E7:E10)</f>
        <v>80000</v>
      </c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6">
        <f>SUM(Q7:Q10)</f>
        <v>0</v>
      </c>
    </row>
    <row r="12" spans="1:26" ht="12.75" customHeight="1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67"/>
      <c r="S12" s="465"/>
    </row>
    <row r="13" spans="1:26" ht="21" customHeight="1" x14ac:dyDescent="0.2">
      <c r="A13" s="525" t="s">
        <v>23</v>
      </c>
      <c r="B13" s="526"/>
      <c r="C13" s="526"/>
      <c r="D13" s="526"/>
      <c r="E13" s="526"/>
      <c r="F13" s="526"/>
      <c r="G13" s="526"/>
      <c r="H13" s="526"/>
      <c r="I13" s="526"/>
      <c r="J13" s="526"/>
      <c r="K13" s="526"/>
      <c r="L13" s="526"/>
      <c r="M13" s="526"/>
      <c r="N13" s="526"/>
      <c r="O13" s="526"/>
      <c r="P13" s="526"/>
      <c r="Q13" s="527"/>
    </row>
    <row r="14" spans="1:26" ht="15.6" customHeight="1" x14ac:dyDescent="0.2">
      <c r="A14" s="17">
        <v>1</v>
      </c>
      <c r="B14" s="490" t="str">
        <f>'Salary Record'!C71</f>
        <v>Ashraf Bhai</v>
      </c>
      <c r="C14" s="31"/>
      <c r="D14" s="32"/>
      <c r="E14" s="15">
        <f>'Salary Record'!K70</f>
        <v>95000</v>
      </c>
      <c r="F14" s="15">
        <f>'Salary Record'!C76</f>
        <v>0</v>
      </c>
      <c r="G14" s="18">
        <f>'Salary Record'!C77</f>
        <v>0</v>
      </c>
      <c r="H14" s="15">
        <f>'Salary Record'!I75</f>
        <v>0</v>
      </c>
      <c r="I14" s="15">
        <f>'Salary Record'!I74</f>
        <v>31</v>
      </c>
      <c r="J14" s="33">
        <f>'Salary Record'!K75</f>
        <v>0</v>
      </c>
      <c r="K14" s="33">
        <f>'Salary Record'!K76</f>
        <v>95000</v>
      </c>
      <c r="L14" s="34">
        <f>'Salary Record'!G74</f>
        <v>35000</v>
      </c>
      <c r="M14" s="35">
        <f>'Salary Record'!G75</f>
        <v>0</v>
      </c>
      <c r="N14" s="36">
        <f>'Salary Record'!G76</f>
        <v>35000</v>
      </c>
      <c r="O14" s="35">
        <f>'Salary Record'!G77</f>
        <v>5000</v>
      </c>
      <c r="P14" s="36">
        <f>'Salary Record'!G78</f>
        <v>30000</v>
      </c>
      <c r="Q14" s="268">
        <f>'Salary Record'!K78</f>
        <v>90000</v>
      </c>
      <c r="R14" s="495" t="s">
        <v>285</v>
      </c>
      <c r="S14" s="465"/>
    </row>
    <row r="15" spans="1:26" s="197" customFormat="1" ht="15.6" customHeight="1" x14ac:dyDescent="0.2">
      <c r="A15" s="17">
        <v>2</v>
      </c>
      <c r="B15" s="490" t="str">
        <f>'Salary Record'!C56</f>
        <v>M. Kamran</v>
      </c>
      <c r="C15" s="236"/>
      <c r="D15" s="237"/>
      <c r="E15" s="223">
        <f>'Salary Record'!K55</f>
        <v>57000</v>
      </c>
      <c r="F15" s="223">
        <f>'Salary Record'!C61</f>
        <v>27</v>
      </c>
      <c r="G15" s="218">
        <f>'Salary Record'!C62</f>
        <v>4</v>
      </c>
      <c r="H15" s="223">
        <f>'Salary Record'!I60</f>
        <v>0</v>
      </c>
      <c r="I15" s="223">
        <f>'Salary Record'!I59</f>
        <v>35</v>
      </c>
      <c r="J15" s="222">
        <f>'Salary Record'!K60</f>
        <v>0</v>
      </c>
      <c r="K15" s="223">
        <f>'Salary Record'!K61</f>
        <v>64354.838709677424</v>
      </c>
      <c r="L15" s="219">
        <f>'Salary Record'!G59</f>
        <v>3000</v>
      </c>
      <c r="M15" s="219">
        <f>'Salary Record'!G60</f>
        <v>0</v>
      </c>
      <c r="N15" s="219">
        <f>'Salary Record'!G61</f>
        <v>3000</v>
      </c>
      <c r="O15" s="219">
        <f>'Salary Record'!G62</f>
        <v>3000</v>
      </c>
      <c r="P15" s="219">
        <f>'Salary Record'!G63</f>
        <v>0</v>
      </c>
      <c r="Q15" s="238">
        <f>'Salary Record'!K63</f>
        <v>61354.838709677424</v>
      </c>
      <c r="R15" s="495" t="s">
        <v>285</v>
      </c>
      <c r="S15"/>
      <c r="T15"/>
      <c r="U15"/>
      <c r="V15"/>
      <c r="W15"/>
      <c r="X15"/>
      <c r="Y15"/>
      <c r="Z15"/>
    </row>
    <row r="16" spans="1:26" s="197" customFormat="1" ht="15.6" customHeight="1" x14ac:dyDescent="0.2">
      <c r="A16" s="17">
        <v>3</v>
      </c>
      <c r="B16" s="490" t="s">
        <v>24</v>
      </c>
      <c r="C16" s="261" t="s">
        <v>25</v>
      </c>
      <c r="D16" s="262">
        <f>SUM(Q16:Q44)</f>
        <v>1805939.5161290322</v>
      </c>
      <c r="E16" s="223">
        <f>'Salary Record'!K9</f>
        <v>100000</v>
      </c>
      <c r="F16" s="223">
        <f>'Salary Record'!C15</f>
        <v>29</v>
      </c>
      <c r="G16" s="223">
        <f>'Salary Record'!C16</f>
        <v>2</v>
      </c>
      <c r="H16" s="222">
        <f>'Salary Record'!I14</f>
        <v>0</v>
      </c>
      <c r="I16" s="223">
        <f>'Salary Record'!I13</f>
        <v>31</v>
      </c>
      <c r="J16" s="222">
        <f>'Salary Record'!K14</f>
        <v>0</v>
      </c>
      <c r="K16" s="223">
        <f>'Salary Record'!K15</f>
        <v>100000</v>
      </c>
      <c r="L16" s="219">
        <f>'Salary Record'!U9</f>
        <v>0</v>
      </c>
      <c r="M16" s="223">
        <f>'Salary Record'!V9</f>
        <v>0</v>
      </c>
      <c r="N16" s="221">
        <f>'Salary Record'!W9</f>
        <v>0</v>
      </c>
      <c r="O16" s="221">
        <f>'Salary Record'!X9</f>
        <v>0</v>
      </c>
      <c r="P16" s="221">
        <f>'Salary Record'!Y9</f>
        <v>0</v>
      </c>
      <c r="Q16" s="238">
        <f>'Salary Record'!K17</f>
        <v>100000</v>
      </c>
      <c r="R16" s="495" t="s">
        <v>285</v>
      </c>
      <c r="S16" s="465"/>
      <c r="T16"/>
      <c r="U16"/>
      <c r="V16"/>
      <c r="W16"/>
      <c r="X16"/>
      <c r="Y16"/>
      <c r="Z16"/>
    </row>
    <row r="17" spans="1:26" s="197" customFormat="1" ht="15.6" customHeight="1" x14ac:dyDescent="0.2">
      <c r="A17" s="17">
        <v>4</v>
      </c>
      <c r="B17" s="490" t="str">
        <f>'Salary Record'!C86</f>
        <v>Ahsan Khan</v>
      </c>
      <c r="C17" s="220"/>
      <c r="D17" s="221"/>
      <c r="E17" s="223">
        <f>'Salary Record'!K85</f>
        <v>51000</v>
      </c>
      <c r="F17" s="223">
        <f>'Salary Record'!C91</f>
        <v>28</v>
      </c>
      <c r="G17" s="223">
        <f>'Salary Record'!C92</f>
        <v>3</v>
      </c>
      <c r="H17" s="219">
        <f>'Salary Record'!I90</f>
        <v>0</v>
      </c>
      <c r="I17" s="219">
        <f>'Salary Record'!I89</f>
        <v>31</v>
      </c>
      <c r="J17" s="222">
        <f>'Salary Record'!K90</f>
        <v>0</v>
      </c>
      <c r="K17" s="222">
        <f>'Salary Record'!K91</f>
        <v>51000</v>
      </c>
      <c r="L17" s="219">
        <f>'Salary Record'!G89</f>
        <v>35000</v>
      </c>
      <c r="M17" s="219">
        <f>'Salary Record'!G90</f>
        <v>0</v>
      </c>
      <c r="N17" s="221">
        <f>'Salary Record'!G91</f>
        <v>35000</v>
      </c>
      <c r="O17" s="221">
        <f>'Salary Record'!G92</f>
        <v>0</v>
      </c>
      <c r="P17" s="221">
        <f>'Salary Record'!G93</f>
        <v>35000</v>
      </c>
      <c r="Q17" s="238">
        <f>'Salary Record'!K93</f>
        <v>51000</v>
      </c>
      <c r="R17" s="495" t="s">
        <v>269</v>
      </c>
      <c r="S17"/>
      <c r="T17"/>
      <c r="U17"/>
      <c r="V17"/>
      <c r="W17"/>
      <c r="X17"/>
      <c r="Y17"/>
      <c r="Z17"/>
    </row>
    <row r="18" spans="1:26" ht="16.149999999999999" customHeight="1" x14ac:dyDescent="0.2">
      <c r="A18" s="17">
        <v>5</v>
      </c>
      <c r="B18" s="490" t="s">
        <v>30</v>
      </c>
      <c r="C18" s="60"/>
      <c r="D18" s="23"/>
      <c r="E18" s="15">
        <f>'Salary Record'!K100</f>
        <v>47000</v>
      </c>
      <c r="F18" s="15">
        <f>'Salary Record'!C106</f>
        <v>31</v>
      </c>
      <c r="G18" s="18">
        <f>'Salary Record'!C107</f>
        <v>0</v>
      </c>
      <c r="H18" s="15">
        <f>'Salary Record'!I105</f>
        <v>48</v>
      </c>
      <c r="I18" s="15">
        <f>'Salary Record'!I104</f>
        <v>31</v>
      </c>
      <c r="J18" s="14">
        <f>'Salary Record'!K105</f>
        <v>9096.7741935483882</v>
      </c>
      <c r="K18" s="15">
        <f>'Salary Record'!K106</f>
        <v>56096.774193548386</v>
      </c>
      <c r="L18" s="19">
        <f>'Salary Record'!G104</f>
        <v>0</v>
      </c>
      <c r="M18" s="15">
        <f>'Salary Record'!G105</f>
        <v>0</v>
      </c>
      <c r="N18" s="16">
        <f>'Salary Record'!G106</f>
        <v>0</v>
      </c>
      <c r="O18" s="15">
        <f>'Salary Record'!G107</f>
        <v>0</v>
      </c>
      <c r="P18" s="16">
        <f>'Salary Record'!G108</f>
        <v>0</v>
      </c>
      <c r="Q18" s="19">
        <f>'Salary Record'!K108</f>
        <v>56096.774193548386</v>
      </c>
      <c r="R18" s="495" t="s">
        <v>269</v>
      </c>
    </row>
    <row r="19" spans="1:26" s="197" customFormat="1" ht="15.6" customHeight="1" x14ac:dyDescent="0.2">
      <c r="A19" s="17">
        <v>6</v>
      </c>
      <c r="B19" s="490" t="str">
        <f>'Salary Record'!C25</f>
        <v>Maasi</v>
      </c>
      <c r="C19" s="263"/>
      <c r="D19" s="250"/>
      <c r="E19" s="223">
        <f>'Salary Record'!K24</f>
        <v>7000</v>
      </c>
      <c r="F19" s="223">
        <f>'Salary Record'!C30</f>
        <v>0</v>
      </c>
      <c r="G19" s="218">
        <f>'Salary Record'!C31</f>
        <v>0</v>
      </c>
      <c r="H19" s="223"/>
      <c r="I19" s="223">
        <f>'Salary Record'!I28</f>
        <v>0</v>
      </c>
      <c r="J19" s="223"/>
      <c r="K19" s="223">
        <f>'Salary Record'!K30</f>
        <v>7000</v>
      </c>
      <c r="L19" s="223">
        <f>'Salary Record'!G28</f>
        <v>0</v>
      </c>
      <c r="M19" s="223">
        <f>'Salary Record'!G29</f>
        <v>0</v>
      </c>
      <c r="N19" s="221">
        <f>'Salary Record'!G30</f>
        <v>0</v>
      </c>
      <c r="O19" s="223">
        <f>'Salary Record'!G31</f>
        <v>0</v>
      </c>
      <c r="P19" s="221">
        <f>'Salary Record'!G32</f>
        <v>0</v>
      </c>
      <c r="Q19" s="238">
        <v>7000</v>
      </c>
      <c r="R19" s="495" t="s">
        <v>285</v>
      </c>
      <c r="S19"/>
      <c r="T19"/>
      <c r="U19"/>
      <c r="V19"/>
      <c r="W19"/>
      <c r="X19"/>
      <c r="Y19"/>
      <c r="Z19"/>
    </row>
    <row r="20" spans="1:26" s="197" customFormat="1" ht="15.6" customHeight="1" x14ac:dyDescent="0.2">
      <c r="A20" s="17">
        <v>8</v>
      </c>
      <c r="B20" s="490" t="str">
        <f>'Salary Record'!C40</f>
        <v>Umer Farooq</v>
      </c>
      <c r="C20" s="236"/>
      <c r="D20" s="237"/>
      <c r="E20" s="223">
        <f>'Salary Record'!K39</f>
        <v>23000</v>
      </c>
      <c r="F20" s="223">
        <f>'Salary Record'!C45</f>
        <v>0</v>
      </c>
      <c r="G20" s="218">
        <f>'Salary Record'!C46</f>
        <v>0</v>
      </c>
      <c r="H20" s="223">
        <f>'Salary Record'!I44</f>
        <v>0</v>
      </c>
      <c r="I20" s="223">
        <f>'Salary Record'!I43</f>
        <v>31</v>
      </c>
      <c r="J20" s="258">
        <f>'Salary Record'!K44</f>
        <v>0</v>
      </c>
      <c r="K20" s="258">
        <f>'Salary Record'!K45</f>
        <v>23000</v>
      </c>
      <c r="L20" s="249">
        <f>'Salary Record'!G43</f>
        <v>6000</v>
      </c>
      <c r="M20" s="249">
        <f>'Salary Record'!G44</f>
        <v>30000</v>
      </c>
      <c r="N20" s="250">
        <f>'Salary Record'!G45</f>
        <v>36000</v>
      </c>
      <c r="O20" s="249">
        <f>'Salary Record'!G46</f>
        <v>10000</v>
      </c>
      <c r="P20" s="250">
        <f>'Salary Record'!G47</f>
        <v>26000</v>
      </c>
      <c r="Q20" s="264">
        <f>'Salary Record'!K47</f>
        <v>13000</v>
      </c>
      <c r="R20" s="495" t="s">
        <v>285</v>
      </c>
      <c r="S20"/>
      <c r="T20"/>
      <c r="U20"/>
      <c r="V20"/>
      <c r="W20"/>
      <c r="X20"/>
      <c r="Y20"/>
      <c r="Z20"/>
    </row>
    <row r="21" spans="1:26" ht="21" x14ac:dyDescent="0.2">
      <c r="A21" s="529" t="s">
        <v>22</v>
      </c>
      <c r="B21" s="527"/>
      <c r="C21" s="27"/>
      <c r="D21" s="27"/>
      <c r="E21" s="28">
        <f>SUM(E14:E20)</f>
        <v>380000</v>
      </c>
      <c r="F21" s="27"/>
      <c r="G21" s="27"/>
      <c r="H21" s="27"/>
      <c r="I21" s="27"/>
      <c r="J21" s="39">
        <f>SUM(J14:J20)</f>
        <v>9096.7741935483882</v>
      </c>
      <c r="K21" s="39">
        <f>SUM(K14:K20)</f>
        <v>396451.61290322582</v>
      </c>
      <c r="L21" s="39"/>
      <c r="M21" s="27"/>
      <c r="N21" s="27"/>
      <c r="O21" s="27"/>
      <c r="P21" s="27"/>
      <c r="Q21" s="28">
        <f>SUM(Q14:Q20)</f>
        <v>378451.61290322582</v>
      </c>
      <c r="R21" s="495"/>
      <c r="S21" s="467">
        <f>Q37+Q40+Q42+Q53+Q67+Q68+Q70+Q71+Q72+Q74+Q75+Q76+Q79+Q81+Q83+Q84+Q88+Q89+Q90+Q91</f>
        <v>1437433.4677419353</v>
      </c>
    </row>
    <row r="22" spans="1:26" ht="12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30"/>
      <c r="R22" s="495"/>
    </row>
    <row r="23" spans="1:26" ht="21" customHeight="1" x14ac:dyDescent="0.2">
      <c r="A23" s="528" t="s">
        <v>26</v>
      </c>
      <c r="B23" s="526"/>
      <c r="C23" s="526"/>
      <c r="D23" s="526"/>
      <c r="E23" s="526"/>
      <c r="F23" s="526"/>
      <c r="G23" s="526"/>
      <c r="H23" s="526"/>
      <c r="I23" s="526"/>
      <c r="J23" s="526"/>
      <c r="K23" s="526"/>
      <c r="L23" s="526"/>
      <c r="M23" s="526"/>
      <c r="N23" s="526"/>
      <c r="O23" s="526"/>
      <c r="P23" s="526"/>
      <c r="Q23" s="527"/>
      <c r="R23" s="495"/>
    </row>
    <row r="24" spans="1:26" ht="16.899999999999999" customHeight="1" x14ac:dyDescent="0.2">
      <c r="A24" s="17">
        <v>1</v>
      </c>
      <c r="B24" s="490" t="str">
        <f>'Salary Record'!C461</f>
        <v>Khizer Mujeeb</v>
      </c>
      <c r="C24" s="40"/>
      <c r="D24" s="41"/>
      <c r="E24" s="15">
        <f>'Salary Record'!K460</f>
        <v>34500</v>
      </c>
      <c r="F24" s="15">
        <f>'Salary Record'!C466</f>
        <v>31</v>
      </c>
      <c r="G24" s="18">
        <f>'Salary Record'!C467</f>
        <v>0</v>
      </c>
      <c r="H24" s="15">
        <f>'Salary Record'!I465</f>
        <v>23</v>
      </c>
      <c r="I24" s="15">
        <f>'Salary Record'!I464</f>
        <v>31</v>
      </c>
      <c r="J24" s="14">
        <f>'Salary Record'!K465</f>
        <v>3199.5967741935488</v>
      </c>
      <c r="K24" s="15">
        <f>'Salary Record'!K466</f>
        <v>37699.596774193546</v>
      </c>
      <c r="L24" s="19">
        <f>'Salary Record'!G464</f>
        <v>0</v>
      </c>
      <c r="M24" s="15">
        <f>'Salary Record'!G465</f>
        <v>0</v>
      </c>
      <c r="N24" s="16">
        <f>'Salary Record'!G466</f>
        <v>0</v>
      </c>
      <c r="O24" s="15">
        <f>'Salary Record'!G467</f>
        <v>0</v>
      </c>
      <c r="P24" s="16">
        <f>'Salary Record'!G468</f>
        <v>0</v>
      </c>
      <c r="Q24" s="19">
        <f>'Salary Record'!K468</f>
        <v>37699.596774193546</v>
      </c>
      <c r="R24" s="495" t="s">
        <v>271</v>
      </c>
    </row>
    <row r="25" spans="1:26" ht="16.899999999999999" customHeight="1" x14ac:dyDescent="0.2">
      <c r="A25" s="42">
        <v>2</v>
      </c>
      <c r="B25" s="490" t="str">
        <f>'Salary Record'!C431</f>
        <v>Hassan Khan</v>
      </c>
      <c r="C25" s="43"/>
      <c r="D25" s="44"/>
      <c r="E25" s="15">
        <f>'Salary Record'!K430</f>
        <v>35000</v>
      </c>
      <c r="F25" s="45">
        <f>'Salary Record'!C436</f>
        <v>31</v>
      </c>
      <c r="G25" s="46">
        <f>'Salary Record'!C437</f>
        <v>0</v>
      </c>
      <c r="H25" s="45">
        <f>'Salary Record'!I435</f>
        <v>68</v>
      </c>
      <c r="I25" s="45">
        <f>'Salary Record'!I434</f>
        <v>31</v>
      </c>
      <c r="J25" s="46">
        <f>'Salary Record'!K435</f>
        <v>9596.7741935483864</v>
      </c>
      <c r="K25" s="47">
        <f>'Salary Record'!K436</f>
        <v>44596.774193548386</v>
      </c>
      <c r="L25" s="48">
        <f>'Salary Record'!G434</f>
        <v>0</v>
      </c>
      <c r="M25" s="47">
        <f>'Salary Record'!G435</f>
        <v>0</v>
      </c>
      <c r="N25" s="49">
        <f>'Salary Record'!G436</f>
        <v>0</v>
      </c>
      <c r="O25" s="47">
        <f>'Salary Record'!G437</f>
        <v>0</v>
      </c>
      <c r="P25" s="49">
        <f>'Salary Record'!G438</f>
        <v>0</v>
      </c>
      <c r="Q25" s="19">
        <f>'Salary Record'!K438</f>
        <v>44596.774193548386</v>
      </c>
      <c r="R25" s="495" t="s">
        <v>271</v>
      </c>
    </row>
    <row r="26" spans="1:26" s="197" customFormat="1" ht="15" customHeight="1" x14ac:dyDescent="0.2">
      <c r="A26" s="17">
        <v>3</v>
      </c>
      <c r="B26" s="490" t="str">
        <f>'Salary Record'!C281</f>
        <v>M. Arif</v>
      </c>
      <c r="C26" s="224"/>
      <c r="D26" s="225"/>
      <c r="E26" s="217">
        <f>'Salary Record'!K280</f>
        <v>35000</v>
      </c>
      <c r="F26" s="218">
        <f>'Salary Record'!C286</f>
        <v>30</v>
      </c>
      <c r="G26" s="218">
        <f>'Salary Record'!C287</f>
        <v>1</v>
      </c>
      <c r="H26" s="218">
        <f>'Salary Record'!I285</f>
        <v>44</v>
      </c>
      <c r="I26" s="218">
        <f>'Salary Record'!I284</f>
        <v>31</v>
      </c>
      <c r="J26" s="222">
        <f>'Salary Record'!K285</f>
        <v>6209.677419354839</v>
      </c>
      <c r="K26" s="222">
        <f>'Salary Record'!K286</f>
        <v>41209.677419354841</v>
      </c>
      <c r="L26" s="219">
        <f>'Salary Record'!G284</f>
        <v>0</v>
      </c>
      <c r="M26" s="223">
        <f>'Salary Record'!G285</f>
        <v>0</v>
      </c>
      <c r="N26" s="221">
        <f>'Salary Record'!G286</f>
        <v>0</v>
      </c>
      <c r="O26" s="223">
        <f>'Salary Record'!G287</f>
        <v>0</v>
      </c>
      <c r="P26" s="221">
        <f>'Salary Record'!G288</f>
        <v>0</v>
      </c>
      <c r="Q26" s="219">
        <f>'Salary Record'!K288</f>
        <v>41209.677419354841</v>
      </c>
      <c r="R26" s="495" t="s">
        <v>271</v>
      </c>
      <c r="S26" s="498"/>
      <c r="T26"/>
      <c r="U26"/>
      <c r="V26"/>
      <c r="W26"/>
      <c r="X26"/>
      <c r="Y26"/>
      <c r="Z26"/>
    </row>
    <row r="27" spans="1:26" s="197" customFormat="1" ht="15" customHeight="1" x14ac:dyDescent="0.2">
      <c r="A27" s="17">
        <v>4</v>
      </c>
      <c r="B27" s="490" t="str">
        <f>'Salary Record'!C551</f>
        <v>Mohib uz Zaman</v>
      </c>
      <c r="C27" s="224"/>
      <c r="D27" s="225"/>
      <c r="E27" s="217">
        <f>'Salary Record'!K550</f>
        <v>45000</v>
      </c>
      <c r="F27" s="218">
        <f>'Salary Record'!C556</f>
        <v>31</v>
      </c>
      <c r="G27" s="218">
        <f>'Salary Record'!C557</f>
        <v>0</v>
      </c>
      <c r="H27" s="218">
        <f>'Salary Record'!I555</f>
        <v>39</v>
      </c>
      <c r="I27" s="218">
        <f>'Salary Record'!I554</f>
        <v>31</v>
      </c>
      <c r="J27" s="222">
        <f>'Salary Record'!K555</f>
        <v>7076.6129032258059</v>
      </c>
      <c r="K27" s="222">
        <f>'Salary Record'!K556</f>
        <v>52076.612903225803</v>
      </c>
      <c r="L27" s="219">
        <f>'Salary Record'!G554</f>
        <v>0</v>
      </c>
      <c r="M27" s="223">
        <f>'Salary Record'!G555</f>
        <v>0</v>
      </c>
      <c r="N27" s="221">
        <f>'Salary Record'!G556</f>
        <v>0</v>
      </c>
      <c r="O27" s="223">
        <f>'Salary Record'!G557</f>
        <v>0</v>
      </c>
      <c r="P27" s="221">
        <f>'Salary Record'!G558</f>
        <v>0</v>
      </c>
      <c r="Q27" s="219">
        <f>'Salary Record'!K558</f>
        <v>52076.612903225803</v>
      </c>
      <c r="R27" s="495" t="s">
        <v>271</v>
      </c>
      <c r="S27"/>
      <c r="T27"/>
      <c r="U27"/>
      <c r="V27"/>
      <c r="W27"/>
      <c r="X27"/>
      <c r="Y27"/>
      <c r="Z27"/>
    </row>
    <row r="28" spans="1:26" ht="16.899999999999999" customHeight="1" x14ac:dyDescent="0.2">
      <c r="A28" s="42">
        <v>5</v>
      </c>
      <c r="B28" s="490" t="str">
        <f>'Salary Record'!C446</f>
        <v>Taha Sohail</v>
      </c>
      <c r="C28" s="50"/>
      <c r="D28" s="13"/>
      <c r="E28" s="15">
        <f>'Salary Record'!K445</f>
        <v>32000</v>
      </c>
      <c r="F28" s="15">
        <f>'Salary Record'!C451</f>
        <v>31</v>
      </c>
      <c r="G28" s="18">
        <f>'Salary Record'!C452</f>
        <v>0</v>
      </c>
      <c r="H28" s="15">
        <f>'Salary Record'!I450</f>
        <v>47</v>
      </c>
      <c r="I28" s="15">
        <f>'Salary Record'!I449</f>
        <v>31</v>
      </c>
      <c r="J28" s="18">
        <f>'Salary Record'!K450</f>
        <v>6064.5161290322576</v>
      </c>
      <c r="K28" s="14">
        <f>'Salary Record'!K451</f>
        <v>38064.516129032258</v>
      </c>
      <c r="L28" s="19">
        <f>'Salary Record'!G449</f>
        <v>0</v>
      </c>
      <c r="M28" s="15">
        <f>'Salary Record'!G450</f>
        <v>0</v>
      </c>
      <c r="N28" s="16">
        <f>'Salary Record'!G451</f>
        <v>0</v>
      </c>
      <c r="O28" s="15">
        <f>'Salary Record'!G452</f>
        <v>0</v>
      </c>
      <c r="P28" s="16">
        <f>'Salary Record'!G453</f>
        <v>0</v>
      </c>
      <c r="Q28" s="19">
        <f>'Salary Record'!K453</f>
        <v>38064.516129032258</v>
      </c>
      <c r="R28" s="495" t="s">
        <v>271</v>
      </c>
      <c r="S28" s="465"/>
    </row>
    <row r="29" spans="1:26" ht="21" x14ac:dyDescent="0.2">
      <c r="A29" s="529" t="s">
        <v>22</v>
      </c>
      <c r="B29" s="527"/>
      <c r="C29" s="27"/>
      <c r="D29" s="27"/>
      <c r="E29" s="28">
        <f>SUM(E24:E28)</f>
        <v>181500</v>
      </c>
      <c r="F29" s="27"/>
      <c r="G29" s="27"/>
      <c r="H29" s="27"/>
      <c r="I29" s="27"/>
      <c r="J29" s="28">
        <f>SUM(J24:J28)</f>
        <v>32147.177419354837</v>
      </c>
      <c r="K29" s="28">
        <f>SUM(K24:K28)</f>
        <v>213647.17741935485</v>
      </c>
      <c r="L29" s="27"/>
      <c r="M29" s="27"/>
      <c r="N29" s="27"/>
      <c r="O29" s="27"/>
      <c r="P29" s="27"/>
      <c r="Q29" s="28">
        <f>SUM(Q24:Q28)</f>
        <v>213647.17741935485</v>
      </c>
      <c r="R29" s="495"/>
    </row>
    <row r="30" spans="1:26" ht="12.75" customHeight="1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30"/>
      <c r="R30" s="495"/>
    </row>
    <row r="31" spans="1:26" ht="21" customHeight="1" x14ac:dyDescent="0.2">
      <c r="A31" s="525" t="s">
        <v>27</v>
      </c>
      <c r="B31" s="526"/>
      <c r="C31" s="526"/>
      <c r="D31" s="526"/>
      <c r="E31" s="526"/>
      <c r="F31" s="526"/>
      <c r="G31" s="526"/>
      <c r="H31" s="526"/>
      <c r="I31" s="526"/>
      <c r="J31" s="526"/>
      <c r="K31" s="526"/>
      <c r="L31" s="526"/>
      <c r="M31" s="526"/>
      <c r="N31" s="526"/>
      <c r="O31" s="526"/>
      <c r="P31" s="526"/>
      <c r="Q31" s="527"/>
      <c r="R31" s="495"/>
    </row>
    <row r="32" spans="1:26" ht="14.45" customHeight="1" x14ac:dyDescent="0.2">
      <c r="A32" s="10">
        <v>1</v>
      </c>
      <c r="B32" s="490" t="str">
        <f>'Salary Record'!C491</f>
        <v>Ahsan Razak</v>
      </c>
      <c r="C32" s="22"/>
      <c r="D32" s="23"/>
      <c r="E32" s="15">
        <f>'Salary Record'!K490</f>
        <v>31500</v>
      </c>
      <c r="F32" s="15">
        <f>'Salary Record'!C496</f>
        <v>30</v>
      </c>
      <c r="G32" s="18">
        <f>'Salary Record'!C497</f>
        <v>1</v>
      </c>
      <c r="H32" s="15">
        <f>'Salary Record'!I495</f>
        <v>116</v>
      </c>
      <c r="I32" s="15">
        <f>'Salary Record'!I494</f>
        <v>31</v>
      </c>
      <c r="J32" s="18">
        <f>'Salary Record'!K495</f>
        <v>14733.870967741936</v>
      </c>
      <c r="K32" s="18">
        <f>'Salary Record'!K496</f>
        <v>46233.870967741939</v>
      </c>
      <c r="L32" s="19">
        <f>'Salary Record'!G494</f>
        <v>1000</v>
      </c>
      <c r="M32" s="15">
        <f>'Salary Record'!G495</f>
        <v>0</v>
      </c>
      <c r="N32" s="16">
        <f>'Salary Record'!G496</f>
        <v>1000</v>
      </c>
      <c r="O32" s="15">
        <f>'Salary Record'!G497</f>
        <v>1000</v>
      </c>
      <c r="P32" s="16">
        <f>'Salary Record'!G498</f>
        <v>0</v>
      </c>
      <c r="Q32" s="19">
        <f>'Salary Record'!K498</f>
        <v>45233.870967741939</v>
      </c>
      <c r="R32" s="495" t="s">
        <v>285</v>
      </c>
    </row>
    <row r="33" spans="1:26" ht="14.45" customHeight="1" x14ac:dyDescent="0.2">
      <c r="A33" s="10">
        <v>2</v>
      </c>
      <c r="B33" s="490" t="str">
        <f>'Salary Record'!C506</f>
        <v>Suleman Dilawer</v>
      </c>
      <c r="C33" s="37"/>
      <c r="D33" s="16"/>
      <c r="E33" s="15">
        <f>'Salary Record'!K505</f>
        <v>30000</v>
      </c>
      <c r="F33" s="15">
        <f>'Salary Record'!C511</f>
        <v>29</v>
      </c>
      <c r="G33" s="18">
        <f>'Salary Record'!C512</f>
        <v>2</v>
      </c>
      <c r="H33" s="15">
        <f>'Salary Record'!I510</f>
        <v>76</v>
      </c>
      <c r="I33" s="15">
        <f>'Salary Record'!I509</f>
        <v>31</v>
      </c>
      <c r="J33" s="14">
        <f>'Salary Record'!K510</f>
        <v>9193.5483870967746</v>
      </c>
      <c r="K33" s="14">
        <f>'Salary Record'!K511</f>
        <v>39193.548387096773</v>
      </c>
      <c r="L33" s="19">
        <f>'Salary Record'!G509</f>
        <v>5000</v>
      </c>
      <c r="M33" s="15">
        <f>'Salary Record'!G510</f>
        <v>0</v>
      </c>
      <c r="N33" s="16">
        <f>'Salary Record'!G511</f>
        <v>5000</v>
      </c>
      <c r="O33" s="15">
        <f>'Salary Record'!G512</f>
        <v>2500</v>
      </c>
      <c r="P33" s="16">
        <f>'Salary Record'!G513</f>
        <v>2500</v>
      </c>
      <c r="Q33" s="19">
        <f>'Salary Record'!K513</f>
        <v>36693.548387096773</v>
      </c>
      <c r="R33" s="495" t="s">
        <v>285</v>
      </c>
    </row>
    <row r="34" spans="1:26" ht="14.45" customHeight="1" x14ac:dyDescent="0.2">
      <c r="A34" s="10">
        <v>3</v>
      </c>
      <c r="B34" s="490" t="str">
        <f>'Salary Record'!C476</f>
        <v>Mumtaz Ali Chakar</v>
      </c>
      <c r="C34" s="37"/>
      <c r="D34" s="16"/>
      <c r="E34" s="51">
        <f>'Salary Record'!K475</f>
        <v>47500</v>
      </c>
      <c r="F34" s="51">
        <f>'Salary Record'!C481</f>
        <v>30</v>
      </c>
      <c r="G34" s="14">
        <f>'Salary Record'!C482</f>
        <v>1</v>
      </c>
      <c r="H34" s="51">
        <f>'Salary Record'!I480</f>
        <v>26</v>
      </c>
      <c r="I34" s="51">
        <f>'Salary Record'!I479</f>
        <v>31</v>
      </c>
      <c r="J34" s="14">
        <f>'Salary Record'!K480</f>
        <v>4979.8387096774195</v>
      </c>
      <c r="K34" s="15">
        <f>'Salary Record'!K481</f>
        <v>52479.838709677417</v>
      </c>
      <c r="L34" s="19">
        <f>'Salary Record'!G479</f>
        <v>65000</v>
      </c>
      <c r="M34" s="15">
        <f>'Salary Record'!G480</f>
        <v>0</v>
      </c>
      <c r="N34" s="16">
        <f>'Salary Record'!G481</f>
        <v>65000</v>
      </c>
      <c r="O34" s="15">
        <f>'Salary Record'!G482</f>
        <v>47500</v>
      </c>
      <c r="P34" s="16">
        <f>'Salary Record'!G483</f>
        <v>17500</v>
      </c>
      <c r="Q34" s="19">
        <f>'Salary Record'!K483</f>
        <v>0</v>
      </c>
      <c r="R34" s="495" t="s">
        <v>285</v>
      </c>
      <c r="S34" s="467"/>
    </row>
    <row r="35" spans="1:26" s="482" customFormat="1" ht="14.45" customHeight="1" x14ac:dyDescent="0.2">
      <c r="A35" s="10">
        <v>4</v>
      </c>
      <c r="B35" s="490" t="s">
        <v>267</v>
      </c>
      <c r="C35" s="37"/>
      <c r="D35" s="16"/>
      <c r="E35" s="51">
        <v>28000</v>
      </c>
      <c r="F35" s="51"/>
      <c r="G35" s="14"/>
      <c r="H35" s="51"/>
      <c r="I35" s="51"/>
      <c r="J35" s="14"/>
      <c r="K35" s="15"/>
      <c r="L35" s="19"/>
      <c r="M35" s="15"/>
      <c r="N35" s="16"/>
      <c r="O35" s="15"/>
      <c r="P35" s="16"/>
      <c r="Q35" s="19">
        <v>28000</v>
      </c>
      <c r="R35" s="495" t="s">
        <v>285</v>
      </c>
    </row>
    <row r="36" spans="1:26" ht="14.45" customHeight="1" x14ac:dyDescent="0.25">
      <c r="A36" s="10">
        <v>5</v>
      </c>
      <c r="B36" s="490" t="str">
        <f>'Salary Record'!C521</f>
        <v>Sufyan</v>
      </c>
      <c r="C36" s="52"/>
      <c r="D36" s="53"/>
      <c r="E36" s="54">
        <f>'Salary Record'!K520</f>
        <v>28000</v>
      </c>
      <c r="F36" s="54">
        <f>'Salary Record'!C526</f>
        <v>30</v>
      </c>
      <c r="G36" s="55">
        <f>'Salary Record'!C527</f>
        <v>1</v>
      </c>
      <c r="H36" s="54">
        <f>'Salary Record'!I525</f>
        <v>108</v>
      </c>
      <c r="I36" s="54">
        <f>'Salary Record'!I524</f>
        <v>31</v>
      </c>
      <c r="J36" s="56">
        <f>'Salary Record'!K525</f>
        <v>12193.548387096775</v>
      </c>
      <c r="K36" s="56">
        <f>'Salary Record'!K526</f>
        <v>40193.548387096773</v>
      </c>
      <c r="L36" s="54">
        <f>'Salary Record'!G524</f>
        <v>32000</v>
      </c>
      <c r="M36" s="54">
        <f>'Salary Record'!G525</f>
        <v>0</v>
      </c>
      <c r="N36" s="57">
        <f>'Salary Record'!G526</f>
        <v>32000</v>
      </c>
      <c r="O36" s="54">
        <f>'Salary Record'!G527</f>
        <v>2000</v>
      </c>
      <c r="P36" s="57">
        <f>'Salary Record'!G528</f>
        <v>30000</v>
      </c>
      <c r="Q36" s="58">
        <f>'Salary Record'!K528</f>
        <v>38193.548387096773</v>
      </c>
      <c r="R36" s="495" t="s">
        <v>285</v>
      </c>
    </row>
    <row r="37" spans="1:26" ht="21" x14ac:dyDescent="0.2">
      <c r="A37" s="529" t="s">
        <v>22</v>
      </c>
      <c r="B37" s="527"/>
      <c r="C37" s="27"/>
      <c r="D37" s="27"/>
      <c r="E37" s="28">
        <f>SUM(E32:E36)</f>
        <v>165000</v>
      </c>
      <c r="F37" s="27"/>
      <c r="G37" s="27"/>
      <c r="H37" s="27"/>
      <c r="I37" s="27"/>
      <c r="J37" s="28">
        <f t="shared" ref="J37:K37" si="1">SUM(J32:J36)</f>
        <v>41100.806451612909</v>
      </c>
      <c r="K37" s="28">
        <f t="shared" si="1"/>
        <v>178100.80645161291</v>
      </c>
      <c r="L37" s="27"/>
      <c r="M37" s="27"/>
      <c r="N37" s="27"/>
      <c r="O37" s="27"/>
      <c r="P37" s="27"/>
      <c r="Q37" s="28">
        <f>SUM(Q32:Q36)</f>
        <v>148120.96774193548</v>
      </c>
      <c r="R37" s="495"/>
      <c r="S37" s="465"/>
    </row>
    <row r="38" spans="1:26" ht="6.75" customHeight="1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0"/>
      <c r="R38" s="495"/>
    </row>
    <row r="39" spans="1:26" ht="21" customHeight="1" x14ac:dyDescent="0.2">
      <c r="A39" s="531" t="s">
        <v>259</v>
      </c>
      <c r="B39" s="526"/>
      <c r="C39" s="526"/>
      <c r="D39" s="526"/>
      <c r="E39" s="526"/>
      <c r="F39" s="526"/>
      <c r="G39" s="526"/>
      <c r="H39" s="526"/>
      <c r="I39" s="526"/>
      <c r="J39" s="526"/>
      <c r="K39" s="526"/>
      <c r="L39" s="526"/>
      <c r="M39" s="526"/>
      <c r="N39" s="526"/>
      <c r="O39" s="526"/>
      <c r="P39" s="526"/>
      <c r="Q39" s="527"/>
      <c r="R39" s="495"/>
      <c r="S39" s="465"/>
    </row>
    <row r="40" spans="1:26" s="197" customFormat="1" ht="16.149999999999999" customHeight="1" x14ac:dyDescent="0.2">
      <c r="A40" s="215">
        <v>1</v>
      </c>
      <c r="B40" s="490" t="s">
        <v>29</v>
      </c>
      <c r="C40" s="260"/>
      <c r="D40" s="254"/>
      <c r="E40" s="218">
        <f>'Salary Record'!K250</f>
        <v>80000</v>
      </c>
      <c r="F40" s="218">
        <f>'Salary Record'!C256</f>
        <v>31</v>
      </c>
      <c r="G40" s="218">
        <f>'Salary Record'!C257</f>
        <v>0</v>
      </c>
      <c r="H40" s="218">
        <f>'Salary Record'!I255</f>
        <v>31</v>
      </c>
      <c r="I40" s="218">
        <f>'Salary Record'!I254</f>
        <v>31</v>
      </c>
      <c r="J40" s="233">
        <f>'Salary Record'!K255</f>
        <v>10000</v>
      </c>
      <c r="K40" s="222">
        <f>'Salary Record'!K256</f>
        <v>90000</v>
      </c>
      <c r="L40" s="219">
        <f>'Salary Record'!G254</f>
        <v>0</v>
      </c>
      <c r="M40" s="223">
        <f>'Salary Record'!G255</f>
        <v>0</v>
      </c>
      <c r="N40" s="221" t="str">
        <f>'Salary Record'!G256</f>
        <v/>
      </c>
      <c r="O40" s="223">
        <f>'Salary Record'!G257</f>
        <v>0</v>
      </c>
      <c r="P40" s="221" t="str">
        <f>'Salary Record'!G258</f>
        <v/>
      </c>
      <c r="Q40" s="19">
        <f>'Salary Record'!K258</f>
        <v>90000</v>
      </c>
      <c r="R40" s="495" t="s">
        <v>285</v>
      </c>
      <c r="S40"/>
      <c r="T40"/>
      <c r="U40"/>
      <c r="V40"/>
      <c r="W40"/>
      <c r="X40"/>
      <c r="Y40"/>
      <c r="Z40"/>
    </row>
    <row r="41" spans="1:26" ht="16.149999999999999" customHeight="1" x14ac:dyDescent="0.2">
      <c r="A41" s="215">
        <v>2</v>
      </c>
      <c r="B41" s="490" t="str">
        <f>'Salary Record'!C161</f>
        <v>Amjad Ustad</v>
      </c>
      <c r="C41" s="37"/>
      <c r="D41" s="16"/>
      <c r="E41" s="48">
        <f>'Salary Record'!K160</f>
        <v>60000</v>
      </c>
      <c r="F41" s="19">
        <f>'Salary Record'!C166</f>
        <v>30</v>
      </c>
      <c r="G41" s="38">
        <f>'Salary Record'!C167</f>
        <v>1</v>
      </c>
      <c r="H41" s="19">
        <f>'Salary Record'!I165</f>
        <v>13</v>
      </c>
      <c r="I41" s="19">
        <f>'Salary Record'!I164</f>
        <v>31</v>
      </c>
      <c r="J41" s="14">
        <f>'Salary Record'!K165</f>
        <v>3145.1612903225805</v>
      </c>
      <c r="K41" s="14">
        <f>'Salary Record'!K166</f>
        <v>63145.161290322583</v>
      </c>
      <c r="L41" s="19">
        <f>'Salary Record'!G164</f>
        <v>74000</v>
      </c>
      <c r="M41" s="19">
        <f>'Salary Record'!G165</f>
        <v>5000</v>
      </c>
      <c r="N41" s="16">
        <f>'Salary Record'!G166</f>
        <v>79000</v>
      </c>
      <c r="O41" s="19">
        <f>'Salary Record'!G167</f>
        <v>0</v>
      </c>
      <c r="P41" s="16">
        <f>'Salary Record'!G168</f>
        <v>79000</v>
      </c>
      <c r="Q41" s="19">
        <f>'Salary Record'!K168</f>
        <v>63145.161290322583</v>
      </c>
      <c r="R41" s="495" t="s">
        <v>285</v>
      </c>
      <c r="S41" s="465"/>
    </row>
    <row r="42" spans="1:26" ht="16.149999999999999" customHeight="1" x14ac:dyDescent="0.25">
      <c r="A42" s="215">
        <v>3</v>
      </c>
      <c r="B42" s="490" t="str">
        <f>'Salary Record'!C221</f>
        <v>Fahad Fareed</v>
      </c>
      <c r="C42" s="64"/>
      <c r="D42" s="65"/>
      <c r="E42" s="54">
        <f>'Salary Record'!K220</f>
        <v>25000</v>
      </c>
      <c r="F42" s="54">
        <f>'Salary Record'!C226</f>
        <v>30</v>
      </c>
      <c r="G42" s="55">
        <f>'Salary Record'!C227</f>
        <v>1</v>
      </c>
      <c r="H42" s="54">
        <f>'Salary Record'!I225</f>
        <v>59</v>
      </c>
      <c r="I42" s="54">
        <f>'Salary Record'!I224</f>
        <v>31</v>
      </c>
      <c r="J42" s="66">
        <f>'Salary Record'!K225</f>
        <v>5947.5806451612907</v>
      </c>
      <c r="K42" s="66">
        <f>'Salary Record'!K226</f>
        <v>30947.580645161292</v>
      </c>
      <c r="L42" s="67">
        <f>'Salary Record'!G224</f>
        <v>0</v>
      </c>
      <c r="M42" s="67">
        <f>'Salary Record'!G225</f>
        <v>0</v>
      </c>
      <c r="N42" s="68">
        <f>'Salary Record'!G226</f>
        <v>0</v>
      </c>
      <c r="O42" s="67">
        <f>'Salary Record'!G227</f>
        <v>0</v>
      </c>
      <c r="P42" s="68">
        <f>'Salary Record'!G228</f>
        <v>0</v>
      </c>
      <c r="Q42" s="67">
        <f>'Salary Record'!K228</f>
        <v>30947.580645161292</v>
      </c>
      <c r="R42" s="495" t="s">
        <v>285</v>
      </c>
      <c r="S42" s="465"/>
    </row>
    <row r="43" spans="1:26" s="197" customFormat="1" ht="15" customHeight="1" x14ac:dyDescent="0.2">
      <c r="A43" s="215">
        <v>4</v>
      </c>
      <c r="B43" s="490" t="str">
        <f>'Salary Record'!C176</f>
        <v>M. Waseem Haider</v>
      </c>
      <c r="C43" s="471"/>
      <c r="D43" s="472"/>
      <c r="E43" s="54">
        <f>'Salary Record'!K175</f>
        <v>55000</v>
      </c>
      <c r="F43" s="195">
        <f>'Salary Record'!C181</f>
        <v>29</v>
      </c>
      <c r="G43" s="192">
        <f>'Salary Record'!C182</f>
        <v>2</v>
      </c>
      <c r="H43" s="195">
        <f>'Salary Record'!I180</f>
        <v>13</v>
      </c>
      <c r="I43" s="195">
        <f>'Salary Record'!I179</f>
        <v>29</v>
      </c>
      <c r="J43" s="473">
        <f>'Salary Record'!K180</f>
        <v>2883.0645161290322</v>
      </c>
      <c r="K43" s="474">
        <f>'Salary Record'!K181</f>
        <v>54334.677419354841</v>
      </c>
      <c r="L43" s="475">
        <f>'Salary Record'!G179</f>
        <v>0</v>
      </c>
      <c r="M43" s="474">
        <f>'Salary Record'!G180</f>
        <v>0</v>
      </c>
      <c r="N43" s="476">
        <f>'Salary Record'!G181</f>
        <v>0</v>
      </c>
      <c r="O43" s="474">
        <f>'Salary Record'!G182</f>
        <v>0</v>
      </c>
      <c r="P43" s="476">
        <f>'Salary Record'!G183</f>
        <v>0</v>
      </c>
      <c r="Q43" s="475">
        <f>'Salary Record'!K183</f>
        <v>54334.677419354841</v>
      </c>
      <c r="R43" s="495" t="s">
        <v>285</v>
      </c>
      <c r="S43" s="465"/>
      <c r="T43"/>
      <c r="U43"/>
      <c r="V43"/>
      <c r="W43"/>
      <c r="X43"/>
      <c r="Y43"/>
      <c r="Z43"/>
    </row>
    <row r="44" spans="1:26" ht="21" x14ac:dyDescent="0.2">
      <c r="A44" s="529" t="s">
        <v>22</v>
      </c>
      <c r="B44" s="527"/>
      <c r="C44" s="27"/>
      <c r="D44" s="27"/>
      <c r="E44" s="28">
        <f>SUM(E40:E43)</f>
        <v>220000</v>
      </c>
      <c r="F44" s="27"/>
      <c r="G44" s="27"/>
      <c r="H44" s="27"/>
      <c r="I44" s="27"/>
      <c r="J44" s="28">
        <f>SUM(J40:J43)</f>
        <v>21975.806451612902</v>
      </c>
      <c r="K44" s="28">
        <f>SUM(K40:K43)</f>
        <v>238427.41935483873</v>
      </c>
      <c r="L44" s="27"/>
      <c r="M44" s="27"/>
      <c r="N44" s="27"/>
      <c r="O44" s="27"/>
      <c r="P44" s="27"/>
      <c r="Q44" s="28">
        <f>SUM(Q40:Q43)</f>
        <v>238427.41935483873</v>
      </c>
      <c r="R44" s="495"/>
    </row>
    <row r="45" spans="1:26" ht="21" x14ac:dyDescent="0.2">
      <c r="A45" s="462"/>
      <c r="B45" s="454"/>
      <c r="C45" s="70"/>
      <c r="D45" s="70"/>
      <c r="E45" s="463"/>
      <c r="F45" s="70"/>
      <c r="G45" s="70"/>
      <c r="H45" s="70"/>
      <c r="I45" s="70"/>
      <c r="J45" s="463"/>
      <c r="K45" s="463"/>
      <c r="L45" s="70"/>
      <c r="M45" s="70"/>
      <c r="N45" s="70"/>
      <c r="O45" s="70"/>
      <c r="P45" s="70"/>
      <c r="Q45" s="464"/>
      <c r="R45" s="495"/>
      <c r="S45" s="465"/>
    </row>
    <row r="46" spans="1:26" ht="21" customHeight="1" x14ac:dyDescent="0.2">
      <c r="A46" s="532" t="s">
        <v>32</v>
      </c>
      <c r="B46" s="533"/>
      <c r="C46" s="533"/>
      <c r="D46" s="533"/>
      <c r="E46" s="533"/>
      <c r="F46" s="533"/>
      <c r="G46" s="533"/>
      <c r="H46" s="533"/>
      <c r="I46" s="533"/>
      <c r="J46" s="533"/>
      <c r="K46" s="533"/>
      <c r="L46" s="533"/>
      <c r="M46" s="533"/>
      <c r="N46" s="533"/>
      <c r="O46" s="533"/>
      <c r="P46" s="533"/>
      <c r="Q46" s="534"/>
      <c r="R46" s="495"/>
    </row>
    <row r="47" spans="1:26" s="197" customFormat="1" ht="15" customHeight="1" x14ac:dyDescent="0.2">
      <c r="A47" s="215">
        <v>1</v>
      </c>
      <c r="B47" s="490" t="s">
        <v>33</v>
      </c>
      <c r="C47" s="239"/>
      <c r="D47" s="240"/>
      <c r="E47" s="223">
        <f>'Salary Record'!K355</f>
        <v>27000</v>
      </c>
      <c r="F47" s="223">
        <f>'Salary Record'!C361</f>
        <v>30</v>
      </c>
      <c r="G47" s="218">
        <f>'Salary Record'!C362</f>
        <v>1</v>
      </c>
      <c r="H47" s="223">
        <f>'Salary Record'!I360</f>
        <v>73</v>
      </c>
      <c r="I47" s="223">
        <f>'Salary Record'!I359</f>
        <v>31</v>
      </c>
      <c r="J47" s="222">
        <f>'Salary Record'!K360</f>
        <v>7947.5806451612907</v>
      </c>
      <c r="K47" s="222">
        <f>'Salary Record'!K361</f>
        <v>34947.580645161288</v>
      </c>
      <c r="L47" s="219">
        <f>'Salary Record'!G359</f>
        <v>18000</v>
      </c>
      <c r="M47" s="223">
        <f>'Salary Record'!G360</f>
        <v>0</v>
      </c>
      <c r="N47" s="221">
        <f>'Salary Record'!G361</f>
        <v>18000</v>
      </c>
      <c r="O47" s="223">
        <f>'Salary Record'!G362</f>
        <v>2000</v>
      </c>
      <c r="P47" s="221">
        <f>'Salary Record'!G363</f>
        <v>16000</v>
      </c>
      <c r="Q47" s="219">
        <f>'Salary Record'!K363</f>
        <v>32947.580645161288</v>
      </c>
      <c r="R47" s="495" t="s">
        <v>285</v>
      </c>
      <c r="S47"/>
      <c r="T47"/>
      <c r="U47"/>
      <c r="V47"/>
      <c r="W47"/>
      <c r="X47"/>
      <c r="Y47"/>
      <c r="Z47"/>
    </row>
    <row r="48" spans="1:26" s="197" customFormat="1" ht="15" customHeight="1" x14ac:dyDescent="0.25">
      <c r="A48" s="215">
        <v>2</v>
      </c>
      <c r="B48" s="524" t="str">
        <f>'Salary Record'!C401</f>
        <v>Adeel</v>
      </c>
      <c r="C48" s="241"/>
      <c r="D48" s="242"/>
      <c r="E48" s="243">
        <f>'Salary Record'!K400</f>
        <v>32500</v>
      </c>
      <c r="F48" s="243">
        <f>'Salary Record'!C406</f>
        <v>29</v>
      </c>
      <c r="G48" s="244">
        <f>'Salary Record'!C407</f>
        <v>2</v>
      </c>
      <c r="H48" s="243">
        <f>'Salary Record'!I405</f>
        <v>132</v>
      </c>
      <c r="I48" s="243">
        <f>'Salary Record'!I404</f>
        <v>31</v>
      </c>
      <c r="J48" s="245">
        <f>'Salary Record'!K405</f>
        <v>17298.387096774197</v>
      </c>
      <c r="K48" s="246">
        <f>'Salary Record'!K406</f>
        <v>49798.387096774197</v>
      </c>
      <c r="L48" s="243">
        <f>'Salary Record'!G404</f>
        <v>15000</v>
      </c>
      <c r="M48" s="243">
        <f>'Salary Record'!G405</f>
        <v>0</v>
      </c>
      <c r="N48" s="247">
        <f>'Salary Record'!G406</f>
        <v>15000</v>
      </c>
      <c r="O48" s="243">
        <f>'Salary Record'!G407</f>
        <v>0</v>
      </c>
      <c r="P48" s="247">
        <f>'Salary Record'!G408</f>
        <v>15000</v>
      </c>
      <c r="Q48" s="219">
        <f>'Salary Record'!K408</f>
        <v>49798.387096774197</v>
      </c>
      <c r="R48" s="495" t="s">
        <v>285</v>
      </c>
      <c r="S48"/>
      <c r="T48"/>
      <c r="U48"/>
      <c r="V48"/>
      <c r="W48"/>
      <c r="X48"/>
      <c r="Y48"/>
      <c r="Z48"/>
    </row>
    <row r="49" spans="1:26" s="197" customFormat="1" ht="15" customHeight="1" x14ac:dyDescent="0.2">
      <c r="A49" s="215">
        <v>3</v>
      </c>
      <c r="B49" s="524" t="str">
        <f>'Salary Record'!C326</f>
        <v>M. Sami</v>
      </c>
      <c r="C49" s="248" t="s">
        <v>34</v>
      </c>
      <c r="D49" s="232">
        <f>Q49</f>
        <v>49108.870967741939</v>
      </c>
      <c r="E49" s="223">
        <f>'Salary Record'!K325</f>
        <v>37500</v>
      </c>
      <c r="F49" s="223">
        <f>'Salary Record'!C331</f>
        <v>29</v>
      </c>
      <c r="G49" s="218">
        <f>'Salary Record'!C332</f>
        <v>2</v>
      </c>
      <c r="H49" s="223">
        <f>'Salary Record'!I330</f>
        <v>90</v>
      </c>
      <c r="I49" s="223">
        <f>'Salary Record'!I329</f>
        <v>31</v>
      </c>
      <c r="J49" s="222">
        <f>'Salary Record'!K330</f>
        <v>13608.870967741936</v>
      </c>
      <c r="K49" s="222">
        <f>'Salary Record'!K331</f>
        <v>51108.870967741939</v>
      </c>
      <c r="L49" s="219">
        <f>'Salary Record'!G329</f>
        <v>12000</v>
      </c>
      <c r="M49" s="249">
        <f>'Salary Record'!G330</f>
        <v>0</v>
      </c>
      <c r="N49" s="250">
        <f>'Salary Record'!G331</f>
        <v>12000</v>
      </c>
      <c r="O49" s="249">
        <f>'Salary Record'!G332</f>
        <v>2000</v>
      </c>
      <c r="P49" s="250">
        <f>'Salary Record'!G333</f>
        <v>10000</v>
      </c>
      <c r="Q49" s="249">
        <f>'Salary Record'!K333</f>
        <v>49108.870967741939</v>
      </c>
      <c r="R49" s="495" t="s">
        <v>285</v>
      </c>
      <c r="S49"/>
      <c r="T49"/>
      <c r="U49"/>
      <c r="V49"/>
      <c r="W49"/>
      <c r="X49"/>
      <c r="Y49"/>
      <c r="Z49"/>
    </row>
    <row r="50" spans="1:26" s="197" customFormat="1" ht="15" customHeight="1" x14ac:dyDescent="0.2">
      <c r="A50" s="215">
        <v>4</v>
      </c>
      <c r="B50" s="490" t="str">
        <f>'Salary Record'!C341</f>
        <v>Adil (FTC)</v>
      </c>
      <c r="C50" s="231"/>
      <c r="D50" s="232"/>
      <c r="E50" s="223">
        <f>'Salary Record'!K340</f>
        <v>30000</v>
      </c>
      <c r="F50" s="223">
        <f>'Salary Record'!C346</f>
        <v>29</v>
      </c>
      <c r="G50" s="218">
        <f>'Salary Record'!C347</f>
        <v>2</v>
      </c>
      <c r="H50" s="223">
        <f>'Salary Record'!I345</f>
        <v>87</v>
      </c>
      <c r="I50" s="223">
        <f>'Salary Record'!I344</f>
        <v>31</v>
      </c>
      <c r="J50" s="222">
        <f>'Salary Record'!K345</f>
        <v>10524.193548387097</v>
      </c>
      <c r="K50" s="222">
        <f>'Salary Record'!K346</f>
        <v>40524.193548387098</v>
      </c>
      <c r="L50" s="219">
        <f>'Salary Record'!G344</f>
        <v>23000</v>
      </c>
      <c r="M50" s="223">
        <f>'Salary Record'!G345</f>
        <v>0</v>
      </c>
      <c r="N50" s="221">
        <f>'Salary Record'!G346</f>
        <v>23000</v>
      </c>
      <c r="O50" s="223">
        <f>'Salary Record'!G347</f>
        <v>2000</v>
      </c>
      <c r="P50" s="221">
        <f>'Salary Record'!G348</f>
        <v>21000</v>
      </c>
      <c r="Q50" s="219">
        <f>'Salary Record'!K348</f>
        <v>38524.193548387098</v>
      </c>
      <c r="R50" s="495" t="s">
        <v>285</v>
      </c>
      <c r="S50"/>
      <c r="T50"/>
      <c r="U50"/>
      <c r="V50"/>
      <c r="W50"/>
      <c r="X50"/>
      <c r="Y50"/>
      <c r="Z50"/>
    </row>
    <row r="51" spans="1:26" s="197" customFormat="1" ht="15" customHeight="1" x14ac:dyDescent="0.2">
      <c r="A51" s="215">
        <v>5</v>
      </c>
      <c r="B51" s="490" t="str">
        <f>'Salary Record'!C386</f>
        <v>Muhammad Shehzad (42201-9791630-5)</v>
      </c>
      <c r="C51" s="236"/>
      <c r="D51" s="237"/>
      <c r="E51" s="223">
        <f>'Salary Record'!K385</f>
        <v>37000</v>
      </c>
      <c r="F51" s="223">
        <f>'Salary Record'!C391</f>
        <v>31</v>
      </c>
      <c r="G51" s="218">
        <f>'Salary Record'!C392</f>
        <v>0</v>
      </c>
      <c r="H51" s="223">
        <f>'Salary Record'!I390</f>
        <v>75</v>
      </c>
      <c r="I51" s="223">
        <f>'Salary Record'!I389</f>
        <v>31</v>
      </c>
      <c r="J51" s="222">
        <f>'Salary Record'!K390</f>
        <v>11189.516129032258</v>
      </c>
      <c r="K51" s="222">
        <f>'Salary Record'!K391</f>
        <v>48189.516129032258</v>
      </c>
      <c r="L51" s="219">
        <f>'Salary Record'!G389</f>
        <v>0</v>
      </c>
      <c r="M51" s="223">
        <f>'Salary Record'!G390</f>
        <v>0</v>
      </c>
      <c r="N51" s="221" t="str">
        <f>'Salary Record'!G391</f>
        <v/>
      </c>
      <c r="O51" s="223">
        <f>'Salary Record'!G392</f>
        <v>0</v>
      </c>
      <c r="P51" s="221" t="str">
        <f>'Salary Record'!G393</f>
        <v/>
      </c>
      <c r="Q51" s="219">
        <f>'Salary Record'!K393</f>
        <v>48189.516129032258</v>
      </c>
      <c r="R51" s="495" t="s">
        <v>285</v>
      </c>
      <c r="S51"/>
      <c r="T51"/>
      <c r="U51"/>
      <c r="V51"/>
      <c r="W51"/>
      <c r="X51"/>
      <c r="Y51"/>
      <c r="Z51"/>
    </row>
    <row r="52" spans="1:26" s="197" customFormat="1" ht="15" customHeight="1" x14ac:dyDescent="0.2">
      <c r="A52" s="215">
        <v>6</v>
      </c>
      <c r="B52" s="524" t="str">
        <f>'Salary Record'!C371</f>
        <v>Zeeshan</v>
      </c>
      <c r="C52" s="251"/>
      <c r="D52" s="252"/>
      <c r="E52" s="219">
        <f>'Salary Record'!K370</f>
        <v>27000</v>
      </c>
      <c r="F52" s="223">
        <f>'Salary Record'!C376</f>
        <v>31</v>
      </c>
      <c r="G52" s="253">
        <f>'Salary Record'!C377</f>
        <v>0</v>
      </c>
      <c r="H52" s="219">
        <f>'Salary Record'!I375</f>
        <v>85</v>
      </c>
      <c r="I52" s="219">
        <f>'Salary Record'!I374</f>
        <v>31</v>
      </c>
      <c r="J52" s="222">
        <f>'Salary Record'!K375</f>
        <v>9254.032258064517</v>
      </c>
      <c r="K52" s="223">
        <f>'Salary Record'!K376</f>
        <v>36254.032258064515</v>
      </c>
      <c r="L52" s="219">
        <f>'Salary Record'!G374</f>
        <v>0</v>
      </c>
      <c r="M52" s="219">
        <f>'Salary Record'!G375</f>
        <v>0</v>
      </c>
      <c r="N52" s="221">
        <f>'Salary Record'!G376</f>
        <v>0</v>
      </c>
      <c r="O52" s="219">
        <f>'Salary Record'!G377</f>
        <v>0</v>
      </c>
      <c r="P52" s="221">
        <f>'Salary Record'!G378</f>
        <v>0</v>
      </c>
      <c r="Q52" s="219">
        <f>'Salary Record'!K378</f>
        <v>36254.032258064515</v>
      </c>
      <c r="R52" s="495" t="s">
        <v>285</v>
      </c>
      <c r="S52"/>
      <c r="T52"/>
      <c r="U52"/>
      <c r="V52"/>
      <c r="W52"/>
      <c r="X52"/>
      <c r="Y52"/>
      <c r="Z52"/>
    </row>
    <row r="53" spans="1:26" ht="21" x14ac:dyDescent="0.2">
      <c r="A53" s="529" t="s">
        <v>22</v>
      </c>
      <c r="B53" s="527"/>
      <c r="C53" s="27"/>
      <c r="D53" s="27"/>
      <c r="E53" s="28">
        <f>SUM(E47:E52)</f>
        <v>191000</v>
      </c>
      <c r="F53" s="27"/>
      <c r="G53" s="27"/>
      <c r="H53" s="27"/>
      <c r="I53" s="27"/>
      <c r="J53" s="28">
        <f>SUM(J47:J52)</f>
        <v>69822.580645161303</v>
      </c>
      <c r="K53" s="28">
        <f>SUM(K47:K52)</f>
        <v>260822.5806451613</v>
      </c>
      <c r="L53" s="27"/>
      <c r="M53" s="27"/>
      <c r="N53" s="27"/>
      <c r="O53" s="27"/>
      <c r="P53" s="27"/>
      <c r="Q53" s="28">
        <f>SUM(Q47:Q52)</f>
        <v>254822.5806451613</v>
      </c>
      <c r="R53" s="495"/>
    </row>
    <row r="54" spans="1:26" ht="12.75" customHeight="1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0"/>
      <c r="R54" s="495"/>
    </row>
    <row r="55" spans="1:26" ht="12.75" customHeight="1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R55" s="495"/>
      <c r="S55" s="465"/>
    </row>
    <row r="56" spans="1:26" ht="21" customHeight="1" x14ac:dyDescent="0.2">
      <c r="A56" s="528" t="s">
        <v>35</v>
      </c>
      <c r="B56" s="526"/>
      <c r="C56" s="526"/>
      <c r="D56" s="526"/>
      <c r="E56" s="526"/>
      <c r="F56" s="526"/>
      <c r="G56" s="526"/>
      <c r="H56" s="526"/>
      <c r="I56" s="526"/>
      <c r="J56" s="526"/>
      <c r="K56" s="526"/>
      <c r="L56" s="526"/>
      <c r="M56" s="526"/>
      <c r="N56" s="526"/>
      <c r="O56" s="526"/>
      <c r="P56" s="526"/>
      <c r="Q56" s="527"/>
      <c r="R56" s="495"/>
    </row>
    <row r="57" spans="1:26" s="197" customFormat="1" ht="15" customHeight="1" x14ac:dyDescent="0.2">
      <c r="A57" s="215">
        <v>1</v>
      </c>
      <c r="B57" s="490" t="str">
        <f>'Salary Record'!C610</f>
        <v xml:space="preserve">Engr. Israr </v>
      </c>
      <c r="C57" s="190"/>
      <c r="D57" s="191"/>
      <c r="E57" s="192">
        <f>'Salary Record'!K609</f>
        <v>187000</v>
      </c>
      <c r="F57" s="192">
        <f>'Salary Record'!C615</f>
        <v>0</v>
      </c>
      <c r="G57" s="192">
        <f>'Salary Record'!C616</f>
        <v>0</v>
      </c>
      <c r="H57" s="192">
        <f>'Salary Record'!I614</f>
        <v>0</v>
      </c>
      <c r="I57" s="192">
        <f>'Salary Record'!I613</f>
        <v>31</v>
      </c>
      <c r="J57" s="193">
        <f>'Salary Record'!K614</f>
        <v>0</v>
      </c>
      <c r="K57" s="193">
        <f>'Salary Record'!K615</f>
        <v>187000</v>
      </c>
      <c r="L57" s="194">
        <f>'Salary Record'!G613</f>
        <v>0</v>
      </c>
      <c r="M57" s="195">
        <f>'Salary Record'!G614</f>
        <v>0</v>
      </c>
      <c r="N57" s="196">
        <f>'Salary Record'!G615</f>
        <v>0</v>
      </c>
      <c r="O57" s="195">
        <f>'Salary Record'!G616</f>
        <v>0</v>
      </c>
      <c r="P57" s="196">
        <f>'Salary Record'!G617</f>
        <v>0</v>
      </c>
      <c r="Q57" s="194">
        <f>'Salary Record'!K617</f>
        <v>187000</v>
      </c>
      <c r="R57" s="495" t="s">
        <v>271</v>
      </c>
      <c r="S57"/>
      <c r="T57"/>
      <c r="U57"/>
      <c r="V57"/>
      <c r="W57"/>
      <c r="X57"/>
      <c r="Y57"/>
      <c r="Z57"/>
    </row>
    <row r="58" spans="1:26" s="197" customFormat="1" ht="15" customHeight="1" x14ac:dyDescent="0.2">
      <c r="A58" s="215">
        <v>2</v>
      </c>
      <c r="B58" s="490" t="str">
        <f>'Salary Record'!C296</f>
        <v>Mukhtiar</v>
      </c>
      <c r="C58" s="220"/>
      <c r="D58" s="221"/>
      <c r="E58" s="217">
        <f>'Salary Record'!K295</f>
        <v>50000</v>
      </c>
      <c r="F58" s="217">
        <f>'Salary Record'!C301</f>
        <v>31</v>
      </c>
      <c r="G58" s="218">
        <f>'Salary Record'!C302</f>
        <v>0</v>
      </c>
      <c r="H58" s="217">
        <f>'Salary Record'!I300</f>
        <v>8</v>
      </c>
      <c r="I58" s="217">
        <f>'Salary Record'!I299</f>
        <v>31</v>
      </c>
      <c r="J58" s="222">
        <f>'Salary Record'!K300</f>
        <v>1612.9032258064517</v>
      </c>
      <c r="K58" s="222">
        <f>'Salary Record'!K301</f>
        <v>51612.903225806454</v>
      </c>
      <c r="L58" s="219">
        <f>'Salary Record'!G299</f>
        <v>111240</v>
      </c>
      <c r="M58" s="223">
        <f>'Salary Record'!G300</f>
        <v>0</v>
      </c>
      <c r="N58" s="221">
        <f>'Salary Record'!G301</f>
        <v>111240</v>
      </c>
      <c r="O58" s="223">
        <f>'Salary Record'!G302</f>
        <v>0</v>
      </c>
      <c r="P58" s="221">
        <f>'Salary Record'!G303</f>
        <v>111240</v>
      </c>
      <c r="Q58" s="219">
        <f>'Salary Record'!K303</f>
        <v>51612.903225806454</v>
      </c>
      <c r="R58" s="495" t="s">
        <v>269</v>
      </c>
      <c r="S58"/>
      <c r="T58"/>
      <c r="U58"/>
      <c r="V58"/>
      <c r="W58"/>
      <c r="X58"/>
      <c r="Y58"/>
      <c r="Z58"/>
    </row>
    <row r="59" spans="1:26" s="197" customFormat="1" ht="15" customHeight="1" x14ac:dyDescent="0.2">
      <c r="A59" s="215">
        <v>4</v>
      </c>
      <c r="B59" s="490" t="str">
        <f>'Salary Record'!C191</f>
        <v>Asif Hussain</v>
      </c>
      <c r="C59" s="190"/>
      <c r="D59" s="228"/>
      <c r="E59" s="217">
        <f>'Salary Record'!K190</f>
        <v>35000</v>
      </c>
      <c r="F59" s="217">
        <f>'Salary Record'!C196</f>
        <v>30</v>
      </c>
      <c r="G59" s="218">
        <f>'Salary Record'!C197</f>
        <v>1</v>
      </c>
      <c r="H59" s="217">
        <f>'Salary Record'!I195</f>
        <v>67</v>
      </c>
      <c r="I59" s="217">
        <f>'Salary Record'!I194</f>
        <v>31</v>
      </c>
      <c r="J59" s="193">
        <f>'Salary Record'!K195</f>
        <v>9455.645161290322</v>
      </c>
      <c r="K59" s="193">
        <f>'Salary Record'!K196</f>
        <v>44455.645161290318</v>
      </c>
      <c r="L59" s="194">
        <f>'Salary Record'!G194</f>
        <v>19960</v>
      </c>
      <c r="M59" s="195">
        <f>'Salary Record'!G195</f>
        <v>3000</v>
      </c>
      <c r="N59" s="196">
        <f>'Salary Record'!G196</f>
        <v>22960</v>
      </c>
      <c r="O59" s="195">
        <f>'Salary Record'!G197</f>
        <v>0</v>
      </c>
      <c r="P59" s="196">
        <f>'Salary Record'!G198</f>
        <v>22960</v>
      </c>
      <c r="Q59" s="219">
        <f>'Salary Record'!K198</f>
        <v>44455.645161290318</v>
      </c>
      <c r="R59" s="495" t="s">
        <v>269</v>
      </c>
      <c r="S59"/>
      <c r="T59"/>
      <c r="U59"/>
      <c r="V59"/>
      <c r="W59"/>
      <c r="X59"/>
      <c r="Y59"/>
      <c r="Z59"/>
    </row>
    <row r="60" spans="1:26" s="197" customFormat="1" ht="15" customHeight="1" x14ac:dyDescent="0.2">
      <c r="A60" s="215">
        <v>5</v>
      </c>
      <c r="B60" s="490" t="str">
        <f>'Salary Record'!C206</f>
        <v>Umair Ali</v>
      </c>
      <c r="C60" s="234" t="s">
        <v>36</v>
      </c>
      <c r="D60" s="235">
        <f>SUM(Q46:Q114)</f>
        <v>9352567.7419354841</v>
      </c>
      <c r="E60" s="217">
        <f>'Salary Record'!K205</f>
        <v>35000</v>
      </c>
      <c r="F60" s="223">
        <f>'Salary Record'!C211</f>
        <v>25</v>
      </c>
      <c r="G60" s="218">
        <f>'Salary Record'!C212</f>
        <v>6</v>
      </c>
      <c r="H60" s="223">
        <f>'Salary Record'!I210</f>
        <v>39</v>
      </c>
      <c r="I60" s="223">
        <f>'Salary Record'!I209</f>
        <v>25</v>
      </c>
      <c r="J60" s="222">
        <f>'Salary Record'!K210</f>
        <v>5504.0322580645161</v>
      </c>
      <c r="K60" s="222">
        <f>'Salary Record'!K211</f>
        <v>33729.838709677417</v>
      </c>
      <c r="L60" s="219">
        <f>'Salary Record'!G209</f>
        <v>2000</v>
      </c>
      <c r="M60" s="223">
        <f>'Salary Record'!G210</f>
        <v>0</v>
      </c>
      <c r="N60" s="223">
        <f>'Salary Record'!G211</f>
        <v>2000</v>
      </c>
      <c r="O60" s="223">
        <f>'Salary Record'!G212</f>
        <v>2000</v>
      </c>
      <c r="P60" s="221">
        <f>'Salary Record'!G213</f>
        <v>0</v>
      </c>
      <c r="Q60" s="219">
        <f>'Salary Record'!K213</f>
        <v>31729.838709677417</v>
      </c>
      <c r="R60" s="495" t="s">
        <v>269</v>
      </c>
      <c r="S60" s="465"/>
      <c r="T60"/>
      <c r="U60"/>
      <c r="V60"/>
      <c r="W60"/>
      <c r="X60"/>
      <c r="Y60"/>
      <c r="Z60"/>
    </row>
    <row r="61" spans="1:26" ht="21" x14ac:dyDescent="0.2">
      <c r="A61" s="529" t="s">
        <v>22</v>
      </c>
      <c r="B61" s="527"/>
      <c r="C61" s="27"/>
      <c r="D61" s="27"/>
      <c r="E61" s="28">
        <f>SUM(E57:E60)</f>
        <v>307000</v>
      </c>
      <c r="F61" s="27"/>
      <c r="G61" s="27"/>
      <c r="H61" s="27"/>
      <c r="I61" s="27"/>
      <c r="J61" s="28">
        <f>SUM(J57:J60)</f>
        <v>16572.580645161288</v>
      </c>
      <c r="K61" s="28">
        <f>SUM(K57:K60)</f>
        <v>316798.38709677418</v>
      </c>
      <c r="L61" s="27"/>
      <c r="M61" s="27"/>
      <c r="N61" s="27"/>
      <c r="O61" s="27"/>
      <c r="P61" s="27"/>
      <c r="Q61" s="28">
        <f>SUM(Q57:Q60)</f>
        <v>314798.38709677418</v>
      </c>
      <c r="R61" s="495"/>
    </row>
    <row r="62" spans="1:26" ht="12.75" customHeight="1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518" t="s">
        <v>290</v>
      </c>
      <c r="L62" s="29"/>
      <c r="M62" s="29"/>
      <c r="N62" s="29"/>
      <c r="O62" s="29"/>
      <c r="P62" s="29"/>
      <c r="Q62" s="30"/>
      <c r="R62" s="495"/>
    </row>
    <row r="63" spans="1:26" ht="21" customHeight="1" x14ac:dyDescent="0.2">
      <c r="A63" s="535" t="s">
        <v>243</v>
      </c>
      <c r="B63" s="536"/>
      <c r="C63" s="536"/>
      <c r="D63" s="536"/>
      <c r="E63" s="536"/>
      <c r="F63" s="536"/>
      <c r="G63" s="536"/>
      <c r="H63" s="536"/>
      <c r="I63" s="536"/>
      <c r="J63" s="536"/>
      <c r="K63" s="536"/>
      <c r="L63" s="536"/>
      <c r="M63" s="536"/>
      <c r="N63" s="536"/>
      <c r="O63" s="536"/>
      <c r="P63" s="536"/>
      <c r="Q63" s="537"/>
      <c r="R63" s="495"/>
    </row>
    <row r="64" spans="1:26" s="197" customFormat="1" ht="16.149999999999999" customHeight="1" x14ac:dyDescent="0.2">
      <c r="A64" s="357">
        <v>1</v>
      </c>
      <c r="B64" s="490" t="str">
        <f>'Salary Record'!C850</f>
        <v>Adnan Shamsi</v>
      </c>
      <c r="C64" s="358"/>
      <c r="D64" s="359"/>
      <c r="E64" s="360">
        <f>'Salary Record'!K849</f>
        <v>120000</v>
      </c>
      <c r="F64" s="360">
        <f>'Salary Record'!C855</f>
        <v>31</v>
      </c>
      <c r="G64" s="361">
        <f>'Salary Record'!C856</f>
        <v>0</v>
      </c>
      <c r="H64" s="360">
        <f>'Salary Record'!I854</f>
        <v>0</v>
      </c>
      <c r="I64" s="360">
        <f>'Salary Record'!I853</f>
        <v>31</v>
      </c>
      <c r="J64" s="362">
        <f>'Salary Record'!K854</f>
        <v>0</v>
      </c>
      <c r="K64" s="363">
        <f>'Salary Record'!K855</f>
        <v>120000</v>
      </c>
      <c r="L64" s="364">
        <f>'Salary Record'!G853</f>
        <v>65000</v>
      </c>
      <c r="M64" s="365">
        <f>'Salary Record'!G854</f>
        <v>0</v>
      </c>
      <c r="N64" s="366">
        <f>'Salary Record'!G855</f>
        <v>65000</v>
      </c>
      <c r="O64" s="365">
        <f>'Salary Record'!G856</f>
        <v>5000</v>
      </c>
      <c r="P64" s="366">
        <f>'Salary Record'!G857</f>
        <v>60000</v>
      </c>
      <c r="Q64" s="364">
        <f>'Salary Record'!K857</f>
        <v>115000</v>
      </c>
      <c r="R64" s="495" t="s">
        <v>285</v>
      </c>
      <c r="S64"/>
      <c r="T64"/>
      <c r="U64"/>
      <c r="V64"/>
      <c r="W64"/>
      <c r="X64"/>
      <c r="Y64"/>
      <c r="Z64"/>
    </row>
    <row r="65" spans="1:26" s="197" customFormat="1" ht="16.149999999999999" customHeight="1" x14ac:dyDescent="0.2">
      <c r="A65" s="357">
        <v>2</v>
      </c>
      <c r="B65" s="490" t="str">
        <f>'Salary Record'!C745</f>
        <v>Rohail Shaikh</v>
      </c>
      <c r="C65" s="368"/>
      <c r="D65" s="369"/>
      <c r="E65" s="360">
        <f>'Salary Record'!K744</f>
        <v>90000</v>
      </c>
      <c r="F65" s="370">
        <f>'Salary Record'!C750</f>
        <v>0</v>
      </c>
      <c r="G65" s="371">
        <f>'Salary Record'!C751</f>
        <v>0</v>
      </c>
      <c r="H65" s="370">
        <f>'Salary Record'!I749</f>
        <v>0</v>
      </c>
      <c r="I65" s="370">
        <f>'Salary Record'!I748</f>
        <v>31</v>
      </c>
      <c r="J65" s="372">
        <f>'Salary Record'!K749</f>
        <v>0</v>
      </c>
      <c r="K65" s="370">
        <f>'Salary Record'!K750</f>
        <v>90000</v>
      </c>
      <c r="L65" s="373">
        <f>'Salary Record'!G748</f>
        <v>0</v>
      </c>
      <c r="M65" s="370">
        <f>'Salary Record'!G749</f>
        <v>0</v>
      </c>
      <c r="N65" s="374">
        <f>'Salary Record'!G750</f>
        <v>0</v>
      </c>
      <c r="O65" s="370">
        <f>'Salary Record'!G751</f>
        <v>0</v>
      </c>
      <c r="P65" s="374">
        <f>'Salary Record'!G752</f>
        <v>0</v>
      </c>
      <c r="Q65" s="461">
        <f>'Salary Record'!K752</f>
        <v>90000</v>
      </c>
      <c r="R65" s="495" t="s">
        <v>271</v>
      </c>
      <c r="S65"/>
      <c r="T65"/>
      <c r="U65"/>
      <c r="V65"/>
      <c r="W65"/>
      <c r="X65"/>
      <c r="Y65"/>
      <c r="Z65"/>
    </row>
    <row r="66" spans="1:26" s="197" customFormat="1" ht="16.149999999999999" customHeight="1" x14ac:dyDescent="0.2">
      <c r="A66" s="357">
        <v>3</v>
      </c>
      <c r="B66" s="490" t="str">
        <f>'Salary Record'!C925</f>
        <v>Saleem Siddiqui</v>
      </c>
      <c r="C66" s="358"/>
      <c r="D66" s="359"/>
      <c r="E66" s="360">
        <f>'Salary Record'!K924</f>
        <v>60000</v>
      </c>
      <c r="F66" s="360">
        <f>'Salary Record'!C930</f>
        <v>30</v>
      </c>
      <c r="G66" s="361">
        <f>'Salary Record'!C931</f>
        <v>1</v>
      </c>
      <c r="H66" s="360">
        <f>'Salary Record'!I929</f>
        <v>0</v>
      </c>
      <c r="I66" s="360">
        <f>'Salary Record'!I928</f>
        <v>33</v>
      </c>
      <c r="J66" s="362">
        <f>'Salary Record'!K929</f>
        <v>0</v>
      </c>
      <c r="K66" s="365">
        <f>'Salary Record'!K930</f>
        <v>63870.967741935485</v>
      </c>
      <c r="L66" s="364">
        <f>'Salary Record'!G928</f>
        <v>0</v>
      </c>
      <c r="M66" s="365">
        <f>'Salary Record'!G929</f>
        <v>0</v>
      </c>
      <c r="N66" s="366">
        <f>'Salary Record'!G930</f>
        <v>0</v>
      </c>
      <c r="O66" s="365">
        <f>'Salary Record'!G931</f>
        <v>0</v>
      </c>
      <c r="P66" s="366">
        <f>'Salary Record'!G932</f>
        <v>0</v>
      </c>
      <c r="Q66" s="364">
        <f>'Salary Record'!K932</f>
        <v>63870.967741935485</v>
      </c>
      <c r="R66" s="495" t="s">
        <v>285</v>
      </c>
      <c r="S66"/>
      <c r="T66"/>
      <c r="U66"/>
      <c r="V66"/>
      <c r="W66"/>
      <c r="X66"/>
      <c r="Y66"/>
      <c r="Z66"/>
    </row>
    <row r="67" spans="1:26" s="197" customFormat="1" ht="16.149999999999999" customHeight="1" x14ac:dyDescent="0.2">
      <c r="A67" s="357">
        <v>4</v>
      </c>
      <c r="B67" s="490" t="str">
        <f>'Salary Record'!C625</f>
        <v>Shahzaib</v>
      </c>
      <c r="C67" s="368"/>
      <c r="D67" s="369"/>
      <c r="E67" s="360">
        <f>'Salary Record'!K624</f>
        <v>65000</v>
      </c>
      <c r="F67" s="370">
        <f>'Salary Record'!C630</f>
        <v>28</v>
      </c>
      <c r="G67" s="371">
        <f>'Salary Record'!C631</f>
        <v>3</v>
      </c>
      <c r="H67" s="370">
        <f>'Salary Record'!I629</f>
        <v>0</v>
      </c>
      <c r="I67" s="370">
        <f>'Salary Record'!I628</f>
        <v>31</v>
      </c>
      <c r="J67" s="372">
        <f>'Salary Record'!K629</f>
        <v>0</v>
      </c>
      <c r="K67" s="370">
        <f>'Salary Record'!K630</f>
        <v>65000.000000000007</v>
      </c>
      <c r="L67" s="373">
        <f>'Salary Record'!G628</f>
        <v>10000</v>
      </c>
      <c r="M67" s="370">
        <f>'Salary Record'!G629</f>
        <v>0</v>
      </c>
      <c r="N67" s="374">
        <f>'Salary Record'!G630</f>
        <v>10000</v>
      </c>
      <c r="O67" s="370">
        <f>'Salary Record'!G631</f>
        <v>5000</v>
      </c>
      <c r="P67" s="374">
        <f>'Salary Record'!G632</f>
        <v>5000</v>
      </c>
      <c r="Q67" s="461">
        <f>'Salary Record'!K632</f>
        <v>60000.000000000007</v>
      </c>
      <c r="R67" s="495" t="s">
        <v>285</v>
      </c>
      <c r="S67"/>
      <c r="T67"/>
      <c r="U67"/>
      <c r="V67"/>
      <c r="W67"/>
      <c r="X67"/>
      <c r="Y67"/>
      <c r="Z67"/>
    </row>
    <row r="68" spans="1:26" s="197" customFormat="1" ht="16.149999999999999" customHeight="1" x14ac:dyDescent="0.2">
      <c r="A68" s="357">
        <v>5</v>
      </c>
      <c r="B68" s="490" t="str">
        <f>'Salary Record'!C131</f>
        <v>Amir (JPMC)</v>
      </c>
      <c r="C68" s="375"/>
      <c r="D68" s="376"/>
      <c r="E68" s="360">
        <f>'Salary Record'!K130</f>
        <v>80000</v>
      </c>
      <c r="F68" s="365">
        <f>'Salary Record'!C136</f>
        <v>31</v>
      </c>
      <c r="G68" s="361">
        <f>'Salary Record'!C137</f>
        <v>0</v>
      </c>
      <c r="H68" s="365">
        <f>'Salary Record'!I135</f>
        <v>43.5</v>
      </c>
      <c r="I68" s="365">
        <f>'Salary Record'!I134</f>
        <v>31</v>
      </c>
      <c r="J68" s="363">
        <f>'Salary Record'!K135</f>
        <v>14032.258064516129</v>
      </c>
      <c r="K68" s="363">
        <f>'Salary Record'!K136</f>
        <v>94032.258064516122</v>
      </c>
      <c r="L68" s="364">
        <f>'Salary Record'!G134</f>
        <v>94500</v>
      </c>
      <c r="M68" s="364">
        <f>'Salary Record'!G135</f>
        <v>0</v>
      </c>
      <c r="N68" s="366">
        <f>'Salary Record'!G136</f>
        <v>94500</v>
      </c>
      <c r="O68" s="364">
        <f>'Salary Record'!G137</f>
        <v>0</v>
      </c>
      <c r="P68" s="366">
        <f>'Salary Record'!G138</f>
        <v>94500</v>
      </c>
      <c r="Q68" s="399">
        <f>'Salary Record'!K138</f>
        <v>94032.258064516122</v>
      </c>
      <c r="R68" s="495" t="s">
        <v>269</v>
      </c>
      <c r="S68"/>
      <c r="T68"/>
      <c r="U68"/>
      <c r="V68"/>
      <c r="W68"/>
      <c r="X68"/>
      <c r="Y68"/>
      <c r="Z68"/>
    </row>
    <row r="69" spans="1:26" s="197" customFormat="1" ht="16.5" customHeight="1" x14ac:dyDescent="0.2">
      <c r="A69" s="357">
        <v>6</v>
      </c>
      <c r="B69" s="490" t="str">
        <f>'Salary Record'!C116</f>
        <v>Gul Sher</v>
      </c>
      <c r="C69" s="257"/>
      <c r="D69" s="256"/>
      <c r="E69" s="360">
        <f>'Salary Record'!K115</f>
        <v>30000</v>
      </c>
      <c r="F69" s="219">
        <f>'Salary Record'!C121</f>
        <v>26</v>
      </c>
      <c r="G69" s="253">
        <f>'Salary Record'!C122</f>
        <v>5</v>
      </c>
      <c r="H69" s="219">
        <f>'Salary Record'!I120</f>
        <v>60</v>
      </c>
      <c r="I69" s="219">
        <f>'Salary Record'!I119</f>
        <v>31</v>
      </c>
      <c r="J69" s="258">
        <f>'Salary Record'!K120</f>
        <v>7258.0645161290322</v>
      </c>
      <c r="K69" s="258">
        <f>'Salary Record'!K121</f>
        <v>37258.06451612903</v>
      </c>
      <c r="L69" s="249">
        <f>'Salary Record'!G119</f>
        <v>25225</v>
      </c>
      <c r="M69" s="249">
        <f>'Salary Record'!G120</f>
        <v>12500</v>
      </c>
      <c r="N69" s="259">
        <f>'Salary Record'!G121</f>
        <v>37725</v>
      </c>
      <c r="O69" s="249">
        <f>'Salary Record'!G122</f>
        <v>10000</v>
      </c>
      <c r="P69" s="259">
        <f>'Salary Record'!G123</f>
        <v>27725</v>
      </c>
      <c r="Q69" s="249">
        <f>'Salary Record'!K123</f>
        <v>27258.06451612903</v>
      </c>
      <c r="R69" s="495" t="s">
        <v>285</v>
      </c>
      <c r="S69" s="465"/>
      <c r="T69"/>
      <c r="U69"/>
      <c r="V69"/>
      <c r="W69"/>
      <c r="X69"/>
      <c r="Y69"/>
      <c r="Z69"/>
    </row>
    <row r="70" spans="1:26" s="197" customFormat="1" ht="15" customHeight="1" x14ac:dyDescent="0.2">
      <c r="A70" s="357">
        <v>7</v>
      </c>
      <c r="B70" s="490" t="str">
        <f>'Salary Record'!C715</f>
        <v>Usman Ghani</v>
      </c>
      <c r="C70" s="229"/>
      <c r="D70" s="230"/>
      <c r="E70" s="54">
        <f>'Salary Record'!K714</f>
        <v>50000</v>
      </c>
      <c r="F70" s="195">
        <f>'Salary Record'!C720</f>
        <v>15</v>
      </c>
      <c r="G70" s="192">
        <f>'Salary Record'!C721</f>
        <v>16</v>
      </c>
      <c r="H70" s="195">
        <f>'Salary Record'!I719</f>
        <v>0</v>
      </c>
      <c r="I70" s="195">
        <f>'Salary Record'!I718</f>
        <v>15</v>
      </c>
      <c r="J70" s="193">
        <f>'Salary Record'!K719</f>
        <v>0</v>
      </c>
      <c r="K70" s="195">
        <f>'Salary Record'!K720</f>
        <v>24193.548387096776</v>
      </c>
      <c r="L70" s="194">
        <f>'Salary Record'!G718</f>
        <v>1000</v>
      </c>
      <c r="M70" s="195">
        <f>'Salary Record'!G719</f>
        <v>9000</v>
      </c>
      <c r="N70" s="196">
        <f>'Salary Record'!G720</f>
        <v>10000</v>
      </c>
      <c r="O70" s="195">
        <f>'Salary Record'!G721</f>
        <v>10000</v>
      </c>
      <c r="P70" s="196">
        <f>'Salary Record'!G722</f>
        <v>0</v>
      </c>
      <c r="Q70" s="194">
        <f>'Salary Record'!K722</f>
        <v>14193.548387096776</v>
      </c>
      <c r="R70" s="495" t="s">
        <v>292</v>
      </c>
      <c r="S70"/>
      <c r="T70"/>
      <c r="U70"/>
      <c r="V70"/>
      <c r="W70"/>
      <c r="X70"/>
      <c r="Y70"/>
      <c r="Z70"/>
    </row>
    <row r="71" spans="1:26" s="197" customFormat="1" ht="16.149999999999999" customHeight="1" x14ac:dyDescent="0.2">
      <c r="A71" s="357">
        <v>8</v>
      </c>
      <c r="B71" s="490" t="s">
        <v>39</v>
      </c>
      <c r="C71" s="358"/>
      <c r="D71" s="359"/>
      <c r="E71" s="360">
        <f>'Salary Record'!K580</f>
        <v>40000</v>
      </c>
      <c r="F71" s="360">
        <f>'Salary Record'!C586</f>
        <v>29</v>
      </c>
      <c r="G71" s="361">
        <f>'Salary Record'!C587</f>
        <v>2</v>
      </c>
      <c r="H71" s="360">
        <f>'Salary Record'!I585</f>
        <v>143</v>
      </c>
      <c r="I71" s="360">
        <f>'Salary Record'!I584</f>
        <v>31</v>
      </c>
      <c r="J71" s="362">
        <f>'Salary Record'!K585</f>
        <v>23064.516129032258</v>
      </c>
      <c r="K71" s="365">
        <f>'Salary Record'!K586</f>
        <v>63064.516129032258</v>
      </c>
      <c r="L71" s="364">
        <f>'Salary Record'!G584</f>
        <v>69000</v>
      </c>
      <c r="M71" s="365">
        <f>'Salary Record'!G585</f>
        <v>0</v>
      </c>
      <c r="N71" s="366">
        <f>'Salary Record'!G586</f>
        <v>69000</v>
      </c>
      <c r="O71" s="365">
        <f>'Salary Record'!G587</f>
        <v>5000</v>
      </c>
      <c r="P71" s="366">
        <f>'Salary Record'!G588</f>
        <v>64000</v>
      </c>
      <c r="Q71" s="399">
        <f>'Salary Record'!K588</f>
        <v>58064.516129032258</v>
      </c>
      <c r="R71" s="495" t="s">
        <v>285</v>
      </c>
      <c r="S71" s="465"/>
      <c r="T71"/>
      <c r="U71"/>
      <c r="V71"/>
      <c r="W71"/>
      <c r="X71"/>
      <c r="Y71"/>
      <c r="Z71"/>
    </row>
    <row r="72" spans="1:26" s="197" customFormat="1" ht="16.149999999999999" customHeight="1" x14ac:dyDescent="0.2">
      <c r="A72" s="357">
        <v>9</v>
      </c>
      <c r="B72" s="490" t="s">
        <v>40</v>
      </c>
      <c r="C72" s="358"/>
      <c r="D72" s="359"/>
      <c r="E72" s="360">
        <f>'Salary Record'!K1016</f>
        <v>48000</v>
      </c>
      <c r="F72" s="360">
        <f>'Salary Record'!C1022</f>
        <v>31</v>
      </c>
      <c r="G72" s="361">
        <f>'Salary Record'!C1023</f>
        <v>0</v>
      </c>
      <c r="H72" s="360">
        <f>'Salary Record'!I1021</f>
        <v>117</v>
      </c>
      <c r="I72" s="360">
        <f>'Salary Record'!I1020</f>
        <v>31</v>
      </c>
      <c r="J72" s="362">
        <f>'Salary Record'!K1021</f>
        <v>22645.161290322583</v>
      </c>
      <c r="K72" s="365">
        <f>'Salary Record'!K1022</f>
        <v>70645.161290322576</v>
      </c>
      <c r="L72" s="364">
        <f>'Salary Record'!G1020</f>
        <v>64367</v>
      </c>
      <c r="M72" s="365">
        <f>'Salary Record'!G1021</f>
        <v>0</v>
      </c>
      <c r="N72" s="366">
        <f>'Salary Record'!G1022</f>
        <v>64367</v>
      </c>
      <c r="O72" s="365">
        <f>'Salary Record'!G1023</f>
        <v>5000</v>
      </c>
      <c r="P72" s="366">
        <f>'Salary Record'!G1024</f>
        <v>59367</v>
      </c>
      <c r="Q72" s="399">
        <f>'Salary Record'!K1024</f>
        <v>65645.161290322576</v>
      </c>
      <c r="R72" s="495" t="s">
        <v>285</v>
      </c>
      <c r="S72"/>
      <c r="T72"/>
      <c r="U72"/>
      <c r="V72"/>
      <c r="W72"/>
      <c r="X72"/>
      <c r="Y72"/>
      <c r="Z72"/>
    </row>
    <row r="73" spans="1:26" s="197" customFormat="1" ht="16.149999999999999" customHeight="1" x14ac:dyDescent="0.2">
      <c r="A73" s="357">
        <v>10</v>
      </c>
      <c r="B73" s="490" t="str">
        <f>'Salary Record'!C760</f>
        <v>Mateen</v>
      </c>
      <c r="C73" s="358"/>
      <c r="D73" s="359"/>
      <c r="E73" s="360">
        <f>'Salary Record'!K759</f>
        <v>30000</v>
      </c>
      <c r="F73" s="360">
        <f>'Salary Record'!C765</f>
        <v>29</v>
      </c>
      <c r="G73" s="361">
        <f>'Salary Record'!C766</f>
        <v>2</v>
      </c>
      <c r="H73" s="360">
        <f>'Salary Record'!I764</f>
        <v>44</v>
      </c>
      <c r="I73" s="360">
        <f>'Salary Record'!I763</f>
        <v>29</v>
      </c>
      <c r="J73" s="362">
        <f>'Salary Record'!K764</f>
        <v>5322.5806451612907</v>
      </c>
      <c r="K73" s="365">
        <f>'Salary Record'!K765</f>
        <v>33387.096774193546</v>
      </c>
      <c r="L73" s="364">
        <f>'Salary Record'!G763</f>
        <v>2000</v>
      </c>
      <c r="M73" s="365">
        <f>'Salary Record'!G764</f>
        <v>0</v>
      </c>
      <c r="N73" s="366">
        <f>'Salary Record'!G765</f>
        <v>2000</v>
      </c>
      <c r="O73" s="365">
        <f>'Salary Record'!G766</f>
        <v>2000</v>
      </c>
      <c r="P73" s="366">
        <f>'Salary Record'!G767</f>
        <v>0</v>
      </c>
      <c r="Q73" s="399">
        <f>'Salary Record'!K767</f>
        <v>31387.096774193546</v>
      </c>
      <c r="R73" s="495" t="s">
        <v>285</v>
      </c>
      <c r="S73"/>
      <c r="T73"/>
      <c r="U73"/>
      <c r="V73"/>
      <c r="W73"/>
      <c r="X73"/>
      <c r="Y73"/>
      <c r="Z73"/>
    </row>
    <row r="74" spans="1:26" s="197" customFormat="1" ht="16.5" customHeight="1" x14ac:dyDescent="0.2">
      <c r="A74" s="357">
        <v>11</v>
      </c>
      <c r="B74" s="490" t="str">
        <f>'Salary Record'!C1198</f>
        <v>Jawed</v>
      </c>
      <c r="C74" s="358"/>
      <c r="D74" s="359"/>
      <c r="E74" s="360">
        <f>'Salary Record'!K1197</f>
        <v>30000</v>
      </c>
      <c r="F74" s="360">
        <f>'Salary Record'!C1203</f>
        <v>31</v>
      </c>
      <c r="G74" s="361">
        <f>'Salary Record'!C1204</f>
        <v>0</v>
      </c>
      <c r="H74" s="360">
        <f>'Salary Record'!I1202</f>
        <v>31</v>
      </c>
      <c r="I74" s="360">
        <f>'Salary Record'!I1201</f>
        <v>31</v>
      </c>
      <c r="J74" s="362">
        <f>'Salary Record'!K1202</f>
        <v>3750</v>
      </c>
      <c r="K74" s="384">
        <f>'Salary Record'!K1203</f>
        <v>33750</v>
      </c>
      <c r="L74" s="364">
        <f>'Salary Record'!G1201</f>
        <v>5000</v>
      </c>
      <c r="M74" s="365">
        <f>'Salary Record'!G1202</f>
        <v>0</v>
      </c>
      <c r="N74" s="366">
        <f>'Salary Record'!G1203</f>
        <v>5000</v>
      </c>
      <c r="O74" s="365">
        <f>'Salary Record'!G1204</f>
        <v>0</v>
      </c>
      <c r="P74" s="366">
        <f>'Salary Record'!G1205</f>
        <v>5000</v>
      </c>
      <c r="Q74" s="364">
        <f>'Salary Record'!K1205</f>
        <v>33750</v>
      </c>
      <c r="R74" s="495" t="s">
        <v>269</v>
      </c>
      <c r="S74" s="465"/>
      <c r="T74"/>
      <c r="U74"/>
      <c r="V74"/>
      <c r="W74"/>
      <c r="X74"/>
      <c r="Y74"/>
      <c r="Z74"/>
    </row>
    <row r="75" spans="1:26" s="197" customFormat="1" ht="16.149999999999999" customHeight="1" x14ac:dyDescent="0.2">
      <c r="A75" s="357">
        <v>12</v>
      </c>
      <c r="B75" s="490" t="str">
        <f>'Salary Record'!C640</f>
        <v>Laraib</v>
      </c>
      <c r="C75" s="358"/>
      <c r="D75" s="359"/>
      <c r="E75" s="360">
        <f>'Salary Record'!K639</f>
        <v>43000</v>
      </c>
      <c r="F75" s="360">
        <f>'Salary Record'!C645</f>
        <v>31</v>
      </c>
      <c r="G75" s="361">
        <f>'Salary Record'!C646</f>
        <v>0</v>
      </c>
      <c r="H75" s="360">
        <f>'Salary Record'!I644</f>
        <v>0</v>
      </c>
      <c r="I75" s="360">
        <f>'Salary Record'!I643</f>
        <v>31</v>
      </c>
      <c r="J75" s="362">
        <f>'Salary Record'!K644</f>
        <v>0</v>
      </c>
      <c r="K75" s="365">
        <f>'Salary Record'!K645</f>
        <v>43000</v>
      </c>
      <c r="L75" s="364">
        <f>'Salary Record'!G643</f>
        <v>0</v>
      </c>
      <c r="M75" s="365">
        <f>'Salary Record'!G644</f>
        <v>0</v>
      </c>
      <c r="N75" s="366">
        <f>'Salary Record'!G645</f>
        <v>0</v>
      </c>
      <c r="O75" s="365">
        <f>'Salary Record'!G646</f>
        <v>0</v>
      </c>
      <c r="P75" s="366">
        <f>'Salary Record'!G647</f>
        <v>0</v>
      </c>
      <c r="Q75" s="399">
        <f>'Salary Record'!K647</f>
        <v>43000</v>
      </c>
      <c r="R75" s="495" t="s">
        <v>292</v>
      </c>
      <c r="S75" s="465"/>
      <c r="T75"/>
      <c r="U75"/>
      <c r="V75"/>
      <c r="W75"/>
      <c r="X75"/>
      <c r="Y75"/>
      <c r="Z75"/>
    </row>
    <row r="76" spans="1:26" s="197" customFormat="1" ht="15.75" customHeight="1" x14ac:dyDescent="0.2">
      <c r="A76" s="357">
        <v>13</v>
      </c>
      <c r="B76" s="490" t="str">
        <f>'Salary Record'!C669</f>
        <v>Umair Ghulam</v>
      </c>
      <c r="C76" s="358"/>
      <c r="D76" s="359"/>
      <c r="E76" s="360">
        <f>'Salary Record'!K668</f>
        <v>40000</v>
      </c>
      <c r="F76" s="360">
        <f>'Salary Record'!C674</f>
        <v>31</v>
      </c>
      <c r="G76" s="361">
        <f>'Salary Record'!C675</f>
        <v>0</v>
      </c>
      <c r="H76" s="360">
        <f>'Salary Record'!I673</f>
        <v>0</v>
      </c>
      <c r="I76" s="360">
        <f>'Salary Record'!I672</f>
        <v>31</v>
      </c>
      <c r="J76" s="362">
        <f>'Salary Record'!K673</f>
        <v>0</v>
      </c>
      <c r="K76" s="365">
        <f>'Salary Record'!K674</f>
        <v>40000</v>
      </c>
      <c r="L76" s="364">
        <f>'Salary Record'!G672</f>
        <v>0</v>
      </c>
      <c r="M76" s="365">
        <f>'Salary Record'!G673</f>
        <v>0</v>
      </c>
      <c r="N76" s="366">
        <f>'Salary Record'!G674</f>
        <v>0</v>
      </c>
      <c r="O76" s="365">
        <f>'Salary Record'!G675</f>
        <v>0</v>
      </c>
      <c r="P76" s="366">
        <f>'Salary Record'!G676</f>
        <v>0</v>
      </c>
      <c r="Q76" s="399">
        <f>'Salary Record'!K676</f>
        <v>40000</v>
      </c>
      <c r="R76" s="495" t="s">
        <v>269</v>
      </c>
      <c r="S76" s="465"/>
      <c r="T76"/>
      <c r="U76"/>
      <c r="V76"/>
      <c r="W76"/>
      <c r="X76"/>
      <c r="Y76"/>
      <c r="Z76"/>
    </row>
    <row r="77" spans="1:26" s="197" customFormat="1" ht="15" customHeight="1" x14ac:dyDescent="0.2">
      <c r="A77" s="357">
        <v>14</v>
      </c>
      <c r="B77" s="490" t="str">
        <f>'Salary Record'!C775</f>
        <v>Kamran</v>
      </c>
      <c r="C77" s="229"/>
      <c r="D77" s="230"/>
      <c r="E77" s="360">
        <f>'Salary Record'!K774</f>
        <v>35000</v>
      </c>
      <c r="F77" s="195">
        <f>'Salary Record'!C780</f>
        <v>31</v>
      </c>
      <c r="G77" s="192">
        <f>'Salary Record'!C781</f>
        <v>0</v>
      </c>
      <c r="H77" s="195">
        <f>'Salary Record'!I779</f>
        <v>89</v>
      </c>
      <c r="I77" s="195">
        <f>'Salary Record'!I778</f>
        <v>31</v>
      </c>
      <c r="J77" s="193">
        <f>'Salary Record'!K779</f>
        <v>12560.483870967742</v>
      </c>
      <c r="K77" s="195">
        <f>'Salary Record'!K780</f>
        <v>47560.483870967742</v>
      </c>
      <c r="L77" s="194">
        <f>'Salary Record'!G778</f>
        <v>5000</v>
      </c>
      <c r="M77" s="195">
        <f>'Salary Record'!G779</f>
        <v>0</v>
      </c>
      <c r="N77" s="196">
        <f>'Salary Record'!G780</f>
        <v>5000</v>
      </c>
      <c r="O77" s="195">
        <f>'Salary Record'!G781</f>
        <v>0</v>
      </c>
      <c r="P77" s="196">
        <f>'Salary Record'!G782</f>
        <v>5000</v>
      </c>
      <c r="Q77" s="194">
        <f>'Salary Record'!K782</f>
        <v>47560.483870967742</v>
      </c>
      <c r="R77" s="495" t="s">
        <v>269</v>
      </c>
      <c r="S77"/>
      <c r="T77"/>
      <c r="U77"/>
      <c r="V77"/>
      <c r="W77"/>
      <c r="X77"/>
      <c r="Y77"/>
      <c r="Z77"/>
    </row>
    <row r="78" spans="1:26" s="197" customFormat="1" ht="15.75" x14ac:dyDescent="0.2">
      <c r="A78" s="357">
        <v>15</v>
      </c>
      <c r="B78" s="490" t="str">
        <f>'Salary Record'!C311</f>
        <v>Moiz</v>
      </c>
      <c r="C78" s="367"/>
      <c r="D78" s="366"/>
      <c r="E78" s="360">
        <f>'Salary Record'!K310</f>
        <v>45000</v>
      </c>
      <c r="F78" s="365">
        <f>'Salary Record'!C316</f>
        <v>31</v>
      </c>
      <c r="G78" s="361">
        <f>'Salary Record'!C317</f>
        <v>0</v>
      </c>
      <c r="H78" s="365">
        <f>'Salary Record'!I315</f>
        <v>0</v>
      </c>
      <c r="I78" s="365">
        <f>'Salary Record'!I314</f>
        <v>31</v>
      </c>
      <c r="J78" s="363">
        <f>'Salary Record'!K315</f>
        <v>0</v>
      </c>
      <c r="K78" s="365">
        <f>'Salary Record'!K316</f>
        <v>45000</v>
      </c>
      <c r="L78" s="364">
        <f>'Salary Record'!U645</f>
        <v>0</v>
      </c>
      <c r="M78" s="364">
        <f>'Salary Record'!G315</f>
        <v>0</v>
      </c>
      <c r="N78" s="364" t="str">
        <f>'Salary Record'!G316</f>
        <v/>
      </c>
      <c r="O78" s="364">
        <f>'Salary Record'!G317</f>
        <v>0</v>
      </c>
      <c r="P78" s="364" t="str">
        <f>'Salary Record'!G318</f>
        <v/>
      </c>
      <c r="Q78" s="399">
        <f>'Salary Record'!K318</f>
        <v>45000</v>
      </c>
      <c r="R78" s="495" t="s">
        <v>269</v>
      </c>
      <c r="S78" s="465"/>
      <c r="T78"/>
      <c r="U78"/>
      <c r="V78"/>
      <c r="W78"/>
      <c r="X78"/>
      <c r="Y78"/>
      <c r="Z78"/>
    </row>
    <row r="79" spans="1:26" s="197" customFormat="1" ht="16.149999999999999" customHeight="1" x14ac:dyDescent="0.2">
      <c r="A79" s="357">
        <v>16</v>
      </c>
      <c r="B79" s="490" t="str">
        <f>'Salary Record'!C236</f>
        <v>Irfan AC</v>
      </c>
      <c r="C79" s="358"/>
      <c r="D79" s="359"/>
      <c r="E79" s="360">
        <f>'Salary Record'!K235</f>
        <v>45000</v>
      </c>
      <c r="F79" s="360">
        <f>'Salary Record'!C241</f>
        <v>30</v>
      </c>
      <c r="G79" s="361">
        <f>'Salary Record'!C242</f>
        <v>1</v>
      </c>
      <c r="H79" s="360">
        <f>'Salary Record'!I240</f>
        <v>78.5</v>
      </c>
      <c r="I79" s="360">
        <f>'Salary Record'!I239</f>
        <v>30</v>
      </c>
      <c r="J79" s="362">
        <f>'Salary Record'!K240</f>
        <v>14243.951612903225</v>
      </c>
      <c r="K79" s="365">
        <f>'Salary Record'!K241</f>
        <v>57792.338709677417</v>
      </c>
      <c r="L79" s="364">
        <f>'Salary Record'!G239</f>
        <v>0</v>
      </c>
      <c r="M79" s="365">
        <f>'Salary Record'!G240</f>
        <v>0</v>
      </c>
      <c r="N79" s="366">
        <f>'Salary Record'!G241</f>
        <v>0</v>
      </c>
      <c r="O79" s="365">
        <f>'Salary Record'!G242</f>
        <v>0</v>
      </c>
      <c r="P79" s="366">
        <f>'Salary Record'!G243</f>
        <v>0</v>
      </c>
      <c r="Q79" s="399">
        <f>'Salary Record'!K243</f>
        <v>57792.338709677417</v>
      </c>
      <c r="R79" s="495" t="s">
        <v>292</v>
      </c>
      <c r="S79" s="465"/>
      <c r="T79"/>
      <c r="U79"/>
      <c r="V79"/>
      <c r="W79"/>
      <c r="X79"/>
      <c r="Y79"/>
      <c r="Z79"/>
    </row>
    <row r="80" spans="1:26" s="197" customFormat="1" ht="16.149999999999999" customHeight="1" x14ac:dyDescent="0.2">
      <c r="A80" s="357">
        <v>17</v>
      </c>
      <c r="B80" s="490" t="s">
        <v>37</v>
      </c>
      <c r="C80" s="358"/>
      <c r="D80" s="359"/>
      <c r="E80" s="360">
        <f>'Salary Record'!K145</f>
        <v>90000</v>
      </c>
      <c r="F80" s="360">
        <f>'Salary Record'!C151</f>
        <v>30</v>
      </c>
      <c r="G80" s="361">
        <f>'Salary Record'!C152</f>
        <v>0</v>
      </c>
      <c r="H80" s="360">
        <f>'Salary Record'!I150</f>
        <v>25</v>
      </c>
      <c r="I80" s="360">
        <f>'Salary Record'!I149</f>
        <v>30</v>
      </c>
      <c r="J80" s="362">
        <f>'Salary Record'!K150</f>
        <v>9072.5806451612898</v>
      </c>
      <c r="K80" s="363">
        <f>'Salary Record'!K151</f>
        <v>96169.354838709667</v>
      </c>
      <c r="L80" s="364">
        <f>'Salary Record'!G149</f>
        <v>0</v>
      </c>
      <c r="M80" s="365">
        <f>'Salary Record'!G150</f>
        <v>0</v>
      </c>
      <c r="N80" s="366">
        <f>'Salary Record'!G151</f>
        <v>0</v>
      </c>
      <c r="O80" s="365">
        <f>'Salary Record'!G152</f>
        <v>0</v>
      </c>
      <c r="P80" s="366">
        <f>'Salary Record'!G153</f>
        <v>0</v>
      </c>
      <c r="Q80" s="364">
        <f>'Salary Record'!K153</f>
        <v>96169.354838709667</v>
      </c>
      <c r="R80" s="495" t="s">
        <v>269</v>
      </c>
      <c r="S80" s="465"/>
      <c r="T80"/>
      <c r="U80"/>
      <c r="V80"/>
      <c r="W80"/>
      <c r="X80"/>
      <c r="Y80"/>
      <c r="Z80"/>
    </row>
    <row r="81" spans="1:26" s="197" customFormat="1" ht="16.149999999999999" customHeight="1" x14ac:dyDescent="0.2">
      <c r="A81" s="357">
        <v>18</v>
      </c>
      <c r="B81" s="490" t="s">
        <v>31</v>
      </c>
      <c r="C81" s="251"/>
      <c r="D81" s="252"/>
      <c r="E81" s="360">
        <f>'Salary Record'!K535</f>
        <v>50000</v>
      </c>
      <c r="F81" s="218">
        <f>'Salary Record'!C541</f>
        <v>31</v>
      </c>
      <c r="G81" s="218">
        <f>'Salary Record'!C542</f>
        <v>0</v>
      </c>
      <c r="H81" s="218">
        <f>'Salary Record'!I540</f>
        <v>170</v>
      </c>
      <c r="I81" s="218">
        <f>'Salary Record'!I539</f>
        <v>31</v>
      </c>
      <c r="J81" s="233">
        <f>'Salary Record'!K540</f>
        <v>34274.193548387098</v>
      </c>
      <c r="K81" s="223">
        <f>'Salary Record'!K541</f>
        <v>84274.193548387091</v>
      </c>
      <c r="L81" s="219">
        <f>'Salary Record'!G539</f>
        <v>28500</v>
      </c>
      <c r="M81" s="223">
        <f>'Salary Record'!G540</f>
        <v>0</v>
      </c>
      <c r="N81" s="221">
        <f>'Salary Record'!G541</f>
        <v>28500</v>
      </c>
      <c r="O81" s="223">
        <f>'Salary Record'!G542</f>
        <v>3000</v>
      </c>
      <c r="P81" s="221">
        <f>'Salary Record'!G543</f>
        <v>25500</v>
      </c>
      <c r="Q81" s="219">
        <f>'Salary Record'!K543</f>
        <v>81274.193548387091</v>
      </c>
      <c r="R81" s="495" t="s">
        <v>285</v>
      </c>
      <c r="S81"/>
      <c r="T81"/>
      <c r="U81"/>
      <c r="V81"/>
      <c r="W81"/>
      <c r="X81"/>
      <c r="Y81"/>
      <c r="Z81"/>
    </row>
    <row r="82" spans="1:26" s="197" customFormat="1" ht="16.149999999999999" customHeight="1" x14ac:dyDescent="0.2">
      <c r="A82" s="357">
        <v>19</v>
      </c>
      <c r="B82" s="490" t="str">
        <f>'Salary Record'!C1032</f>
        <v>Qayyum Ustad</v>
      </c>
      <c r="C82" s="358"/>
      <c r="D82" s="359"/>
      <c r="E82" s="360">
        <f>'Salary Record'!K1031</f>
        <v>60000</v>
      </c>
      <c r="F82" s="360">
        <f>'Salary Record'!C1037</f>
        <v>31</v>
      </c>
      <c r="G82" s="361">
        <f>'Salary Record'!C1038</f>
        <v>0</v>
      </c>
      <c r="H82" s="360">
        <f>'Salary Record'!I1036</f>
        <v>140</v>
      </c>
      <c r="I82" s="360">
        <f>'Salary Record'!I1035</f>
        <v>31</v>
      </c>
      <c r="J82" s="362">
        <f>'Salary Record'!K1036</f>
        <v>33870.967741935485</v>
      </c>
      <c r="K82" s="365">
        <f>'Salary Record'!K1037</f>
        <v>93870.967741935485</v>
      </c>
      <c r="L82" s="364">
        <f>'Salary Record'!G1035</f>
        <v>10000</v>
      </c>
      <c r="M82" s="365">
        <f>'Salary Record'!G1036</f>
        <v>0</v>
      </c>
      <c r="N82" s="366">
        <f>'Salary Record'!G1037</f>
        <v>10000</v>
      </c>
      <c r="O82" s="365">
        <f>'Salary Record'!G1038</f>
        <v>5000</v>
      </c>
      <c r="P82" s="366">
        <f>'Salary Record'!G1039</f>
        <v>5000</v>
      </c>
      <c r="Q82" s="399">
        <f>'Salary Record'!K1039</f>
        <v>88870.967741935485</v>
      </c>
      <c r="R82" s="495" t="s">
        <v>269</v>
      </c>
      <c r="S82"/>
      <c r="T82"/>
      <c r="U82"/>
      <c r="V82"/>
      <c r="W82"/>
      <c r="X82"/>
      <c r="Y82"/>
      <c r="Z82"/>
    </row>
    <row r="83" spans="1:26" ht="16.149999999999999" customHeight="1" x14ac:dyDescent="0.2">
      <c r="A83" s="357">
        <v>20</v>
      </c>
      <c r="B83" s="490" t="str">
        <f>'Salary Record'!C566</f>
        <v>Nadeem Painter</v>
      </c>
      <c r="C83" s="61"/>
      <c r="D83" s="62"/>
      <c r="E83" s="360">
        <f>'Salary Record'!K565</f>
        <v>40000</v>
      </c>
      <c r="F83" s="63">
        <f>'Salary Record'!C571</f>
        <v>28</v>
      </c>
      <c r="G83" s="18">
        <f>'Salary Record'!C572</f>
        <v>3</v>
      </c>
      <c r="H83" s="63">
        <f>'Salary Record'!I570</f>
        <v>153</v>
      </c>
      <c r="I83" s="63">
        <f>'Salary Record'!I569</f>
        <v>31</v>
      </c>
      <c r="J83" s="14">
        <f>'Salary Record'!K570</f>
        <v>24677.419354838708</v>
      </c>
      <c r="K83" s="14">
        <f>'Salary Record'!K571</f>
        <v>64677.419354838712</v>
      </c>
      <c r="L83" s="19">
        <f>'Salary Record'!G569</f>
        <v>0</v>
      </c>
      <c r="M83" s="15">
        <f>'Salary Record'!G570</f>
        <v>0</v>
      </c>
      <c r="N83" s="16" t="str">
        <f>'Salary Record'!G571</f>
        <v/>
      </c>
      <c r="O83" s="15">
        <f>'Salary Record'!G572</f>
        <v>0</v>
      </c>
      <c r="P83" s="16" t="str">
        <f>'Salary Record'!G573</f>
        <v/>
      </c>
      <c r="Q83" s="238">
        <f>'Salary Record'!K573</f>
        <v>64677.419354838712</v>
      </c>
      <c r="R83" s="495" t="s">
        <v>285</v>
      </c>
    </row>
    <row r="84" spans="1:26" s="197" customFormat="1" ht="16.149999999999999" customHeight="1" x14ac:dyDescent="0.2">
      <c r="A84" s="357">
        <v>21</v>
      </c>
      <c r="B84" s="490" t="str">
        <f>'Salary Record'!C595</f>
        <v>Khushnood</v>
      </c>
      <c r="C84" s="255"/>
      <c r="D84" s="256"/>
      <c r="E84" s="360">
        <f>'Salary Record'!K594</f>
        <v>60000</v>
      </c>
      <c r="F84" s="223">
        <f>'Salary Record'!C600</f>
        <v>30</v>
      </c>
      <c r="G84" s="218">
        <f>'Salary Record'!C601</f>
        <v>1</v>
      </c>
      <c r="H84" s="223">
        <f>'Salary Record'!I599</f>
        <v>72</v>
      </c>
      <c r="I84" s="223">
        <f>'Salary Record'!I598</f>
        <v>31</v>
      </c>
      <c r="J84" s="218">
        <f>'Salary Record'!K599</f>
        <v>17419.354838709678</v>
      </c>
      <c r="K84" s="218">
        <f>'Salary Record'!K600</f>
        <v>77419.354838709682</v>
      </c>
      <c r="L84" s="219">
        <f>'Salary Record'!G598</f>
        <v>52500</v>
      </c>
      <c r="M84" s="223">
        <f>'Salary Record'!G599</f>
        <v>0</v>
      </c>
      <c r="N84" s="221">
        <f>'Salary Record'!G600</f>
        <v>52500</v>
      </c>
      <c r="O84" s="223">
        <f>'Salary Record'!G601</f>
        <v>5000</v>
      </c>
      <c r="P84" s="221">
        <f>'Salary Record'!G602</f>
        <v>47500</v>
      </c>
      <c r="Q84" s="219">
        <f>'Salary Record'!K602</f>
        <v>72419.354838709682</v>
      </c>
      <c r="R84" s="495" t="s">
        <v>269</v>
      </c>
      <c r="S84" s="465"/>
      <c r="T84"/>
      <c r="U84"/>
      <c r="V84"/>
      <c r="W84"/>
      <c r="X84"/>
      <c r="Y84"/>
      <c r="Z84"/>
    </row>
    <row r="85" spans="1:26" s="197" customFormat="1" ht="16.149999999999999" customHeight="1" x14ac:dyDescent="0.2">
      <c r="A85" s="357">
        <v>22</v>
      </c>
      <c r="B85" s="490" t="str">
        <f>'Salary Record'!C1047</f>
        <v>A. Lateef Chacha</v>
      </c>
      <c r="C85" s="367"/>
      <c r="D85" s="366"/>
      <c r="E85" s="360">
        <f>'Salary Record'!K1046</f>
        <v>34000</v>
      </c>
      <c r="F85" s="365">
        <f>'Salary Record'!C1052</f>
        <v>31</v>
      </c>
      <c r="G85" s="361">
        <f>'Salary Record'!C1053</f>
        <v>0</v>
      </c>
      <c r="H85" s="365">
        <f>'Salary Record'!I1051</f>
        <v>66</v>
      </c>
      <c r="I85" s="365">
        <f>'Salary Record'!I1050</f>
        <v>31</v>
      </c>
      <c r="J85" s="363">
        <f>'Salary Record'!K1051</f>
        <v>9048.3870967741932</v>
      </c>
      <c r="K85" s="363">
        <f>'Salary Record'!K1052</f>
        <v>43048.387096774197</v>
      </c>
      <c r="L85" s="364">
        <f>'Salary Record'!G1050</f>
        <v>36000</v>
      </c>
      <c r="M85" s="364">
        <f>'Salary Record'!G1051</f>
        <v>0</v>
      </c>
      <c r="N85" s="366">
        <f>'Salary Record'!G1052</f>
        <v>36000</v>
      </c>
      <c r="O85" s="364">
        <f>'Salary Record'!G1053</f>
        <v>3000</v>
      </c>
      <c r="P85" s="366">
        <f>'Salary Record'!G1054</f>
        <v>33000</v>
      </c>
      <c r="Q85" s="399">
        <f>'Salary Record'!K1054</f>
        <v>40048.387096774197</v>
      </c>
      <c r="R85" s="495" t="s">
        <v>269</v>
      </c>
      <c r="S85" s="465"/>
      <c r="T85"/>
      <c r="U85"/>
      <c r="V85"/>
      <c r="W85"/>
      <c r="X85"/>
      <c r="Y85"/>
      <c r="Z85"/>
    </row>
    <row r="86" spans="1:26" s="197" customFormat="1" ht="16.149999999999999" customHeight="1" x14ac:dyDescent="0.2">
      <c r="A86" s="357">
        <v>23</v>
      </c>
      <c r="B86" s="490" t="str">
        <f>'Salary Record'!C1077</f>
        <v>Lateef</v>
      </c>
      <c r="C86" s="358"/>
      <c r="D86" s="359"/>
      <c r="E86" s="360">
        <f>'Salary Record'!K1076</f>
        <v>38000</v>
      </c>
      <c r="F86" s="360">
        <f>'Salary Record'!C1082</f>
        <v>15</v>
      </c>
      <c r="G86" s="361">
        <f>'Salary Record'!C1083</f>
        <v>16</v>
      </c>
      <c r="H86" s="360">
        <f>'Salary Record'!I1081</f>
        <v>23</v>
      </c>
      <c r="I86" s="360">
        <f>'Salary Record'!I1080</f>
        <v>15</v>
      </c>
      <c r="J86" s="362">
        <f>'Salary Record'!K1081</f>
        <v>3524.1935483870966</v>
      </c>
      <c r="K86" s="365">
        <f>'Salary Record'!K1082</f>
        <v>21911.290322580644</v>
      </c>
      <c r="L86" s="364">
        <f>'Salary Record'!G1080</f>
        <v>19000</v>
      </c>
      <c r="M86" s="364">
        <f>'Salary Record'!G1081</f>
        <v>0</v>
      </c>
      <c r="N86" s="366">
        <f>'Salary Record'!G1082</f>
        <v>19000</v>
      </c>
      <c r="O86" s="365">
        <f>'Salary Record'!G1083</f>
        <v>5000</v>
      </c>
      <c r="P86" s="366">
        <f>'Salary Record'!G1084</f>
        <v>14000</v>
      </c>
      <c r="Q86" s="364">
        <f>'Salary Record'!K1084</f>
        <v>16911.290322580644</v>
      </c>
      <c r="R86" s="495" t="s">
        <v>269</v>
      </c>
      <c r="S86"/>
      <c r="T86"/>
      <c r="U86"/>
      <c r="V86"/>
      <c r="W86"/>
      <c r="X86"/>
      <c r="Y86"/>
      <c r="Z86"/>
    </row>
    <row r="87" spans="1:26" s="197" customFormat="1" ht="16.149999999999999" customHeight="1" x14ac:dyDescent="0.2">
      <c r="A87" s="357">
        <v>24</v>
      </c>
      <c r="B87" s="490" t="str">
        <f>'Salary Record'!C1062</f>
        <v>Shahbaz Ali</v>
      </c>
      <c r="C87" s="358"/>
      <c r="D87" s="359"/>
      <c r="E87" s="360">
        <f>'Salary Record'!K1061</f>
        <v>28000</v>
      </c>
      <c r="F87" s="360">
        <f>'Salary Record'!C1067</f>
        <v>28</v>
      </c>
      <c r="G87" s="361">
        <f>'Salary Record'!C1068</f>
        <v>3</v>
      </c>
      <c r="H87" s="360">
        <f>'Salary Record'!I1066</f>
        <v>62</v>
      </c>
      <c r="I87" s="360">
        <f>'Salary Record'!I1065</f>
        <v>28</v>
      </c>
      <c r="J87" s="362">
        <f>'Salary Record'!K1066</f>
        <v>7000</v>
      </c>
      <c r="K87" s="365">
        <f>'Salary Record'!K1067</f>
        <v>32290.322580645163</v>
      </c>
      <c r="L87" s="364">
        <f>'Salary Record'!G1065</f>
        <v>0</v>
      </c>
      <c r="M87" s="365">
        <f>'Salary Record'!G1066</f>
        <v>10000</v>
      </c>
      <c r="N87" s="366">
        <f>'Salary Record'!G1067</f>
        <v>10000</v>
      </c>
      <c r="O87" s="365">
        <f>'Salary Record'!G1068</f>
        <v>10000</v>
      </c>
      <c r="P87" s="366">
        <f>'Salary Record'!G1069</f>
        <v>0</v>
      </c>
      <c r="Q87" s="364">
        <f>'Salary Record'!K1069</f>
        <v>22290.322580645163</v>
      </c>
      <c r="R87" s="495" t="s">
        <v>269</v>
      </c>
      <c r="S87"/>
      <c r="T87"/>
      <c r="U87"/>
      <c r="V87"/>
      <c r="W87"/>
      <c r="X87"/>
      <c r="Y87"/>
      <c r="Z87"/>
    </row>
    <row r="88" spans="1:26" s="197" customFormat="1" ht="15.6" customHeight="1" x14ac:dyDescent="0.2">
      <c r="A88" s="357">
        <v>25</v>
      </c>
      <c r="B88" s="490" t="str">
        <f>'Salary Record'!C880</f>
        <v>Asif Fiber</v>
      </c>
      <c r="C88" s="391"/>
      <c r="D88" s="392"/>
      <c r="E88" s="360">
        <f>'Salary Record'!K879</f>
        <v>40000</v>
      </c>
      <c r="F88" s="393">
        <f>'Salary Record'!C885</f>
        <v>29</v>
      </c>
      <c r="G88" s="393">
        <f>'Salary Record'!C886</f>
        <v>2</v>
      </c>
      <c r="H88" s="258">
        <f>'Salary Record'!I884</f>
        <v>111</v>
      </c>
      <c r="I88" s="393">
        <f>'Salary Record'!I883</f>
        <v>29</v>
      </c>
      <c r="J88" s="258">
        <f>'Salary Record'!K884</f>
        <v>17903.225806451614</v>
      </c>
      <c r="K88" s="393">
        <f>'Salary Record'!K885</f>
        <v>55322.580645161288</v>
      </c>
      <c r="L88" s="394">
        <f>'Salary Record'!G883</f>
        <v>3000</v>
      </c>
      <c r="M88" s="393">
        <f>'Salary Record'!G884</f>
        <v>10000</v>
      </c>
      <c r="N88" s="395">
        <f>'Salary Record'!G885</f>
        <v>13000</v>
      </c>
      <c r="O88" s="395">
        <f>'Salary Record'!G886</f>
        <v>5000</v>
      </c>
      <c r="P88" s="395">
        <f>'Salary Record'!G887</f>
        <v>8000</v>
      </c>
      <c r="Q88" s="264">
        <f>'Salary Record'!K887</f>
        <v>50322.580645161288</v>
      </c>
      <c r="R88" s="495" t="s">
        <v>269</v>
      </c>
      <c r="S88" s="465"/>
      <c r="T88"/>
      <c r="U88"/>
      <c r="V88"/>
      <c r="W88"/>
      <c r="X88"/>
      <c r="Y88"/>
      <c r="Z88"/>
    </row>
    <row r="89" spans="1:26" s="197" customFormat="1" ht="16.149999999999999" customHeight="1" x14ac:dyDescent="0.25">
      <c r="A89" s="357">
        <v>26</v>
      </c>
      <c r="B89" s="490" t="str">
        <f>'Salary Record'!C865</f>
        <v>Naveed</v>
      </c>
      <c r="C89" s="377"/>
      <c r="D89" s="378"/>
      <c r="E89" s="360">
        <f>'Salary Record'!K864</f>
        <v>40000</v>
      </c>
      <c r="F89" s="379">
        <f>'Salary Record'!C870</f>
        <v>30</v>
      </c>
      <c r="G89" s="380">
        <f>'Salary Record'!C871</f>
        <v>1</v>
      </c>
      <c r="H89" s="379">
        <f>'Salary Record'!I869</f>
        <v>156</v>
      </c>
      <c r="I89" s="379">
        <f>'Salary Record'!I868</f>
        <v>30</v>
      </c>
      <c r="J89" s="381">
        <f>'Salary Record'!K869</f>
        <v>25161.290322580644</v>
      </c>
      <c r="K89" s="381">
        <f>'Salary Record'!K870</f>
        <v>63870.967741935478</v>
      </c>
      <c r="L89" s="379">
        <f>'Salary Record'!G868</f>
        <v>0</v>
      </c>
      <c r="M89" s="379">
        <f>'Salary Record'!G869</f>
        <v>0</v>
      </c>
      <c r="N89" s="382">
        <f>'Salary Record'!G870</f>
        <v>0</v>
      </c>
      <c r="O89" s="379">
        <f>'Salary Record'!G871</f>
        <v>0</v>
      </c>
      <c r="P89" s="382">
        <f>'Salary Record'!G872</f>
        <v>0</v>
      </c>
      <c r="Q89" s="383">
        <f>'Salary Record'!K872</f>
        <v>63870.967741935478</v>
      </c>
      <c r="R89" s="495" t="s">
        <v>285</v>
      </c>
      <c r="S89" s="465"/>
      <c r="T89"/>
      <c r="U89"/>
      <c r="V89"/>
      <c r="W89"/>
      <c r="X89"/>
      <c r="Y89"/>
      <c r="Z89"/>
    </row>
    <row r="90" spans="1:26" s="197" customFormat="1" ht="16.149999999999999" customHeight="1" x14ac:dyDescent="0.2">
      <c r="A90" s="357">
        <v>27</v>
      </c>
      <c r="B90" s="490" t="str">
        <f>'Salary Record'!C910</f>
        <v>Waqas</v>
      </c>
      <c r="C90" s="358"/>
      <c r="D90" s="359"/>
      <c r="E90" s="360">
        <f>'Salary Record'!K909</f>
        <v>55000</v>
      </c>
      <c r="F90" s="360">
        <f>'Salary Record'!C915</f>
        <v>20</v>
      </c>
      <c r="G90" s="361">
        <v>7</v>
      </c>
      <c r="H90" s="360">
        <f>'Salary Record'!I914</f>
        <v>34</v>
      </c>
      <c r="I90" s="360">
        <f>'Salary Record'!I913</f>
        <v>20</v>
      </c>
      <c r="J90" s="362">
        <f>'Salary Record'!K914</f>
        <v>7540.3225806451619</v>
      </c>
      <c r="K90" s="365">
        <f>'Salary Record'!K915</f>
        <v>43024.193548387098</v>
      </c>
      <c r="L90" s="364">
        <f>'Salary Record'!G913</f>
        <v>15000</v>
      </c>
      <c r="M90" s="365">
        <f>'Salary Record'!G914</f>
        <v>0</v>
      </c>
      <c r="N90" s="366">
        <f>'Salary Record'!G915</f>
        <v>15000</v>
      </c>
      <c r="O90" s="365">
        <f>'Salary Record'!G916</f>
        <v>15000</v>
      </c>
      <c r="P90" s="366">
        <f>'Salary Record'!G917</f>
        <v>0</v>
      </c>
      <c r="Q90" s="399">
        <f>'Salary Record'!K917</f>
        <v>28024.193548387098</v>
      </c>
      <c r="R90" s="495" t="s">
        <v>285</v>
      </c>
      <c r="S90"/>
      <c r="T90"/>
      <c r="U90"/>
      <c r="V90"/>
      <c r="W90"/>
      <c r="X90"/>
      <c r="Y90"/>
      <c r="Z90"/>
    </row>
    <row r="91" spans="1:26" s="197" customFormat="1" ht="16.149999999999999" customHeight="1" x14ac:dyDescent="0.2">
      <c r="A91" s="357">
        <v>28</v>
      </c>
      <c r="B91" s="490" t="str">
        <f>'Salary Record'!C895</f>
        <v>Saqib Insulator</v>
      </c>
      <c r="C91" s="358"/>
      <c r="D91" s="359"/>
      <c r="E91" s="360">
        <f>'Salary Record'!K894</f>
        <v>55000</v>
      </c>
      <c r="F91" s="360">
        <f>'Salary Record'!C900</f>
        <v>31</v>
      </c>
      <c r="G91" s="361">
        <f>'Salary Record'!C901</f>
        <v>0</v>
      </c>
      <c r="H91" s="360">
        <f>'Salary Record'!I899</f>
        <v>178</v>
      </c>
      <c r="I91" s="360">
        <f>'Salary Record'!I898</f>
        <v>31</v>
      </c>
      <c r="J91" s="362">
        <f>'Salary Record'!K899</f>
        <v>39475.806451612902</v>
      </c>
      <c r="K91" s="365">
        <f>'Salary Record'!K900</f>
        <v>94475.806451612909</v>
      </c>
      <c r="L91" s="364">
        <f>'Salary Record'!G898</f>
        <v>0</v>
      </c>
      <c r="M91" s="365">
        <f>'Salary Record'!G899</f>
        <v>8000</v>
      </c>
      <c r="N91" s="366">
        <f>'Salary Record'!G900</f>
        <v>8000</v>
      </c>
      <c r="O91" s="365">
        <f>'Salary Record'!G901</f>
        <v>8000</v>
      </c>
      <c r="P91" s="366">
        <f>'Salary Record'!G902</f>
        <v>0</v>
      </c>
      <c r="Q91" s="364">
        <f>'Salary Record'!K902</f>
        <v>86475.806451612909</v>
      </c>
      <c r="R91" s="495" t="s">
        <v>285</v>
      </c>
      <c r="S91" s="465"/>
      <c r="T91"/>
      <c r="U91"/>
      <c r="V91"/>
      <c r="W91"/>
      <c r="X91"/>
      <c r="Y91"/>
      <c r="Z91"/>
    </row>
    <row r="92" spans="1:26" ht="21" x14ac:dyDescent="0.2">
      <c r="A92" s="529" t="s">
        <v>22</v>
      </c>
      <c r="B92" s="527"/>
      <c r="C92" s="27"/>
      <c r="D92" s="27"/>
      <c r="E92" s="28">
        <f>SUM(E64:E91)</f>
        <v>1441000</v>
      </c>
      <c r="F92" s="27"/>
      <c r="G92" s="27"/>
      <c r="H92" s="27"/>
      <c r="I92" s="27"/>
      <c r="J92" s="28">
        <f>SUM(J64:J91)</f>
        <v>331844.75806451606</v>
      </c>
      <c r="K92" s="28">
        <f>SUM(K64:K91)</f>
        <v>1698909.2741935484</v>
      </c>
      <c r="L92" s="27"/>
      <c r="M92" s="27"/>
      <c r="N92" s="27"/>
      <c r="O92" s="27"/>
      <c r="P92" s="27"/>
      <c r="Q92" s="28">
        <f>SUM(Q64:Q91)</f>
        <v>1597909.2741935484</v>
      </c>
      <c r="R92" s="495"/>
      <c r="S92" s="465"/>
    </row>
    <row r="93" spans="1:26" ht="12.75" customHeight="1" x14ac:dyDescent="0.2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30"/>
      <c r="R93" s="495"/>
      <c r="S93" s="465"/>
    </row>
    <row r="94" spans="1:26" s="197" customFormat="1" ht="16.5" customHeight="1" x14ac:dyDescent="0.2">
      <c r="A94" s="535" t="s">
        <v>255</v>
      </c>
      <c r="B94" s="536"/>
      <c r="C94" s="536"/>
      <c r="D94" s="536"/>
      <c r="E94" s="536"/>
      <c r="F94" s="536"/>
      <c r="G94" s="536"/>
      <c r="H94" s="536"/>
      <c r="I94" s="536"/>
      <c r="J94" s="536"/>
      <c r="K94" s="536"/>
      <c r="L94" s="536"/>
      <c r="M94" s="536"/>
      <c r="N94" s="536"/>
      <c r="O94" s="536"/>
      <c r="P94" s="536"/>
      <c r="Q94" s="537"/>
      <c r="R94" s="495"/>
      <c r="S94"/>
      <c r="T94"/>
      <c r="U94"/>
      <c r="V94"/>
      <c r="W94"/>
      <c r="X94"/>
      <c r="Y94"/>
      <c r="Z94"/>
    </row>
    <row r="95" spans="1:26" s="197" customFormat="1" ht="16.149999999999999" customHeight="1" x14ac:dyDescent="0.2">
      <c r="A95" s="357">
        <v>1</v>
      </c>
      <c r="B95" s="490" t="str">
        <f>'Salary Record'!C700</f>
        <v>Engr Ahsan</v>
      </c>
      <c r="C95" s="368"/>
      <c r="D95" s="369"/>
      <c r="E95" s="360">
        <f>'Salary Record'!K699</f>
        <v>80000</v>
      </c>
      <c r="F95" s="370">
        <f>'Salary Record'!C705</f>
        <v>31</v>
      </c>
      <c r="G95" s="371">
        <f>'Salary Record'!C706</f>
        <v>0</v>
      </c>
      <c r="H95" s="370">
        <f>'Salary Record'!I704</f>
        <v>59</v>
      </c>
      <c r="I95" s="370">
        <f>'Salary Record'!I703</f>
        <v>31</v>
      </c>
      <c r="J95" s="372">
        <f>'Salary Record'!K704</f>
        <v>19032.258064516129</v>
      </c>
      <c r="K95" s="370">
        <f>'Salary Record'!K705</f>
        <v>99032.258064516122</v>
      </c>
      <c r="L95" s="373">
        <f>'Salary Record'!G703</f>
        <v>12000</v>
      </c>
      <c r="M95" s="370">
        <f>'Salary Record'!G704</f>
        <v>0</v>
      </c>
      <c r="N95" s="374">
        <f>'Salary Record'!G705</f>
        <v>12000</v>
      </c>
      <c r="O95" s="370">
        <f>'Salary Record'!G706</f>
        <v>5000</v>
      </c>
      <c r="P95" s="374">
        <f>'Salary Record'!G707</f>
        <v>7000</v>
      </c>
      <c r="Q95" s="461">
        <f>'Salary Record'!K707</f>
        <v>94032.258064516122</v>
      </c>
      <c r="R95" s="495" t="s">
        <v>269</v>
      </c>
      <c r="S95"/>
      <c r="T95"/>
      <c r="U95"/>
      <c r="V95"/>
      <c r="W95"/>
      <c r="X95"/>
      <c r="Y95"/>
      <c r="Z95"/>
    </row>
    <row r="96" spans="1:26" s="197" customFormat="1" ht="16.149999999999999" customHeight="1" x14ac:dyDescent="0.2">
      <c r="A96" s="357">
        <v>2</v>
      </c>
      <c r="B96" s="490" t="str">
        <f>'Salary Record'!C1092</f>
        <v>Ahmed c/s IK</v>
      </c>
      <c r="C96" s="367"/>
      <c r="D96" s="366"/>
      <c r="E96" s="365">
        <f>'Salary Record'!K1091</f>
        <v>40000</v>
      </c>
      <c r="F96" s="365">
        <f>'Salary Record'!C1097</f>
        <v>0</v>
      </c>
      <c r="G96" s="361">
        <f>'Salary Record'!C1098</f>
        <v>0</v>
      </c>
      <c r="H96" s="365">
        <f>'Salary Record'!I1096</f>
        <v>0</v>
      </c>
      <c r="I96" s="365">
        <f>'Salary Record'!I1095</f>
        <v>31</v>
      </c>
      <c r="J96" s="363">
        <f>'Salary Record'!K1096</f>
        <v>0</v>
      </c>
      <c r="K96" s="363">
        <f>'Salary Record'!K1097</f>
        <v>40000</v>
      </c>
      <c r="L96" s="364">
        <f>'Salary Record'!G1095</f>
        <v>0</v>
      </c>
      <c r="M96" s="365">
        <f>'Salary Record'!G1096</f>
        <v>0</v>
      </c>
      <c r="N96" s="366">
        <f>'Salary Record'!G1097</f>
        <v>0</v>
      </c>
      <c r="O96" s="365">
        <f>'Salary Record'!G1098</f>
        <v>0</v>
      </c>
      <c r="P96" s="366">
        <f>'Salary Record'!G1099</f>
        <v>0</v>
      </c>
      <c r="Q96" s="364">
        <f>'Salary Record'!K1099</f>
        <v>40000</v>
      </c>
      <c r="R96" s="495" t="s">
        <v>271</v>
      </c>
      <c r="S96"/>
      <c r="T96"/>
      <c r="U96"/>
      <c r="V96"/>
      <c r="W96"/>
      <c r="X96"/>
      <c r="Y96"/>
      <c r="Z96"/>
    </row>
    <row r="97" spans="1:26" ht="21" x14ac:dyDescent="0.2">
      <c r="A97" s="529" t="s">
        <v>22</v>
      </c>
      <c r="B97" s="527"/>
      <c r="C97" s="27"/>
      <c r="D97" s="27"/>
      <c r="E97" s="28">
        <f>E96+E95</f>
        <v>120000</v>
      </c>
      <c r="F97" s="27"/>
      <c r="G97" s="27"/>
      <c r="H97" s="27"/>
      <c r="I97" s="27"/>
      <c r="J97" s="28">
        <f>J96+J95</f>
        <v>19032.258064516129</v>
      </c>
      <c r="K97" s="28">
        <f>K96+K95</f>
        <v>139032.25806451612</v>
      </c>
      <c r="L97" s="27"/>
      <c r="M97" s="27"/>
      <c r="N97" s="27"/>
      <c r="O97" s="27"/>
      <c r="P97" s="27"/>
      <c r="Q97" s="28">
        <f>Q96+Q95</f>
        <v>134032.25806451612</v>
      </c>
      <c r="R97" s="495"/>
      <c r="S97" s="465"/>
    </row>
    <row r="98" spans="1:26" s="197" customFormat="1" ht="16.5" customHeight="1" x14ac:dyDescent="0.2">
      <c r="A98" s="357"/>
      <c r="B98" s="29"/>
      <c r="C98" s="396"/>
      <c r="D98" s="376"/>
      <c r="E98" s="365"/>
      <c r="F98" s="365"/>
      <c r="G98" s="361"/>
      <c r="H98" s="365"/>
      <c r="I98" s="365"/>
      <c r="J98" s="361"/>
      <c r="K98" s="361"/>
      <c r="L98" s="364"/>
      <c r="M98" s="365"/>
      <c r="N98" s="366"/>
      <c r="O98" s="365"/>
      <c r="P98" s="366"/>
      <c r="Q98" s="364"/>
      <c r="R98" s="495"/>
      <c r="S98" s="465"/>
      <c r="T98"/>
      <c r="U98"/>
      <c r="V98"/>
      <c r="W98"/>
      <c r="X98"/>
      <c r="Y98"/>
      <c r="Z98"/>
    </row>
    <row r="99" spans="1:26" s="197" customFormat="1" ht="18.75" customHeight="1" x14ac:dyDescent="0.2">
      <c r="A99" s="535" t="s">
        <v>250</v>
      </c>
      <c r="B99" s="536"/>
      <c r="C99" s="536"/>
      <c r="D99" s="536"/>
      <c r="E99" s="536"/>
      <c r="F99" s="536"/>
      <c r="G99" s="536"/>
      <c r="H99" s="536"/>
      <c r="I99" s="536"/>
      <c r="J99" s="536"/>
      <c r="K99" s="536"/>
      <c r="L99" s="536"/>
      <c r="M99" s="536"/>
      <c r="N99" s="536"/>
      <c r="O99" s="536"/>
      <c r="P99" s="536"/>
      <c r="Q99" s="537"/>
      <c r="R99" s="495"/>
      <c r="S99"/>
      <c r="T99"/>
      <c r="U99"/>
      <c r="V99"/>
      <c r="W99"/>
      <c r="X99"/>
      <c r="Y99"/>
      <c r="Z99"/>
    </row>
    <row r="100" spans="1:26" s="197" customFormat="1" ht="15.75" customHeight="1" x14ac:dyDescent="0.2">
      <c r="A100" s="357">
        <v>1</v>
      </c>
      <c r="B100" s="490" t="str">
        <f>'Salary Record'!C835</f>
        <v>Syed Tauqeer Hussain</v>
      </c>
      <c r="C100" s="358"/>
      <c r="D100" s="359"/>
      <c r="E100" s="399">
        <f>'Salary Record'!K834</f>
        <v>70000</v>
      </c>
      <c r="F100" s="360">
        <f>'Salary Record'!C840</f>
        <v>31</v>
      </c>
      <c r="G100" s="361">
        <f>'Salary Record'!C841</f>
        <v>0</v>
      </c>
      <c r="H100" s="360">
        <f>'Salary Record'!I839</f>
        <v>0</v>
      </c>
      <c r="I100" s="360">
        <f>'Salary Record'!I838</f>
        <v>31</v>
      </c>
      <c r="J100" s="362">
        <f>'Salary Record'!K839</f>
        <v>0</v>
      </c>
      <c r="K100" s="365">
        <f>'Salary Record'!K840</f>
        <v>70000</v>
      </c>
      <c r="L100" s="364">
        <f>'Salary Record'!G838</f>
        <v>0</v>
      </c>
      <c r="M100" s="365">
        <f>'Salary Record'!G839</f>
        <v>0</v>
      </c>
      <c r="N100" s="366">
        <f>'Salary Record'!G840</f>
        <v>0</v>
      </c>
      <c r="O100" s="365">
        <f>'Salary Record'!G841</f>
        <v>0</v>
      </c>
      <c r="P100" s="366">
        <f>'Salary Record'!G842</f>
        <v>0</v>
      </c>
      <c r="Q100" s="364">
        <f>'Salary Record'!K842</f>
        <v>70000</v>
      </c>
      <c r="R100" s="495" t="s">
        <v>271</v>
      </c>
      <c r="S100"/>
      <c r="T100"/>
      <c r="U100"/>
      <c r="V100"/>
      <c r="W100"/>
      <c r="X100"/>
      <c r="Y100"/>
      <c r="Z100"/>
    </row>
    <row r="101" spans="1:26" ht="16.899999999999999" customHeight="1" x14ac:dyDescent="0.2">
      <c r="A101" s="357">
        <v>2</v>
      </c>
      <c r="B101" s="490" t="str">
        <f>'Salary Record'!C416</f>
        <v>Iftikhar</v>
      </c>
      <c r="C101" s="397"/>
      <c r="D101" s="398"/>
      <c r="E101" s="399">
        <f>'Salary Record'!K415</f>
        <v>45000</v>
      </c>
      <c r="F101" s="400">
        <f>'Salary Record'!C421</f>
        <v>31</v>
      </c>
      <c r="G101" s="401">
        <f>'Salary Record'!C422</f>
        <v>0</v>
      </c>
      <c r="H101" s="400">
        <f>'Salary Record'!I420</f>
        <v>0</v>
      </c>
      <c r="I101" s="399">
        <f>'Salary Record'!I419</f>
        <v>31</v>
      </c>
      <c r="J101" s="402">
        <f>'Salary Record'!K420</f>
        <v>0</v>
      </c>
      <c r="K101" s="400">
        <f>'Salary Record'!K421</f>
        <v>45000</v>
      </c>
      <c r="L101" s="399">
        <f>'Salary Record'!G419</f>
        <v>0</v>
      </c>
      <c r="M101" s="399">
        <f>'Salary Record'!G420</f>
        <v>0</v>
      </c>
      <c r="N101" s="403">
        <f>'Salary Record'!G421</f>
        <v>0</v>
      </c>
      <c r="O101" s="399">
        <f>'Salary Record'!G422</f>
        <v>0</v>
      </c>
      <c r="P101" s="403">
        <f>'Salary Record'!G423</f>
        <v>0</v>
      </c>
      <c r="Q101" s="399">
        <f>'Salary Record'!K423</f>
        <v>45000</v>
      </c>
      <c r="R101" s="495" t="s">
        <v>271</v>
      </c>
    </row>
    <row r="102" spans="1:26" s="197" customFormat="1" ht="15" customHeight="1" x14ac:dyDescent="0.2">
      <c r="A102" s="357">
        <v>3</v>
      </c>
      <c r="B102" s="490" t="str">
        <f>'Salary Record'!C266</f>
        <v>Salman</v>
      </c>
      <c r="C102" s="368"/>
      <c r="D102" s="369"/>
      <c r="E102" s="399">
        <v>1200</v>
      </c>
      <c r="F102" s="371">
        <f>'Salary Record'!C271</f>
        <v>0</v>
      </c>
      <c r="G102" s="371">
        <f>'Salary Record'!C272</f>
        <v>0</v>
      </c>
      <c r="H102" s="371">
        <f>'Salary Record'!I270</f>
        <v>0</v>
      </c>
      <c r="I102" s="399">
        <f>'Salary Record'!I269</f>
        <v>26</v>
      </c>
      <c r="J102" s="372">
        <f>'Salary Record'!K270</f>
        <v>0</v>
      </c>
      <c r="K102" s="372">
        <f>'Salary Record'!K271</f>
        <v>31200</v>
      </c>
      <c r="L102" s="373">
        <f>'Salary Record'!G269</f>
        <v>0</v>
      </c>
      <c r="M102" s="370">
        <f>'Salary Record'!G270</f>
        <v>0</v>
      </c>
      <c r="N102" s="374">
        <f>'Salary Record'!G271</f>
        <v>0</v>
      </c>
      <c r="O102" s="370">
        <f>'Salary Record'!G272</f>
        <v>0</v>
      </c>
      <c r="P102" s="374">
        <f>'Salary Record'!G273</f>
        <v>0</v>
      </c>
      <c r="Q102" s="364">
        <f>'Salary Record'!K273</f>
        <v>31200</v>
      </c>
      <c r="R102" s="495" t="s">
        <v>271</v>
      </c>
      <c r="S102"/>
      <c r="T102"/>
      <c r="U102"/>
      <c r="V102"/>
      <c r="W102"/>
      <c r="X102"/>
      <c r="Y102"/>
      <c r="Z102"/>
    </row>
    <row r="103" spans="1:26" ht="21" x14ac:dyDescent="0.2">
      <c r="A103" s="548" t="s">
        <v>22</v>
      </c>
      <c r="B103" s="549"/>
      <c r="C103" s="478"/>
      <c r="D103" s="478"/>
      <c r="E103" s="479">
        <f>SUM(E100:E102)</f>
        <v>116200</v>
      </c>
      <c r="F103" s="478"/>
      <c r="G103" s="478"/>
      <c r="H103" s="478"/>
      <c r="I103" s="478"/>
      <c r="J103" s="479">
        <f>SUM(J100:J102)</f>
        <v>0</v>
      </c>
      <c r="K103" s="479">
        <f>SUM(K100:K102)</f>
        <v>146200</v>
      </c>
      <c r="L103" s="478"/>
      <c r="M103" s="478"/>
      <c r="N103" s="478"/>
      <c r="O103" s="478"/>
      <c r="P103" s="478"/>
      <c r="Q103" s="479">
        <f>SUM(Q100:Q102)</f>
        <v>146200</v>
      </c>
      <c r="R103" s="495"/>
    </row>
    <row r="104" spans="1:26" ht="12.75" customHeight="1" x14ac:dyDescent="0.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30"/>
      <c r="R104" s="495"/>
    </row>
    <row r="105" spans="1:26" s="197" customFormat="1" ht="16.5" customHeight="1" x14ac:dyDescent="0.2">
      <c r="A105" s="535" t="s">
        <v>251</v>
      </c>
      <c r="B105" s="536"/>
      <c r="C105" s="536"/>
      <c r="D105" s="536"/>
      <c r="E105" s="536"/>
      <c r="F105" s="536"/>
      <c r="G105" s="536"/>
      <c r="H105" s="536"/>
      <c r="I105" s="536"/>
      <c r="J105" s="536"/>
      <c r="K105" s="536"/>
      <c r="L105" s="536"/>
      <c r="M105" s="536"/>
      <c r="N105" s="536"/>
      <c r="O105" s="536"/>
      <c r="P105" s="536"/>
      <c r="Q105" s="537"/>
      <c r="R105" s="495"/>
      <c r="S105"/>
      <c r="T105"/>
      <c r="U105"/>
      <c r="V105"/>
      <c r="W105"/>
      <c r="X105"/>
      <c r="Y105"/>
      <c r="Z105"/>
    </row>
    <row r="106" spans="1:26" s="197" customFormat="1" ht="17.45" customHeight="1" x14ac:dyDescent="0.2">
      <c r="A106" s="357">
        <v>1</v>
      </c>
      <c r="B106" s="490" t="str">
        <f>'Salary Record'!C684</f>
        <v>Noman Ali Sheikh Ansari</v>
      </c>
      <c r="C106" s="358" t="s">
        <v>38</v>
      </c>
      <c r="D106" s="359">
        <f>SUM(Q29:Q112)</f>
        <v>6569357.6612903224</v>
      </c>
      <c r="E106" s="360">
        <f>'Salary Record'!K683</f>
        <v>70000</v>
      </c>
      <c r="F106" s="360">
        <f>'Salary Record'!C689</f>
        <v>31</v>
      </c>
      <c r="G106" s="361">
        <f>'Salary Record'!C690</f>
        <v>0</v>
      </c>
      <c r="H106" s="360">
        <f>'Salary Record'!I688</f>
        <v>0</v>
      </c>
      <c r="I106" s="360">
        <f>'Salary Record'!I687</f>
        <v>31</v>
      </c>
      <c r="J106" s="363">
        <f>'Salary Record'!K688</f>
        <v>0</v>
      </c>
      <c r="K106" s="363">
        <f>'Salary Record'!K689</f>
        <v>70000</v>
      </c>
      <c r="L106" s="364">
        <f>'Salary Record'!G687</f>
        <v>0</v>
      </c>
      <c r="M106" s="365">
        <f>'Salary Record'!G688</f>
        <v>0</v>
      </c>
      <c r="N106" s="366" t="str">
        <f>'Salary Record'!G689</f>
        <v/>
      </c>
      <c r="O106" s="365">
        <f>'Salary Record'!G690</f>
        <v>0</v>
      </c>
      <c r="P106" s="366" t="str">
        <f>'Salary Record'!G691</f>
        <v/>
      </c>
      <c r="Q106" s="399">
        <f>'Salary Record'!K691</f>
        <v>70000</v>
      </c>
      <c r="R106" s="495" t="s">
        <v>271</v>
      </c>
      <c r="S106"/>
      <c r="T106"/>
      <c r="U106"/>
      <c r="V106"/>
      <c r="W106"/>
      <c r="X106"/>
      <c r="Y106"/>
      <c r="Z106"/>
    </row>
    <row r="107" spans="1:26" s="197" customFormat="1" ht="16.149999999999999" customHeight="1" x14ac:dyDescent="0.2">
      <c r="A107" s="357">
        <v>2</v>
      </c>
      <c r="B107" s="490" t="s">
        <v>193</v>
      </c>
      <c r="C107" s="358"/>
      <c r="D107" s="359"/>
      <c r="E107" s="360">
        <f>'Salary Record'!K789</f>
        <v>40000</v>
      </c>
      <c r="F107" s="360">
        <f>'Salary Record'!C795</f>
        <v>31</v>
      </c>
      <c r="G107" s="361">
        <f>'Salary Record'!C796</f>
        <v>0</v>
      </c>
      <c r="H107" s="360">
        <f>'Salary Record'!I794</f>
        <v>0</v>
      </c>
      <c r="I107" s="360">
        <f>'Salary Record'!I793</f>
        <v>31</v>
      </c>
      <c r="J107" s="362">
        <f>'Salary Record'!K794</f>
        <v>0</v>
      </c>
      <c r="K107" s="365">
        <f>'Salary Record'!K795</f>
        <v>40000</v>
      </c>
      <c r="L107" s="364">
        <f>'Salary Record'!G793</f>
        <v>0</v>
      </c>
      <c r="M107" s="365">
        <f>'Salary Record'!G794</f>
        <v>0</v>
      </c>
      <c r="N107" s="366">
        <f>'Salary Record'!G795</f>
        <v>0</v>
      </c>
      <c r="O107" s="365">
        <f>'Salary Record'!G796</f>
        <v>0</v>
      </c>
      <c r="P107" s="366">
        <f>'Salary Record'!G797</f>
        <v>0</v>
      </c>
      <c r="Q107" s="399">
        <f>'Salary Record'!K797</f>
        <v>40000</v>
      </c>
      <c r="R107" s="495" t="s">
        <v>271</v>
      </c>
      <c r="S107" s="465"/>
      <c r="T107"/>
      <c r="U107"/>
      <c r="V107"/>
      <c r="W107"/>
      <c r="X107"/>
      <c r="Y107"/>
      <c r="Z107"/>
    </row>
    <row r="108" spans="1:26" s="197" customFormat="1" ht="15" customHeight="1" x14ac:dyDescent="0.2">
      <c r="A108" s="357">
        <v>3</v>
      </c>
      <c r="B108" s="490" t="str">
        <f>'Salary Record'!C986</f>
        <v>Haris</v>
      </c>
      <c r="C108" s="231"/>
      <c r="D108" s="232"/>
      <c r="E108" s="360">
        <f>'Salary Record'!K985</f>
        <v>65000</v>
      </c>
      <c r="F108" s="217">
        <f>'Salary Record'!C991</f>
        <v>31</v>
      </c>
      <c r="G108" s="218">
        <f>'Salary Record'!C992</f>
        <v>0</v>
      </c>
      <c r="H108" s="217">
        <f>'Salary Record'!I990</f>
        <v>103</v>
      </c>
      <c r="I108" s="217">
        <f>'Salary Record'!I989</f>
        <v>31</v>
      </c>
      <c r="J108" s="233">
        <f>'Salary Record'!K990</f>
        <v>26995.967741935485</v>
      </c>
      <c r="K108" s="223">
        <f>'Salary Record'!K991</f>
        <v>91995.967741935485</v>
      </c>
      <c r="L108" s="219">
        <f>'Salary Record'!G989</f>
        <v>0</v>
      </c>
      <c r="M108" s="223">
        <f>'Salary Record'!G990</f>
        <v>0</v>
      </c>
      <c r="N108" s="221">
        <f>'Salary Record'!G991</f>
        <v>0</v>
      </c>
      <c r="O108" s="223">
        <f>'Salary Record'!G992</f>
        <v>0</v>
      </c>
      <c r="P108" s="221">
        <f>'Salary Record'!G993</f>
        <v>0</v>
      </c>
      <c r="Q108" s="219">
        <f>'Salary Record'!K993</f>
        <v>91995.967741935485</v>
      </c>
      <c r="R108" s="495" t="s">
        <v>271</v>
      </c>
      <c r="S108"/>
      <c r="T108"/>
      <c r="U108"/>
      <c r="V108"/>
      <c r="W108"/>
      <c r="X108"/>
      <c r="Y108"/>
      <c r="Z108"/>
    </row>
    <row r="109" spans="1:26" s="197" customFormat="1" ht="16.149999999999999" customHeight="1" x14ac:dyDescent="0.2">
      <c r="A109" s="357">
        <v>4</v>
      </c>
      <c r="B109" s="490" t="str">
        <f>'Salary Record'!C971</f>
        <v>Rafay</v>
      </c>
      <c r="C109" s="358"/>
      <c r="D109" s="359"/>
      <c r="E109" s="360">
        <f>'Salary Record'!K970</f>
        <v>35000</v>
      </c>
      <c r="F109" s="360">
        <f>'Salary Record'!C976</f>
        <v>31</v>
      </c>
      <c r="G109" s="361">
        <f>'Salary Record'!C977</f>
        <v>0</v>
      </c>
      <c r="H109" s="360">
        <f>'Salary Record'!I975</f>
        <v>108</v>
      </c>
      <c r="I109" s="360">
        <f>'Salary Record'!I974</f>
        <v>31</v>
      </c>
      <c r="J109" s="362">
        <f>'Salary Record'!K975</f>
        <v>15241.935483870968</v>
      </c>
      <c r="K109" s="365">
        <f>'Salary Record'!K976</f>
        <v>50241.93548387097</v>
      </c>
      <c r="L109" s="364">
        <f>'Salary Record'!G974</f>
        <v>0</v>
      </c>
      <c r="M109" s="365">
        <f>'Salary Record'!G975</f>
        <v>0</v>
      </c>
      <c r="N109" s="366">
        <f>'Salary Record'!G976</f>
        <v>0</v>
      </c>
      <c r="O109" s="365">
        <f>'Salary Record'!G977</f>
        <v>0</v>
      </c>
      <c r="P109" s="366">
        <f>'Salary Record'!G978</f>
        <v>0</v>
      </c>
      <c r="Q109" s="364">
        <f>'Salary Record'!K978</f>
        <v>50241.93548387097</v>
      </c>
      <c r="R109" s="495" t="s">
        <v>271</v>
      </c>
      <c r="S109"/>
      <c r="T109"/>
      <c r="U109"/>
      <c r="V109"/>
      <c r="W109"/>
      <c r="X109"/>
      <c r="Y109"/>
      <c r="Z109"/>
    </row>
    <row r="110" spans="1:26" s="197" customFormat="1" ht="15" customHeight="1" x14ac:dyDescent="0.2">
      <c r="A110" s="357">
        <v>5</v>
      </c>
      <c r="B110" s="490" t="str">
        <f>'Salary Record'!C1002</f>
        <v>Saqib Ali</v>
      </c>
      <c r="C110" s="231"/>
      <c r="D110" s="232"/>
      <c r="E110" s="360">
        <f>'Salary Record'!K1001</f>
        <v>40000</v>
      </c>
      <c r="F110" s="217">
        <f>'Salary Record'!C1007</f>
        <v>31</v>
      </c>
      <c r="G110" s="218">
        <f>'Salary Record'!C1008</f>
        <v>0</v>
      </c>
      <c r="H110" s="217">
        <f>'Salary Record'!I1006</f>
        <v>67</v>
      </c>
      <c r="I110" s="217">
        <f>'Salary Record'!I1005</f>
        <v>31</v>
      </c>
      <c r="J110" s="233">
        <f>'Salary Record'!K1006</f>
        <v>10806.451612903225</v>
      </c>
      <c r="K110" s="223">
        <f>'Salary Record'!K1007</f>
        <v>50806.451612903227</v>
      </c>
      <c r="L110" s="219">
        <f>'Salary Record'!G1005</f>
        <v>0</v>
      </c>
      <c r="M110" s="223">
        <f>'Salary Record'!G1006</f>
        <v>0</v>
      </c>
      <c r="N110" s="221">
        <f>'Salary Record'!G1007</f>
        <v>0</v>
      </c>
      <c r="O110" s="223">
        <f>'Salary Record'!G1008</f>
        <v>0</v>
      </c>
      <c r="P110" s="221">
        <f>'Salary Record'!G1009</f>
        <v>0</v>
      </c>
      <c r="Q110" s="219">
        <f>'Salary Record'!K1009</f>
        <v>50806.451612903227</v>
      </c>
      <c r="R110" s="495" t="s">
        <v>271</v>
      </c>
      <c r="S110"/>
      <c r="T110"/>
      <c r="U110"/>
      <c r="V110"/>
      <c r="W110"/>
      <c r="X110"/>
      <c r="Y110"/>
      <c r="Z110"/>
    </row>
    <row r="111" spans="1:26" s="197" customFormat="1" ht="16.149999999999999" customHeight="1" x14ac:dyDescent="0.2">
      <c r="A111" s="357">
        <v>6</v>
      </c>
      <c r="B111" s="490" t="s">
        <v>247</v>
      </c>
      <c r="C111" s="358"/>
      <c r="D111" s="359"/>
      <c r="E111" s="360">
        <v>1500</v>
      </c>
      <c r="F111" s="360">
        <f>'Salary Record'!C825</f>
        <v>27</v>
      </c>
      <c r="G111" s="361">
        <f>'Salary Record'!C826</f>
        <v>4</v>
      </c>
      <c r="H111" s="360">
        <f>'Salary Record'!I824</f>
        <v>0</v>
      </c>
      <c r="I111" s="360">
        <f>'Salary Record'!I823</f>
        <v>27</v>
      </c>
      <c r="J111" s="362">
        <f>'Salary Record'!K824</f>
        <v>0</v>
      </c>
      <c r="K111" s="365">
        <f>'Salary Record'!K825</f>
        <v>40500</v>
      </c>
      <c r="L111" s="364">
        <f>'Salary Record'!G823</f>
        <v>0</v>
      </c>
      <c r="M111" s="365">
        <f>'Salary Record'!G824</f>
        <v>0</v>
      </c>
      <c r="N111" s="366">
        <f>'Salary Record'!G825</f>
        <v>0</v>
      </c>
      <c r="O111" s="365">
        <f>'Salary Record'!G826</f>
        <v>0</v>
      </c>
      <c r="P111" s="366">
        <f>'Salary Record'!G827</f>
        <v>0</v>
      </c>
      <c r="Q111" s="399">
        <f>'Salary Record'!K827</f>
        <v>40500</v>
      </c>
      <c r="R111" s="495" t="s">
        <v>271</v>
      </c>
      <c r="S111"/>
      <c r="T111"/>
      <c r="U111"/>
      <c r="V111"/>
      <c r="W111"/>
      <c r="X111"/>
      <c r="Y111"/>
      <c r="Z111"/>
    </row>
    <row r="112" spans="1:26" ht="16.899999999999999" customHeight="1" x14ac:dyDescent="0.2">
      <c r="A112" s="529" t="s">
        <v>22</v>
      </c>
      <c r="B112" s="527"/>
      <c r="C112" s="27"/>
      <c r="D112" s="27"/>
      <c r="E112" s="28">
        <f>SUM(E106:E111)</f>
        <v>251500</v>
      </c>
      <c r="F112" s="27"/>
      <c r="G112" s="27"/>
      <c r="H112" s="27"/>
      <c r="I112" s="27"/>
      <c r="J112" s="28">
        <f>SUM(J106:J111)</f>
        <v>53044.354838709682</v>
      </c>
      <c r="K112" s="28">
        <f>SUM(K106:K111)</f>
        <v>343544.3548387097</v>
      </c>
      <c r="L112" s="27"/>
      <c r="M112" s="27"/>
      <c r="N112" s="27"/>
      <c r="O112" s="27"/>
      <c r="P112" s="27"/>
      <c r="Q112" s="28">
        <f>SUM(Q106:Q111)</f>
        <v>343544.3548387097</v>
      </c>
      <c r="R112" s="495"/>
    </row>
    <row r="113" spans="1:19" ht="21.75" customHeight="1" x14ac:dyDescent="0.2">
      <c r="A113" s="26"/>
      <c r="B113" s="69"/>
      <c r="C113" s="70"/>
      <c r="D113" s="70"/>
      <c r="E113" s="19"/>
      <c r="F113" s="70"/>
      <c r="G113" s="70"/>
      <c r="H113" s="70"/>
      <c r="I113" s="70"/>
      <c r="J113" s="19"/>
      <c r="K113" s="71"/>
      <c r="L113" s="27"/>
      <c r="M113" s="27"/>
      <c r="N113" s="27"/>
      <c r="O113" s="27"/>
      <c r="P113" s="27"/>
      <c r="Q113" s="72"/>
      <c r="R113" s="495"/>
      <c r="S113" s="467">
        <f>Q32+Q33+Q35+Q36+Q40+Q42+Q53+Q64+Q67+Q70+Q72+Q75+Q79+Q81+Q84+Q88+Q90+Q91</f>
        <v>1198038.3064516129</v>
      </c>
    </row>
    <row r="114" spans="1:19" ht="21" customHeight="1" x14ac:dyDescent="0.2">
      <c r="A114" s="530" t="s">
        <v>41</v>
      </c>
      <c r="B114" s="526"/>
      <c r="C114" s="73"/>
      <c r="D114" s="73"/>
      <c r="E114" s="351">
        <f>E112+E103+E92+E61+E53+E44+E37+E29+E21+E97</f>
        <v>3373200</v>
      </c>
      <c r="F114" s="73"/>
      <c r="G114" s="73"/>
      <c r="H114" s="73"/>
      <c r="I114" s="73"/>
      <c r="J114" s="351">
        <f>J112+J103+J92+J61+J53+J44+J37+J29+J21</f>
        <v>575604.83870967734</v>
      </c>
      <c r="K114" s="74"/>
      <c r="L114" s="75">
        <f>SUM(L4:L112)</f>
        <v>974292</v>
      </c>
      <c r="M114" s="75">
        <f>SUM(M4:M112)</f>
        <v>87500</v>
      </c>
      <c r="N114" s="75">
        <f>SUM(N4:N112)</f>
        <v>1061792</v>
      </c>
      <c r="O114" s="75">
        <f>SUM(O4:O112)</f>
        <v>185000</v>
      </c>
      <c r="P114" s="75">
        <f>SUM(P4:P112)</f>
        <v>876792</v>
      </c>
      <c r="Q114" s="351">
        <f>Q112+Q103+Q92+Q61+Q53+Q44+Q37+Q29+Q21+Q97</f>
        <v>3769954.0322580645</v>
      </c>
      <c r="S114" s="465"/>
    </row>
    <row r="115" spans="1:19" ht="12.75" customHeight="1" x14ac:dyDescent="0.2">
      <c r="A115" s="77"/>
      <c r="F115" s="9"/>
      <c r="G115" s="80"/>
      <c r="H115" s="9"/>
      <c r="I115" s="9"/>
    </row>
    <row r="116" spans="1:19" ht="12.75" customHeight="1" x14ac:dyDescent="0.2">
      <c r="A116" s="77"/>
      <c r="F116" s="9"/>
      <c r="G116" s="80"/>
      <c r="H116" s="9"/>
      <c r="I116" s="9"/>
      <c r="S116" s="465"/>
    </row>
    <row r="117" spans="1:19" ht="18" x14ac:dyDescent="0.25">
      <c r="A117" s="77"/>
      <c r="E117" s="465"/>
      <c r="F117" s="9"/>
      <c r="G117" s="80"/>
      <c r="H117" s="9"/>
      <c r="I117" s="9"/>
      <c r="N117" s="553" t="s">
        <v>252</v>
      </c>
      <c r="O117" s="553"/>
      <c r="P117" s="553"/>
      <c r="Q117" s="489">
        <f>Q29</f>
        <v>213647.17741935485</v>
      </c>
    </row>
    <row r="118" spans="1:19" ht="18" x14ac:dyDescent="0.25">
      <c r="A118" s="77"/>
      <c r="F118" s="9"/>
      <c r="G118" s="80"/>
      <c r="H118" s="9"/>
      <c r="I118" s="9"/>
      <c r="J118" s="508"/>
      <c r="K118" s="508"/>
      <c r="N118" s="553" t="s">
        <v>264</v>
      </c>
      <c r="O118" s="553"/>
      <c r="P118" s="553"/>
      <c r="Q118" s="489">
        <v>40000</v>
      </c>
    </row>
    <row r="119" spans="1:19" ht="18" x14ac:dyDescent="0.25">
      <c r="A119" s="77"/>
      <c r="F119" s="9"/>
      <c r="G119" s="80"/>
      <c r="H119" s="9"/>
      <c r="I119" s="9"/>
      <c r="J119" s="508"/>
      <c r="K119" s="508"/>
      <c r="N119" s="553" t="s">
        <v>253</v>
      </c>
      <c r="O119" s="553"/>
      <c r="P119" s="553"/>
      <c r="Q119" s="489">
        <f>Q102+Q101+Q100</f>
        <v>146200</v>
      </c>
      <c r="S119" s="465"/>
    </row>
    <row r="120" spans="1:19" ht="18" x14ac:dyDescent="0.25">
      <c r="A120" s="77"/>
      <c r="F120" s="9"/>
      <c r="G120" s="80"/>
      <c r="H120" s="9"/>
      <c r="I120" s="9"/>
      <c r="J120" s="508"/>
      <c r="K120" s="508"/>
      <c r="N120" s="553" t="s">
        <v>263</v>
      </c>
      <c r="O120" s="553"/>
      <c r="P120" s="553"/>
      <c r="Q120" s="489"/>
      <c r="S120" s="465"/>
    </row>
    <row r="121" spans="1:19" s="508" customFormat="1" ht="18" x14ac:dyDescent="0.25">
      <c r="A121" s="77"/>
      <c r="F121" s="9"/>
      <c r="G121" s="80"/>
      <c r="H121" s="9"/>
      <c r="I121" s="9"/>
      <c r="N121" s="553" t="s">
        <v>283</v>
      </c>
      <c r="O121" s="553"/>
      <c r="P121" s="553"/>
      <c r="Q121" s="489">
        <f>Q112</f>
        <v>343544.3548387097</v>
      </c>
      <c r="R121" s="457"/>
      <c r="S121" s="465"/>
    </row>
    <row r="122" spans="1:19" ht="18" x14ac:dyDescent="0.25">
      <c r="A122" s="77"/>
      <c r="F122" s="9"/>
      <c r="G122" s="80"/>
      <c r="H122" s="9"/>
      <c r="I122" s="9"/>
      <c r="J122" s="508"/>
      <c r="K122" s="508"/>
      <c r="N122" s="553" t="s">
        <v>265</v>
      </c>
      <c r="O122" s="553"/>
      <c r="P122" s="553"/>
      <c r="Q122" s="489">
        <f>Q65</f>
        <v>90000</v>
      </c>
    </row>
    <row r="123" spans="1:19" s="487" customFormat="1" ht="18" x14ac:dyDescent="0.25">
      <c r="A123" s="77"/>
      <c r="F123" s="9"/>
      <c r="G123" s="80"/>
      <c r="H123" s="9"/>
      <c r="I123" s="9"/>
      <c r="J123" s="508"/>
      <c r="K123" s="508"/>
      <c r="N123" s="554" t="s">
        <v>268</v>
      </c>
      <c r="O123" s="555"/>
      <c r="P123" s="556"/>
      <c r="Q123" s="489">
        <v>187000</v>
      </c>
      <c r="R123" s="457"/>
    </row>
    <row r="124" spans="1:19" ht="18" x14ac:dyDescent="0.25">
      <c r="A124" s="77"/>
      <c r="F124" s="9"/>
      <c r="G124" s="80"/>
      <c r="H124" s="9"/>
      <c r="I124" s="9"/>
      <c r="N124" s="550" t="s">
        <v>45</v>
      </c>
      <c r="O124" s="551"/>
      <c r="P124" s="552"/>
      <c r="Q124" s="489">
        <f>SUM(Q117:Q123)</f>
        <v>1020391.5322580645</v>
      </c>
      <c r="R124" s="496">
        <f>SUMIF(R1:R113,"Online",Q1:Q113)</f>
        <v>1020391.5322580647</v>
      </c>
      <c r="S124" s="465"/>
    </row>
    <row r="125" spans="1:19" ht="12.75" x14ac:dyDescent="0.2">
      <c r="A125" s="77"/>
      <c r="F125" s="9"/>
      <c r="G125" s="80"/>
      <c r="H125" s="9"/>
      <c r="I125" s="9"/>
      <c r="N125" s="487"/>
      <c r="O125" s="487"/>
      <c r="P125" s="487"/>
      <c r="Q125" s="465"/>
      <c r="S125" s="465"/>
    </row>
    <row r="126" spans="1:19" ht="20.25" customHeight="1" x14ac:dyDescent="0.2">
      <c r="A126" s="77"/>
      <c r="F126" s="9"/>
      <c r="G126" s="80"/>
      <c r="H126" s="9"/>
      <c r="I126" s="9"/>
      <c r="P126" s="491" t="s">
        <v>269</v>
      </c>
      <c r="Q126" s="492">
        <f>SUMIF(R1:R113,"Paid",Q1:Q113)</f>
        <v>2634576.6129032262</v>
      </c>
      <c r="S126" s="457"/>
    </row>
    <row r="127" spans="1:19" ht="21" customHeight="1" x14ac:dyDescent="0.2">
      <c r="A127" s="77"/>
      <c r="B127" s="81"/>
      <c r="C127" s="81"/>
      <c r="D127" s="81"/>
      <c r="E127" s="9"/>
      <c r="F127" s="9"/>
      <c r="G127" s="80"/>
      <c r="H127" s="9"/>
      <c r="I127" s="9"/>
      <c r="P127" s="493"/>
      <c r="Q127" s="493"/>
    </row>
    <row r="128" spans="1:19" ht="12.75" customHeight="1" x14ac:dyDescent="0.2">
      <c r="A128" s="77"/>
      <c r="B128" s="81"/>
      <c r="C128" s="81"/>
      <c r="D128" s="81"/>
      <c r="E128" s="9"/>
      <c r="F128" s="9"/>
      <c r="G128" s="80"/>
      <c r="H128" s="9"/>
      <c r="I128" s="9"/>
      <c r="J128" s="9"/>
      <c r="K128" s="9"/>
      <c r="L128" s="9"/>
      <c r="M128" s="9"/>
      <c r="N128" s="82"/>
      <c r="O128" s="9"/>
      <c r="P128" s="494" t="s">
        <v>270</v>
      </c>
      <c r="Q128" s="492">
        <f>Q114-Q124-Q126</f>
        <v>114985.88709677383</v>
      </c>
      <c r="R128" s="496">
        <f>SUMIF(R1:R113,"Not Paid",Q1:Q113)</f>
        <v>114985.88709677418</v>
      </c>
    </row>
    <row r="129" spans="1:26" ht="12.75" customHeight="1" x14ac:dyDescent="0.2">
      <c r="A129" s="77"/>
      <c r="B129" s="81"/>
      <c r="C129" s="81"/>
      <c r="D129" s="81"/>
      <c r="E129" s="9"/>
      <c r="F129" s="9"/>
      <c r="G129" s="80"/>
      <c r="H129" s="9"/>
      <c r="I129" s="9"/>
      <c r="J129" s="9"/>
      <c r="K129" s="9"/>
      <c r="L129" s="9"/>
      <c r="M129" s="9"/>
      <c r="N129" s="82"/>
      <c r="O129" s="9"/>
      <c r="P129" s="82"/>
      <c r="R129" s="457">
        <v>14200</v>
      </c>
    </row>
    <row r="130" spans="1:26" ht="12.75" customHeight="1" x14ac:dyDescent="0.2">
      <c r="A130" s="77"/>
      <c r="B130" s="81"/>
      <c r="C130" s="81"/>
      <c r="D130" s="81"/>
      <c r="E130" s="9"/>
      <c r="F130" s="9"/>
      <c r="G130" s="80"/>
      <c r="H130" s="9"/>
      <c r="I130" s="9"/>
      <c r="J130" s="9"/>
      <c r="K130" s="9"/>
      <c r="L130" s="9"/>
      <c r="M130" s="9"/>
      <c r="N130" s="82"/>
      <c r="O130" s="9"/>
      <c r="P130" s="82"/>
      <c r="R130" s="523">
        <f>R128-R129</f>
        <v>100785.88709677418</v>
      </c>
    </row>
    <row r="131" spans="1:26" s="197" customFormat="1" ht="16.149999999999999" customHeight="1" x14ac:dyDescent="0.2">
      <c r="A131" s="357">
        <v>3</v>
      </c>
      <c r="B131" s="470" t="s">
        <v>246</v>
      </c>
      <c r="C131" s="358"/>
      <c r="D131" s="359"/>
      <c r="E131" s="360">
        <v>36000</v>
      </c>
      <c r="F131" s="360">
        <v>9</v>
      </c>
      <c r="G131" s="361">
        <v>21</v>
      </c>
      <c r="H131" s="360"/>
      <c r="I131" s="360"/>
      <c r="J131" s="362"/>
      <c r="K131" s="365"/>
      <c r="L131" s="364"/>
      <c r="M131" s="365"/>
      <c r="N131" s="366"/>
      <c r="O131" s="365"/>
      <c r="P131" s="366"/>
      <c r="Q131" s="399">
        <v>10800</v>
      </c>
      <c r="R131" s="457"/>
      <c r="S131" s="465"/>
      <c r="T131"/>
      <c r="U131"/>
      <c r="V131"/>
      <c r="W131"/>
      <c r="X131"/>
      <c r="Y131"/>
      <c r="Z131"/>
    </row>
    <row r="132" spans="1:26" s="197" customFormat="1" ht="15" customHeight="1" x14ac:dyDescent="0.2">
      <c r="A132" s="215">
        <v>8</v>
      </c>
      <c r="B132" s="488">
        <f>'Salary Record'!C1107</f>
        <v>0</v>
      </c>
      <c r="C132" s="190"/>
      <c r="D132" s="191"/>
      <c r="E132" s="192">
        <f>'Salary Record'!K1106</f>
        <v>0</v>
      </c>
      <c r="F132" s="192">
        <f>'Salary Record'!C1112</f>
        <v>0</v>
      </c>
      <c r="G132" s="192">
        <f>'Salary Record'!C1113</f>
        <v>0</v>
      </c>
      <c r="H132" s="192">
        <f>'Salary Record'!I1111</f>
        <v>0</v>
      </c>
      <c r="I132" s="192">
        <f>'Salary Record'!I1110</f>
        <v>10</v>
      </c>
      <c r="J132" s="193">
        <f>'Salary Record'!K1111</f>
        <v>0</v>
      </c>
      <c r="K132" s="193">
        <f>'Salary Record'!K1112</f>
        <v>0</v>
      </c>
      <c r="L132" s="194">
        <f>'Salary Record'!G1110</f>
        <v>0</v>
      </c>
      <c r="M132" s="195">
        <f>'Salary Record'!G1111</f>
        <v>0</v>
      </c>
      <c r="N132" s="196">
        <f>'Salary Record'!G1112</f>
        <v>0</v>
      </c>
      <c r="O132" s="195">
        <f>'Salary Record'!G1113</f>
        <v>0</v>
      </c>
      <c r="P132" s="196">
        <f>'Salary Record'!G1114</f>
        <v>0</v>
      </c>
      <c r="Q132" s="194">
        <f>'Salary Record'!K1114</f>
        <v>0</v>
      </c>
      <c r="R132" s="457"/>
      <c r="S132">
        <v>288000</v>
      </c>
      <c r="T132"/>
      <c r="U132"/>
      <c r="V132"/>
      <c r="W132"/>
      <c r="X132"/>
      <c r="Y132"/>
      <c r="Z132"/>
    </row>
    <row r="133" spans="1:26" s="197" customFormat="1" ht="16.149999999999999" customHeight="1" x14ac:dyDescent="0.2">
      <c r="A133" s="357">
        <v>25</v>
      </c>
      <c r="B133" s="483" t="str">
        <f>'Salary Record'!C940</f>
        <v>Nawaz</v>
      </c>
      <c r="C133" s="358"/>
      <c r="D133" s="359"/>
      <c r="E133" s="360">
        <f>'Salary Record'!K939</f>
        <v>35000</v>
      </c>
      <c r="F133" s="360">
        <f>'Salary Record'!C945</f>
        <v>0</v>
      </c>
      <c r="G133" s="361">
        <f>'Salary Record'!C946</f>
        <v>0</v>
      </c>
      <c r="H133" s="360">
        <f>'Salary Record'!I944</f>
        <v>33</v>
      </c>
      <c r="I133" s="360">
        <f>'Salary Record'!I943</f>
        <v>31</v>
      </c>
      <c r="J133" s="362">
        <f>'Salary Record'!K944</f>
        <v>4657.2580645161288</v>
      </c>
      <c r="K133" s="365">
        <f>'Salary Record'!K945</f>
        <v>39657.258064516129</v>
      </c>
      <c r="L133" s="364">
        <f>'Salary Record'!G943</f>
        <v>0</v>
      </c>
      <c r="M133" s="364">
        <f>'Salary Record'!G944</f>
        <v>0</v>
      </c>
      <c r="N133" s="366">
        <f>'Salary Record'!G945</f>
        <v>0</v>
      </c>
      <c r="O133" s="365">
        <f>'Salary Record'!G946</f>
        <v>0</v>
      </c>
      <c r="P133" s="366">
        <f>'Salary Record'!G947</f>
        <v>0</v>
      </c>
      <c r="Q133" s="364">
        <f>'Salary Record'!K947</f>
        <v>0</v>
      </c>
      <c r="R133" s="495" t="s">
        <v>292</v>
      </c>
      <c r="S133">
        <v>292000</v>
      </c>
      <c r="T133"/>
      <c r="U133"/>
      <c r="V133"/>
      <c r="W133"/>
      <c r="X133"/>
      <c r="Y133"/>
      <c r="Z133"/>
    </row>
    <row r="134" spans="1:26" s="197" customFormat="1" ht="16.149999999999999" customHeight="1" x14ac:dyDescent="0.2">
      <c r="A134" s="17">
        <v>7</v>
      </c>
      <c r="B134" s="490" t="str">
        <f>'Salary Record'!C1122</f>
        <v>Salman Ali Bhatti</v>
      </c>
      <c r="C134" s="231"/>
      <c r="D134" s="232"/>
      <c r="E134" s="217">
        <f>'Salary Record'!K1121</f>
        <v>0</v>
      </c>
      <c r="F134" s="217">
        <f>'Salary Record'!C1127</f>
        <v>0</v>
      </c>
      <c r="G134" s="218">
        <f>'Salary Record'!C1128</f>
        <v>0</v>
      </c>
      <c r="H134" s="217">
        <f>'Salary Record'!I1126</f>
        <v>0</v>
      </c>
      <c r="I134" s="217">
        <f>'Salary Record'!I1125</f>
        <v>0</v>
      </c>
      <c r="J134" s="233">
        <f>'Salary Record'!K1126</f>
        <v>0</v>
      </c>
      <c r="K134" s="223">
        <f>'Salary Record'!K1127</f>
        <v>0</v>
      </c>
      <c r="L134" s="219">
        <f>'Salary Record'!G1125</f>
        <v>0</v>
      </c>
      <c r="M134" s="223">
        <f>'Salary Record'!G1126</f>
        <v>0</v>
      </c>
      <c r="N134" s="221" t="str">
        <f>'Salary Record'!G1127</f>
        <v/>
      </c>
      <c r="O134" s="223">
        <f>'Salary Record'!G1128</f>
        <v>0</v>
      </c>
      <c r="P134" s="221" t="str">
        <f>'Salary Record'!G1129</f>
        <v/>
      </c>
      <c r="Q134" s="219">
        <f>'Salary Record'!K1129</f>
        <v>0</v>
      </c>
      <c r="R134" s="495"/>
      <c r="S134">
        <f>S133-S132</f>
        <v>4000</v>
      </c>
      <c r="T134"/>
      <c r="U134"/>
      <c r="V134"/>
      <c r="W134"/>
      <c r="X134"/>
      <c r="Y134"/>
      <c r="Z134"/>
    </row>
    <row r="135" spans="1:26" s="197" customFormat="1" ht="15" customHeight="1" x14ac:dyDescent="0.2">
      <c r="A135" s="215">
        <v>2</v>
      </c>
      <c r="B135" s="483" t="str">
        <f>'Salary Record'!C1137</f>
        <v>Imran Feroz</v>
      </c>
      <c r="C135" s="216"/>
      <c r="D135" s="191"/>
      <c r="E135" s="217">
        <f>'Salary Record'!K1136</f>
        <v>75000</v>
      </c>
      <c r="F135" s="217">
        <f>'Salary Record'!C1142</f>
        <v>0</v>
      </c>
      <c r="G135" s="218">
        <f>'Salary Record'!C1143</f>
        <v>0</v>
      </c>
      <c r="H135" s="217">
        <f>'Salary Record'!I1141</f>
        <v>0</v>
      </c>
      <c r="I135" s="217">
        <f>'Salary Record'!I1140</f>
        <v>0</v>
      </c>
      <c r="J135" s="192">
        <f>'Salary Record'!K1141</f>
        <v>0</v>
      </c>
      <c r="K135" s="195">
        <f>'Salary Record'!K1142</f>
        <v>0</v>
      </c>
      <c r="L135" s="194">
        <f>'Salary Record'!G1140</f>
        <v>2000</v>
      </c>
      <c r="M135" s="195">
        <f>'Salary Record'!G1141</f>
        <v>0</v>
      </c>
      <c r="N135" s="196">
        <f>'Salary Record'!G1142</f>
        <v>2000</v>
      </c>
      <c r="O135" s="195">
        <f>'Salary Record'!G1143</f>
        <v>0</v>
      </c>
      <c r="P135" s="196">
        <f>'Salary Record'!G1144</f>
        <v>2000</v>
      </c>
      <c r="Q135" s="219">
        <f>'Salary Record'!K1144</f>
        <v>0</v>
      </c>
      <c r="R135" s="495"/>
      <c r="S135"/>
      <c r="T135"/>
      <c r="U135"/>
      <c r="V135"/>
      <c r="W135"/>
      <c r="X135"/>
      <c r="Y135"/>
      <c r="Z135"/>
    </row>
    <row r="136" spans="1:26" s="197" customFormat="1" ht="15" customHeight="1" x14ac:dyDescent="0.2">
      <c r="A136" s="357">
        <v>25</v>
      </c>
      <c r="B136" s="484">
        <f>'Salary Record'!C1152</f>
        <v>0</v>
      </c>
      <c r="C136" s="396"/>
      <c r="D136" s="376"/>
      <c r="E136" s="365">
        <f>'Salary Record'!K1151</f>
        <v>0</v>
      </c>
      <c r="F136" s="365">
        <f>'Salary Record'!C1157</f>
        <v>0</v>
      </c>
      <c r="G136" s="361">
        <f>'Salary Record'!C1158</f>
        <v>0</v>
      </c>
      <c r="H136" s="365">
        <f>'Salary Record'!I1156</f>
        <v>9</v>
      </c>
      <c r="I136" s="365">
        <f>'Salary Record'!I1155</f>
        <v>31</v>
      </c>
      <c r="J136" s="361">
        <f>'Salary Record'!K1156</f>
        <v>0</v>
      </c>
      <c r="K136" s="361">
        <f>'Salary Record'!K1157</f>
        <v>0</v>
      </c>
      <c r="L136" s="364">
        <f>'Salary Record'!G1155</f>
        <v>0</v>
      </c>
      <c r="M136" s="365">
        <f>'Salary Record'!G1156</f>
        <v>0</v>
      </c>
      <c r="N136" s="366">
        <f>'Salary Record'!G1157</f>
        <v>0</v>
      </c>
      <c r="O136" s="365">
        <f>'Salary Record'!G1158</f>
        <v>0</v>
      </c>
      <c r="P136" s="366">
        <f>'Salary Record'!G1159</f>
        <v>0</v>
      </c>
      <c r="Q136" s="364">
        <f>'Salary Record'!K1159</f>
        <v>0</v>
      </c>
      <c r="R136" s="495"/>
      <c r="S136"/>
      <c r="T136"/>
      <c r="U136"/>
      <c r="V136"/>
      <c r="W136"/>
      <c r="X136"/>
      <c r="Y136"/>
      <c r="Z136"/>
    </row>
    <row r="137" spans="1:26" s="197" customFormat="1" ht="15" customHeight="1" x14ac:dyDescent="0.2">
      <c r="A137" s="357">
        <v>23</v>
      </c>
      <c r="B137" s="484" t="str">
        <f>'Salary Record'!C1167</f>
        <v>Rohni</v>
      </c>
      <c r="C137" s="190"/>
      <c r="D137" s="191"/>
      <c r="E137" s="192">
        <f>'Salary Record'!K1166</f>
        <v>60000</v>
      </c>
      <c r="F137" s="192">
        <f>'Salary Record'!C1172</f>
        <v>0</v>
      </c>
      <c r="G137" s="192">
        <f>'Salary Record'!C1173</f>
        <v>0</v>
      </c>
      <c r="H137" s="192">
        <f>'Salary Record'!I1171</f>
        <v>0</v>
      </c>
      <c r="I137" s="192">
        <f>'Salary Record'!I1170</f>
        <v>0</v>
      </c>
      <c r="J137" s="193">
        <f>'Salary Record'!K1171</f>
        <v>0</v>
      </c>
      <c r="K137" s="193">
        <f>'Salary Record'!K1172</f>
        <v>0</v>
      </c>
      <c r="L137" s="194">
        <f>'Salary Record'!G1170</f>
        <v>0</v>
      </c>
      <c r="M137" s="195">
        <f>'Salary Record'!G1171</f>
        <v>0</v>
      </c>
      <c r="N137" s="196">
        <f>'Salary Record'!G1172</f>
        <v>0</v>
      </c>
      <c r="O137" s="195">
        <f>'Salary Record'!G1173</f>
        <v>0</v>
      </c>
      <c r="P137" s="196">
        <f>'Salary Record'!G1174</f>
        <v>0</v>
      </c>
      <c r="Q137" s="194">
        <f>'Salary Record'!K1174</f>
        <v>0</v>
      </c>
      <c r="R137" s="495"/>
      <c r="S137"/>
      <c r="T137"/>
      <c r="U137"/>
      <c r="V137"/>
      <c r="W137"/>
      <c r="X137"/>
      <c r="Y137"/>
      <c r="Z137"/>
    </row>
    <row r="138" spans="1:26" ht="16.899999999999999" customHeight="1" x14ac:dyDescent="0.2">
      <c r="A138" s="357">
        <v>4</v>
      </c>
      <c r="B138" s="484">
        <f>'Salary Record'!C1183</f>
        <v>0</v>
      </c>
      <c r="C138" s="397"/>
      <c r="D138" s="398"/>
      <c r="E138" s="399">
        <f>'Salary Record'!K1182</f>
        <v>1200</v>
      </c>
      <c r="F138" s="400">
        <f>'Salary Record'!C1188</f>
        <v>0</v>
      </c>
      <c r="G138" s="401">
        <f>'Salary Record'!C1189</f>
        <v>0</v>
      </c>
      <c r="H138" s="400">
        <f>'Salary Record'!I1187</f>
        <v>0</v>
      </c>
      <c r="I138" s="399">
        <f>'Salary Record'!I1186</f>
        <v>20</v>
      </c>
      <c r="J138" s="402">
        <f>'Salary Record'!K1187</f>
        <v>0</v>
      </c>
      <c r="K138" s="400">
        <f>'Salary Record'!K1188</f>
        <v>24000</v>
      </c>
      <c r="L138" s="399">
        <f>'Salary Record'!G1186</f>
        <v>0</v>
      </c>
      <c r="M138" s="399">
        <f>'Salary Record'!G1187</f>
        <v>0</v>
      </c>
      <c r="N138" s="403">
        <f>'Salary Record'!G1188</f>
        <v>0</v>
      </c>
      <c r="O138" s="399">
        <f>'Salary Record'!G1189</f>
        <v>0</v>
      </c>
      <c r="P138" s="403">
        <f>'Salary Record'!G1190</f>
        <v>0</v>
      </c>
      <c r="Q138" s="399">
        <f>'Salary Record'!K1190</f>
        <v>0</v>
      </c>
      <c r="R138" s="495"/>
    </row>
    <row r="139" spans="1:26" s="197" customFormat="1" ht="15" customHeight="1" x14ac:dyDescent="0.2">
      <c r="A139" s="357">
        <v>30</v>
      </c>
      <c r="B139" s="483" t="str">
        <f>'Salary Record'!C956</f>
        <v>Uzair</v>
      </c>
      <c r="C139" s="226"/>
      <c r="D139" s="227"/>
      <c r="E139" s="195">
        <f>'Salary Record'!K955</f>
        <v>0</v>
      </c>
      <c r="F139" s="195">
        <f>'Salary Record'!C961</f>
        <v>0</v>
      </c>
      <c r="G139" s="192">
        <f>'Salary Record'!C962</f>
        <v>0</v>
      </c>
      <c r="H139" s="195">
        <f>'Salary Record'!I960</f>
        <v>10</v>
      </c>
      <c r="I139" s="195">
        <f>'Salary Record'!I959</f>
        <v>31</v>
      </c>
      <c r="J139" s="193">
        <f>'Salary Record'!K960</f>
        <v>0</v>
      </c>
      <c r="K139" s="195">
        <f>'Salary Record'!K961</f>
        <v>0</v>
      </c>
      <c r="L139" s="194">
        <f>'Salary Record'!G959</f>
        <v>0</v>
      </c>
      <c r="M139" s="195">
        <f>'Salary Record'!G960</f>
        <v>0</v>
      </c>
      <c r="N139" s="196" t="str">
        <f>'Salary Record'!G961</f>
        <v/>
      </c>
      <c r="O139" s="195">
        <f>'Salary Record'!G962</f>
        <v>0</v>
      </c>
      <c r="P139" s="196" t="str">
        <f>'Salary Record'!G963</f>
        <v/>
      </c>
      <c r="Q139" s="194">
        <f>'Salary Record'!K963</f>
        <v>0</v>
      </c>
      <c r="R139" s="495"/>
      <c r="S139"/>
      <c r="T139"/>
      <c r="U139"/>
      <c r="V139"/>
      <c r="W139"/>
      <c r="X139"/>
      <c r="Y139"/>
      <c r="Z139"/>
    </row>
    <row r="140" spans="1:26" s="197" customFormat="1" ht="15" customHeight="1" x14ac:dyDescent="0.2">
      <c r="A140" s="215">
        <v>3</v>
      </c>
      <c r="B140" s="483" t="str">
        <f>'Salary Record'!C730</f>
        <v>Saad</v>
      </c>
      <c r="C140" s="226"/>
      <c r="D140" s="227"/>
      <c r="E140" s="217">
        <f>'Salary Record'!K729</f>
        <v>45000</v>
      </c>
      <c r="F140" s="192">
        <f>'Salary Record'!C735</f>
        <v>0</v>
      </c>
      <c r="G140" s="192">
        <f>'Salary Record'!C736</f>
        <v>0</v>
      </c>
      <c r="H140" s="192">
        <f>'Salary Record'!I734</f>
        <v>6</v>
      </c>
      <c r="I140" s="192">
        <f>'Salary Record'!I733</f>
        <v>31</v>
      </c>
      <c r="J140" s="193">
        <f>'Salary Record'!K734</f>
        <v>1088.7096774193546</v>
      </c>
      <c r="K140" s="193">
        <f>'Salary Record'!K735</f>
        <v>46088.709677419356</v>
      </c>
      <c r="L140" s="194">
        <f>'Salary Record'!G733</f>
        <v>0</v>
      </c>
      <c r="M140" s="195">
        <f>'Salary Record'!G734</f>
        <v>0</v>
      </c>
      <c r="N140" s="196">
        <f>'Salary Record'!G735</f>
        <v>0</v>
      </c>
      <c r="O140" s="195">
        <f>'Salary Record'!G736</f>
        <v>0</v>
      </c>
      <c r="P140" s="196">
        <f>'Salary Record'!G737</f>
        <v>0</v>
      </c>
      <c r="Q140" s="219">
        <f>'Salary Record'!K737</f>
        <v>0</v>
      </c>
      <c r="R140" s="495" t="s">
        <v>292</v>
      </c>
      <c r="S140"/>
      <c r="T140"/>
      <c r="U140"/>
      <c r="V140"/>
      <c r="W140"/>
      <c r="X140"/>
      <c r="Y140"/>
      <c r="Z140"/>
    </row>
    <row r="141" spans="1:26" ht="12.75" customHeight="1" x14ac:dyDescent="0.2">
      <c r="A141" s="77"/>
      <c r="B141" s="81"/>
      <c r="C141" s="81"/>
      <c r="D141" s="81"/>
      <c r="E141" s="9"/>
      <c r="F141" s="9"/>
      <c r="G141" s="80"/>
      <c r="H141" s="9"/>
      <c r="I141" s="9"/>
      <c r="J141" s="9"/>
      <c r="K141" s="9"/>
      <c r="L141" s="9"/>
      <c r="M141" s="9"/>
      <c r="N141" s="82"/>
      <c r="O141" s="9"/>
      <c r="P141" s="82"/>
    </row>
    <row r="142" spans="1:26" ht="12.75" customHeight="1" x14ac:dyDescent="0.2">
      <c r="A142" s="77"/>
      <c r="B142" s="81"/>
      <c r="C142" s="81"/>
      <c r="D142" s="81"/>
      <c r="E142" s="9"/>
      <c r="F142" s="9"/>
      <c r="G142" s="80"/>
      <c r="H142" s="9"/>
      <c r="I142" s="9"/>
      <c r="J142" s="9"/>
      <c r="K142" s="9"/>
      <c r="L142" s="9"/>
      <c r="M142" s="9"/>
      <c r="N142" s="82"/>
      <c r="O142" s="9"/>
      <c r="P142" s="82"/>
    </row>
    <row r="143" spans="1:26" ht="12.75" customHeight="1" x14ac:dyDescent="0.2">
      <c r="A143" s="77"/>
      <c r="B143" s="81"/>
      <c r="C143" s="81"/>
      <c r="D143" s="81"/>
      <c r="E143" s="9"/>
      <c r="F143" s="9"/>
      <c r="G143" s="80"/>
      <c r="H143" s="9"/>
      <c r="I143" s="9"/>
      <c r="J143" s="9"/>
      <c r="K143" s="9"/>
      <c r="L143" s="9"/>
      <c r="M143" s="9"/>
      <c r="N143" s="82"/>
      <c r="O143" s="9"/>
      <c r="P143" s="82"/>
    </row>
    <row r="144" spans="1:26" ht="12.75" customHeight="1" x14ac:dyDescent="0.2">
      <c r="A144" s="77"/>
      <c r="B144" s="81"/>
      <c r="C144" s="81"/>
      <c r="D144" s="81"/>
      <c r="E144" s="9"/>
      <c r="F144" s="9"/>
      <c r="G144" s="80"/>
      <c r="H144" s="9"/>
      <c r="I144" s="9"/>
      <c r="J144" s="9"/>
      <c r="K144" s="9"/>
      <c r="L144" s="9"/>
      <c r="M144" s="9"/>
      <c r="N144" s="82"/>
      <c r="O144" s="9"/>
      <c r="P144" s="82"/>
    </row>
    <row r="145" spans="1:16" ht="12.75" customHeight="1" x14ac:dyDescent="0.2">
      <c r="A145" s="77"/>
      <c r="B145" s="81"/>
      <c r="C145" s="81"/>
      <c r="D145" s="81"/>
      <c r="E145" s="9"/>
      <c r="F145" s="9"/>
      <c r="G145" s="80"/>
      <c r="H145" s="9"/>
      <c r="I145" s="9"/>
      <c r="J145" s="9"/>
      <c r="K145" s="9"/>
      <c r="L145" s="9"/>
      <c r="M145" s="9"/>
      <c r="N145" s="82"/>
      <c r="O145" s="9"/>
      <c r="P145" s="82"/>
    </row>
    <row r="146" spans="1:16" ht="12.75" customHeight="1" x14ac:dyDescent="0.2">
      <c r="A146" s="77"/>
      <c r="B146" s="81"/>
      <c r="C146" s="81"/>
      <c r="D146" s="81"/>
      <c r="E146" s="9"/>
      <c r="F146" s="9"/>
      <c r="G146" s="80"/>
      <c r="H146" s="9"/>
      <c r="I146" s="9"/>
      <c r="J146" s="9"/>
      <c r="K146" s="9"/>
      <c r="L146" s="9"/>
      <c r="M146" s="9"/>
      <c r="N146" s="82"/>
      <c r="O146" s="9"/>
      <c r="P146" s="82"/>
    </row>
    <row r="147" spans="1:16" ht="12.75" customHeight="1" x14ac:dyDescent="0.2">
      <c r="A147" s="77"/>
      <c r="B147" s="81"/>
      <c r="C147" s="81"/>
      <c r="D147" s="81"/>
      <c r="E147" s="9"/>
      <c r="F147" s="9"/>
      <c r="G147" s="80"/>
      <c r="H147" s="9"/>
      <c r="I147" s="9"/>
      <c r="J147" s="9"/>
      <c r="K147" s="9"/>
      <c r="L147" s="9"/>
      <c r="M147" s="9"/>
      <c r="N147" s="82"/>
      <c r="O147" s="9"/>
      <c r="P147" s="82"/>
    </row>
    <row r="148" spans="1:16" ht="12.75" customHeight="1" x14ac:dyDescent="0.2">
      <c r="A148" s="77"/>
      <c r="B148" s="81"/>
      <c r="C148" s="81"/>
      <c r="D148" s="81"/>
      <c r="E148" s="9"/>
      <c r="F148" s="9"/>
      <c r="G148" s="80"/>
      <c r="H148" s="9"/>
      <c r="I148" s="9"/>
      <c r="J148" s="9"/>
      <c r="K148" s="9"/>
      <c r="L148" s="9"/>
      <c r="M148" s="9"/>
      <c r="N148" s="82"/>
      <c r="O148" s="9"/>
      <c r="P148" s="82"/>
    </row>
    <row r="149" spans="1:16" ht="12.75" customHeight="1" x14ac:dyDescent="0.2">
      <c r="A149" s="77"/>
      <c r="B149" s="81"/>
      <c r="C149" s="81"/>
      <c r="D149" s="81"/>
      <c r="E149" s="9"/>
      <c r="F149" s="9"/>
      <c r="G149" s="80"/>
      <c r="H149" s="9"/>
      <c r="I149" s="9"/>
      <c r="J149" s="9"/>
      <c r="K149" s="9"/>
      <c r="L149" s="9"/>
      <c r="M149" s="9"/>
      <c r="N149" s="82"/>
      <c r="O149" s="9"/>
      <c r="P149" s="82"/>
    </row>
    <row r="150" spans="1:16" ht="12.75" customHeight="1" x14ac:dyDescent="0.2">
      <c r="A150" s="77"/>
      <c r="B150" s="81"/>
      <c r="C150" s="81"/>
      <c r="D150" s="81"/>
      <c r="E150" s="9"/>
      <c r="F150" s="9"/>
      <c r="G150" s="80"/>
      <c r="H150" s="9"/>
      <c r="I150" s="9"/>
      <c r="J150" s="9"/>
      <c r="K150" s="9"/>
      <c r="L150" s="9"/>
      <c r="M150" s="9"/>
      <c r="N150" s="82"/>
      <c r="O150" s="9"/>
      <c r="P150" s="82"/>
    </row>
    <row r="151" spans="1:16" ht="12.75" customHeight="1" x14ac:dyDescent="0.2">
      <c r="A151" s="77"/>
      <c r="B151" s="81"/>
      <c r="C151" s="81"/>
      <c r="D151" s="81"/>
      <c r="E151" s="9"/>
      <c r="F151" s="9"/>
      <c r="G151" s="80"/>
      <c r="H151" s="9"/>
      <c r="I151" s="9"/>
      <c r="J151" s="9"/>
      <c r="K151" s="9"/>
      <c r="L151" s="9"/>
      <c r="M151" s="9"/>
      <c r="N151" s="82"/>
      <c r="O151" s="9"/>
      <c r="P151" s="82"/>
    </row>
    <row r="152" spans="1:16" ht="12.75" customHeight="1" x14ac:dyDescent="0.2">
      <c r="A152" s="77"/>
      <c r="B152" s="81"/>
      <c r="C152" s="81"/>
      <c r="D152" s="81"/>
      <c r="E152" s="9"/>
      <c r="F152" s="9"/>
      <c r="G152" s="80"/>
      <c r="H152" s="9"/>
      <c r="I152" s="9"/>
      <c r="J152" s="9"/>
      <c r="K152" s="9"/>
      <c r="L152" s="9"/>
      <c r="M152" s="9"/>
      <c r="N152" s="82"/>
      <c r="O152" s="9"/>
      <c r="P152" s="82"/>
    </row>
    <row r="153" spans="1:16" ht="12.75" customHeight="1" x14ac:dyDescent="0.2">
      <c r="A153" s="77"/>
      <c r="B153" s="81"/>
      <c r="C153" s="81"/>
      <c r="D153" s="81"/>
      <c r="E153" s="9"/>
      <c r="F153" s="9"/>
      <c r="G153" s="80"/>
      <c r="H153" s="9"/>
      <c r="I153" s="9"/>
      <c r="J153" s="9"/>
      <c r="K153" s="9"/>
      <c r="L153" s="9"/>
      <c r="M153" s="9"/>
      <c r="N153" s="82"/>
      <c r="O153" s="9"/>
      <c r="P153" s="82"/>
    </row>
    <row r="154" spans="1:16" ht="12.75" customHeight="1" x14ac:dyDescent="0.2">
      <c r="A154" s="77"/>
      <c r="B154" s="81"/>
      <c r="C154" s="81"/>
      <c r="D154" s="81"/>
      <c r="E154" s="9"/>
      <c r="F154" s="9"/>
      <c r="G154" s="80"/>
      <c r="H154" s="9"/>
      <c r="I154" s="9"/>
      <c r="J154" s="9"/>
      <c r="K154" s="9"/>
      <c r="L154" s="9"/>
      <c r="M154" s="9"/>
      <c r="N154" s="82"/>
      <c r="O154" s="9"/>
      <c r="P154" s="82"/>
    </row>
    <row r="155" spans="1:16" ht="12.75" customHeight="1" x14ac:dyDescent="0.2">
      <c r="A155" s="77"/>
      <c r="B155" s="81"/>
      <c r="C155" s="81"/>
      <c r="D155" s="81"/>
      <c r="E155" s="9"/>
      <c r="F155" s="9"/>
      <c r="G155" s="80"/>
      <c r="H155" s="9"/>
      <c r="I155" s="9"/>
      <c r="J155" s="9"/>
      <c r="K155" s="9"/>
      <c r="L155" s="9"/>
      <c r="M155" s="9"/>
      <c r="N155" s="82"/>
      <c r="O155" s="9"/>
      <c r="P155" s="82"/>
    </row>
    <row r="156" spans="1:16" ht="12.75" customHeight="1" x14ac:dyDescent="0.2">
      <c r="A156" s="77"/>
      <c r="B156" s="81"/>
      <c r="C156" s="81"/>
      <c r="D156" s="81"/>
      <c r="E156" s="9"/>
      <c r="F156" s="9"/>
      <c r="G156" s="80"/>
      <c r="H156" s="9"/>
      <c r="I156" s="9"/>
      <c r="J156" s="9"/>
      <c r="K156" s="9"/>
      <c r="L156" s="9"/>
      <c r="M156" s="9"/>
      <c r="N156" s="82"/>
      <c r="O156" s="9"/>
      <c r="P156" s="82"/>
    </row>
    <row r="157" spans="1:16" ht="12.75" customHeight="1" x14ac:dyDescent="0.2">
      <c r="A157" s="77"/>
      <c r="B157" s="81"/>
      <c r="C157" s="81"/>
      <c r="D157" s="81"/>
      <c r="E157" s="9"/>
      <c r="F157" s="9"/>
      <c r="G157" s="80"/>
      <c r="H157" s="9"/>
      <c r="I157" s="9"/>
      <c r="J157" s="9"/>
      <c r="K157" s="9"/>
      <c r="L157" s="9"/>
      <c r="M157" s="9"/>
      <c r="N157" s="82"/>
      <c r="O157" s="9"/>
      <c r="P157" s="82"/>
    </row>
    <row r="158" spans="1:16" ht="12.75" customHeight="1" x14ac:dyDescent="0.2">
      <c r="A158" s="77"/>
      <c r="B158" s="81"/>
      <c r="C158" s="81"/>
      <c r="D158" s="81"/>
      <c r="E158" s="9"/>
      <c r="F158" s="9"/>
      <c r="G158" s="80"/>
      <c r="H158" s="9"/>
      <c r="I158" s="9"/>
      <c r="J158" s="9"/>
      <c r="K158" s="9"/>
      <c r="L158" s="9"/>
      <c r="M158" s="9"/>
      <c r="N158" s="82"/>
      <c r="O158" s="9"/>
      <c r="P158" s="82"/>
    </row>
    <row r="159" spans="1:16" ht="12.75" customHeight="1" x14ac:dyDescent="0.2">
      <c r="A159" s="77"/>
      <c r="B159" s="81"/>
      <c r="C159" s="81"/>
      <c r="D159" s="81"/>
      <c r="E159" s="9"/>
      <c r="F159" s="9"/>
      <c r="G159" s="80"/>
      <c r="H159" s="9"/>
      <c r="I159" s="9"/>
      <c r="J159" s="9"/>
      <c r="K159" s="9"/>
      <c r="L159" s="9"/>
      <c r="M159" s="9"/>
      <c r="N159" s="82"/>
      <c r="O159" s="9"/>
      <c r="P159" s="82"/>
    </row>
    <row r="160" spans="1:16" ht="12.75" customHeight="1" x14ac:dyDescent="0.2">
      <c r="A160" s="77"/>
      <c r="B160" s="81"/>
      <c r="C160" s="81"/>
      <c r="D160" s="81"/>
      <c r="E160" s="9"/>
      <c r="F160" s="9"/>
      <c r="G160" s="80"/>
      <c r="H160" s="9"/>
      <c r="I160" s="9"/>
      <c r="J160" s="9"/>
      <c r="K160" s="9"/>
      <c r="L160" s="9"/>
      <c r="M160" s="9"/>
      <c r="N160" s="82"/>
      <c r="O160" s="9"/>
      <c r="P160" s="82"/>
    </row>
    <row r="161" spans="1:16" ht="12.75" customHeight="1" x14ac:dyDescent="0.2">
      <c r="A161" s="77"/>
      <c r="B161" s="81"/>
      <c r="C161" s="81"/>
      <c r="D161" s="81"/>
      <c r="E161" s="9"/>
      <c r="F161" s="9"/>
      <c r="G161" s="80"/>
      <c r="H161" s="9"/>
      <c r="I161" s="9"/>
      <c r="J161" s="9"/>
      <c r="K161" s="9"/>
      <c r="L161" s="9"/>
      <c r="M161" s="9"/>
      <c r="N161" s="82"/>
      <c r="O161" s="9"/>
      <c r="P161" s="82"/>
    </row>
    <row r="162" spans="1:16" ht="12.75" customHeight="1" x14ac:dyDescent="0.2">
      <c r="A162" s="77"/>
      <c r="B162" s="81"/>
      <c r="C162" s="81"/>
      <c r="D162" s="81"/>
      <c r="E162" s="9"/>
      <c r="F162" s="9"/>
      <c r="G162" s="80"/>
      <c r="H162" s="9"/>
      <c r="I162" s="9"/>
      <c r="J162" s="9"/>
      <c r="K162" s="9"/>
      <c r="L162" s="9"/>
      <c r="M162" s="9"/>
      <c r="N162" s="82"/>
      <c r="O162" s="9"/>
      <c r="P162" s="82"/>
    </row>
    <row r="163" spans="1:16" ht="12.75" customHeight="1" x14ac:dyDescent="0.2">
      <c r="A163" s="77"/>
      <c r="B163" s="81"/>
      <c r="C163" s="81"/>
      <c r="D163" s="81"/>
      <c r="E163" s="9"/>
      <c r="F163" s="9"/>
      <c r="G163" s="80"/>
      <c r="H163" s="9"/>
      <c r="I163" s="9"/>
      <c r="J163" s="9"/>
      <c r="K163" s="9"/>
      <c r="L163" s="9"/>
      <c r="M163" s="9"/>
      <c r="N163" s="82"/>
      <c r="O163" s="9"/>
      <c r="P163" s="82"/>
    </row>
    <row r="164" spans="1:16" ht="12.75" customHeight="1" x14ac:dyDescent="0.2">
      <c r="A164" s="77"/>
      <c r="B164" s="81"/>
      <c r="C164" s="81"/>
      <c r="D164" s="81"/>
      <c r="E164" s="9"/>
      <c r="F164" s="9"/>
      <c r="G164" s="80"/>
      <c r="H164" s="9"/>
      <c r="I164" s="9"/>
      <c r="J164" s="9"/>
      <c r="K164" s="9"/>
      <c r="L164" s="9"/>
      <c r="M164" s="9"/>
      <c r="N164" s="82"/>
      <c r="O164" s="9"/>
      <c r="P164" s="82"/>
    </row>
    <row r="165" spans="1:16" ht="12.75" customHeight="1" x14ac:dyDescent="0.2">
      <c r="A165" s="77"/>
      <c r="B165" s="81"/>
      <c r="C165" s="81"/>
      <c r="D165" s="81"/>
      <c r="E165" s="9"/>
      <c r="F165" s="9"/>
      <c r="G165" s="80"/>
      <c r="H165" s="9"/>
      <c r="I165" s="9"/>
      <c r="J165" s="9"/>
      <c r="K165" s="9"/>
      <c r="L165" s="9"/>
      <c r="M165" s="9"/>
      <c r="N165" s="82"/>
      <c r="O165" s="9"/>
      <c r="P165" s="82"/>
    </row>
    <row r="166" spans="1:16" ht="12.75" customHeight="1" x14ac:dyDescent="0.2">
      <c r="A166" s="77"/>
      <c r="B166" s="81"/>
      <c r="C166" s="81"/>
      <c r="D166" s="81"/>
      <c r="E166" s="9"/>
      <c r="F166" s="9"/>
      <c r="G166" s="80"/>
      <c r="H166" s="9"/>
      <c r="I166" s="9"/>
      <c r="J166" s="9"/>
      <c r="K166" s="9"/>
      <c r="L166" s="9"/>
      <c r="M166" s="9"/>
      <c r="N166" s="82"/>
      <c r="O166" s="9"/>
      <c r="P166" s="82"/>
    </row>
    <row r="167" spans="1:16" ht="12.75" customHeight="1" x14ac:dyDescent="0.2">
      <c r="A167" s="77"/>
      <c r="B167" s="81"/>
      <c r="C167" s="81"/>
      <c r="D167" s="81"/>
      <c r="E167" s="9"/>
      <c r="F167" s="9"/>
      <c r="G167" s="80"/>
      <c r="H167" s="9"/>
      <c r="I167" s="9"/>
      <c r="J167" s="9"/>
      <c r="K167" s="9"/>
      <c r="L167" s="9"/>
      <c r="M167" s="9"/>
      <c r="N167" s="82"/>
      <c r="O167" s="9"/>
      <c r="P167" s="82"/>
    </row>
    <row r="168" spans="1:16" ht="12.75" customHeight="1" x14ac:dyDescent="0.2">
      <c r="A168" s="77"/>
      <c r="B168" s="81"/>
      <c r="C168" s="81"/>
      <c r="D168" s="81"/>
      <c r="E168" s="9"/>
      <c r="F168" s="9"/>
      <c r="G168" s="80"/>
      <c r="H168" s="9"/>
      <c r="I168" s="9"/>
      <c r="J168" s="9"/>
      <c r="K168" s="9"/>
      <c r="L168" s="9"/>
      <c r="M168" s="9"/>
      <c r="N168" s="82"/>
      <c r="O168" s="9"/>
      <c r="P168" s="82"/>
    </row>
    <row r="169" spans="1:16" ht="12.75" customHeight="1" x14ac:dyDescent="0.2">
      <c r="A169" s="77"/>
      <c r="B169" s="81"/>
      <c r="C169" s="81"/>
      <c r="D169" s="81"/>
      <c r="E169" s="9"/>
      <c r="F169" s="9"/>
      <c r="G169" s="80"/>
      <c r="H169" s="9"/>
      <c r="I169" s="9"/>
      <c r="J169" s="9"/>
      <c r="K169" s="9"/>
      <c r="L169" s="9"/>
      <c r="M169" s="9"/>
      <c r="N169" s="82"/>
      <c r="O169" s="9"/>
      <c r="P169" s="82"/>
    </row>
    <row r="170" spans="1:16" ht="12.75" customHeight="1" x14ac:dyDescent="0.2">
      <c r="A170" s="77"/>
      <c r="B170" s="81"/>
      <c r="C170" s="81"/>
      <c r="D170" s="81"/>
      <c r="E170" s="9"/>
      <c r="F170" s="9"/>
      <c r="G170" s="80"/>
      <c r="H170" s="9"/>
      <c r="I170" s="9"/>
      <c r="J170" s="9"/>
      <c r="K170" s="9"/>
      <c r="L170" s="9"/>
      <c r="M170" s="9"/>
      <c r="N170" s="82"/>
      <c r="O170" s="9"/>
      <c r="P170" s="82"/>
    </row>
    <row r="171" spans="1:16" ht="12.75" customHeight="1" x14ac:dyDescent="0.2">
      <c r="A171" s="77"/>
      <c r="B171" s="81"/>
      <c r="C171" s="81"/>
      <c r="D171" s="81"/>
      <c r="E171" s="9"/>
      <c r="F171" s="9"/>
      <c r="G171" s="80"/>
      <c r="H171" s="9"/>
      <c r="I171" s="9"/>
      <c r="J171" s="9"/>
      <c r="K171" s="9"/>
      <c r="L171" s="9"/>
      <c r="M171" s="9"/>
      <c r="N171" s="82"/>
      <c r="O171" s="9"/>
      <c r="P171" s="82"/>
    </row>
    <row r="172" spans="1:16" ht="12.75" customHeight="1" x14ac:dyDescent="0.2">
      <c r="A172" s="77"/>
      <c r="B172" s="81"/>
      <c r="C172" s="81"/>
      <c r="D172" s="81"/>
      <c r="E172" s="9"/>
      <c r="F172" s="9"/>
      <c r="G172" s="80"/>
      <c r="H172" s="9"/>
      <c r="I172" s="9"/>
      <c r="J172" s="9"/>
      <c r="K172" s="9"/>
      <c r="L172" s="9"/>
      <c r="M172" s="9"/>
      <c r="N172" s="82"/>
      <c r="O172" s="9"/>
      <c r="P172" s="82"/>
    </row>
    <row r="173" spans="1:16" ht="12.75" customHeight="1" x14ac:dyDescent="0.2">
      <c r="A173" s="77"/>
      <c r="B173" s="81"/>
      <c r="C173" s="81"/>
      <c r="D173" s="81"/>
      <c r="E173" s="9"/>
      <c r="F173" s="9"/>
      <c r="G173" s="80"/>
      <c r="H173" s="9"/>
      <c r="I173" s="9"/>
      <c r="J173" s="9"/>
      <c r="K173" s="9"/>
      <c r="L173" s="9"/>
      <c r="M173" s="9"/>
      <c r="N173" s="82"/>
      <c r="O173" s="9"/>
      <c r="P173" s="82"/>
    </row>
    <row r="174" spans="1:16" ht="12.75" customHeight="1" x14ac:dyDescent="0.2">
      <c r="A174" s="77"/>
      <c r="B174" s="81"/>
      <c r="C174" s="81"/>
      <c r="D174" s="81"/>
      <c r="E174" s="9"/>
      <c r="F174" s="9"/>
      <c r="G174" s="80"/>
      <c r="H174" s="9"/>
      <c r="I174" s="9"/>
      <c r="J174" s="9"/>
      <c r="K174" s="9"/>
      <c r="L174" s="9"/>
      <c r="M174" s="9"/>
      <c r="N174" s="82"/>
      <c r="O174" s="9"/>
      <c r="P174" s="82"/>
    </row>
    <row r="175" spans="1:16" ht="12.75" customHeight="1" x14ac:dyDescent="0.2">
      <c r="A175" s="77"/>
      <c r="B175" s="81"/>
      <c r="C175" s="81"/>
      <c r="D175" s="81"/>
      <c r="E175" s="9"/>
      <c r="F175" s="9"/>
      <c r="G175" s="80"/>
      <c r="H175" s="9"/>
      <c r="I175" s="9"/>
      <c r="J175" s="9"/>
      <c r="K175" s="9"/>
      <c r="L175" s="9"/>
      <c r="M175" s="9"/>
      <c r="N175" s="82"/>
      <c r="O175" s="9"/>
      <c r="P175" s="82"/>
    </row>
    <row r="176" spans="1:16" ht="12.75" customHeight="1" x14ac:dyDescent="0.2">
      <c r="A176" s="77"/>
      <c r="B176" s="81"/>
      <c r="C176" s="81"/>
      <c r="D176" s="81"/>
      <c r="E176" s="9"/>
      <c r="F176" s="9"/>
      <c r="G176" s="80"/>
      <c r="H176" s="9"/>
      <c r="I176" s="9"/>
      <c r="J176" s="9"/>
      <c r="K176" s="9"/>
      <c r="L176" s="9"/>
      <c r="M176" s="9"/>
      <c r="N176" s="82"/>
      <c r="O176" s="9"/>
      <c r="P176" s="82"/>
    </row>
    <row r="177" spans="1:16" ht="12.75" customHeight="1" x14ac:dyDescent="0.2">
      <c r="A177" s="77"/>
      <c r="B177" s="81"/>
      <c r="C177" s="81"/>
      <c r="D177" s="81"/>
      <c r="E177" s="9"/>
      <c r="F177" s="9"/>
      <c r="G177" s="80"/>
      <c r="H177" s="9"/>
      <c r="I177" s="9"/>
      <c r="J177" s="9"/>
      <c r="K177" s="9"/>
      <c r="L177" s="9"/>
      <c r="M177" s="9"/>
      <c r="N177" s="82"/>
      <c r="O177" s="9"/>
      <c r="P177" s="82"/>
    </row>
    <row r="178" spans="1:16" ht="12.75" customHeight="1" x14ac:dyDescent="0.2">
      <c r="A178" s="77"/>
      <c r="B178" s="81"/>
      <c r="C178" s="81"/>
      <c r="D178" s="81"/>
      <c r="E178" s="9"/>
      <c r="F178" s="9"/>
      <c r="G178" s="80"/>
      <c r="H178" s="9"/>
      <c r="I178" s="9"/>
      <c r="J178" s="9"/>
      <c r="K178" s="9"/>
      <c r="L178" s="9"/>
      <c r="M178" s="9"/>
      <c r="N178" s="82"/>
      <c r="O178" s="9"/>
      <c r="P178" s="82"/>
    </row>
    <row r="179" spans="1:16" ht="12.75" customHeight="1" x14ac:dyDescent="0.2">
      <c r="A179" s="77"/>
      <c r="B179" s="81"/>
      <c r="C179" s="81"/>
      <c r="D179" s="81"/>
      <c r="E179" s="9"/>
      <c r="F179" s="9"/>
      <c r="G179" s="80"/>
      <c r="H179" s="9"/>
      <c r="I179" s="9"/>
      <c r="J179" s="9"/>
      <c r="K179" s="9"/>
      <c r="L179" s="9"/>
      <c r="M179" s="9"/>
      <c r="N179" s="82"/>
      <c r="O179" s="9"/>
      <c r="P179" s="82"/>
    </row>
    <row r="180" spans="1:16" ht="12.75" customHeight="1" x14ac:dyDescent="0.2">
      <c r="A180" s="77"/>
      <c r="B180" s="81"/>
      <c r="C180" s="81"/>
      <c r="D180" s="81"/>
      <c r="E180" s="9"/>
      <c r="F180" s="9"/>
      <c r="G180" s="80"/>
      <c r="H180" s="9"/>
      <c r="I180" s="9"/>
      <c r="J180" s="9"/>
      <c r="K180" s="9"/>
      <c r="L180" s="9"/>
      <c r="M180" s="9"/>
      <c r="N180" s="82"/>
      <c r="O180" s="9"/>
      <c r="P180" s="82"/>
    </row>
    <row r="181" spans="1:16" ht="12.75" customHeight="1" x14ac:dyDescent="0.2">
      <c r="A181" s="77"/>
      <c r="B181" s="81"/>
      <c r="C181" s="81"/>
      <c r="D181" s="81"/>
      <c r="E181" s="9"/>
      <c r="F181" s="9"/>
      <c r="G181" s="80"/>
      <c r="H181" s="9"/>
      <c r="I181" s="9"/>
      <c r="J181" s="9"/>
      <c r="K181" s="9"/>
      <c r="L181" s="9"/>
      <c r="M181" s="9"/>
      <c r="N181" s="82"/>
      <c r="O181" s="9"/>
      <c r="P181" s="82"/>
    </row>
    <row r="182" spans="1:16" ht="12.75" customHeight="1" x14ac:dyDescent="0.2">
      <c r="A182" s="77"/>
      <c r="B182" s="81"/>
      <c r="C182" s="81"/>
      <c r="D182" s="81"/>
      <c r="E182" s="9"/>
      <c r="F182" s="9"/>
      <c r="G182" s="80"/>
      <c r="H182" s="9"/>
      <c r="I182" s="9"/>
      <c r="J182" s="9"/>
      <c r="K182" s="9"/>
      <c r="L182" s="9"/>
      <c r="M182" s="9"/>
      <c r="N182" s="82"/>
      <c r="O182" s="9"/>
      <c r="P182" s="82"/>
    </row>
    <row r="183" spans="1:16" ht="12.75" customHeight="1" x14ac:dyDescent="0.2">
      <c r="A183" s="77"/>
      <c r="B183" s="81"/>
      <c r="C183" s="81"/>
      <c r="D183" s="81"/>
      <c r="E183" s="9"/>
      <c r="F183" s="9"/>
      <c r="G183" s="80"/>
      <c r="H183" s="9"/>
      <c r="I183" s="9"/>
      <c r="J183" s="9"/>
      <c r="K183" s="9"/>
      <c r="L183" s="9"/>
      <c r="M183" s="9"/>
      <c r="N183" s="82"/>
      <c r="O183" s="9"/>
      <c r="P183" s="82"/>
    </row>
    <row r="184" spans="1:16" ht="12.75" customHeight="1" x14ac:dyDescent="0.2">
      <c r="A184" s="77"/>
      <c r="B184" s="81"/>
      <c r="C184" s="81"/>
      <c r="D184" s="81"/>
      <c r="E184" s="9"/>
      <c r="F184" s="9"/>
      <c r="G184" s="80"/>
      <c r="H184" s="9"/>
      <c r="I184" s="9"/>
      <c r="J184" s="9"/>
      <c r="K184" s="9"/>
      <c r="L184" s="9"/>
      <c r="M184" s="9"/>
      <c r="N184" s="82"/>
      <c r="O184" s="9"/>
      <c r="P184" s="82"/>
    </row>
    <row r="185" spans="1:16" ht="12.75" customHeight="1" x14ac:dyDescent="0.2">
      <c r="A185" s="77"/>
      <c r="B185" s="81"/>
      <c r="C185" s="81"/>
      <c r="D185" s="81"/>
      <c r="E185" s="9"/>
      <c r="F185" s="9"/>
      <c r="G185" s="80"/>
      <c r="H185" s="9"/>
      <c r="I185" s="9"/>
      <c r="J185" s="9"/>
      <c r="K185" s="9"/>
      <c r="L185" s="9"/>
      <c r="M185" s="9"/>
      <c r="N185" s="82"/>
      <c r="O185" s="9"/>
      <c r="P185" s="82"/>
    </row>
    <row r="186" spans="1:16" ht="12.75" customHeight="1" x14ac:dyDescent="0.2">
      <c r="A186" s="77"/>
      <c r="B186" s="81"/>
      <c r="C186" s="81"/>
      <c r="D186" s="81"/>
      <c r="E186" s="9"/>
      <c r="F186" s="9"/>
      <c r="G186" s="80"/>
      <c r="H186" s="9"/>
      <c r="I186" s="9"/>
      <c r="J186" s="9"/>
      <c r="K186" s="9"/>
      <c r="L186" s="9"/>
      <c r="M186" s="9"/>
      <c r="N186" s="82"/>
      <c r="O186" s="9"/>
      <c r="P186" s="82"/>
    </row>
    <row r="187" spans="1:16" ht="12.75" customHeight="1" x14ac:dyDescent="0.2">
      <c r="A187" s="77"/>
      <c r="B187" s="81"/>
      <c r="C187" s="81"/>
      <c r="D187" s="81"/>
      <c r="E187" s="9"/>
      <c r="F187" s="9"/>
      <c r="G187" s="80"/>
      <c r="H187" s="9"/>
      <c r="I187" s="9"/>
      <c r="J187" s="9"/>
      <c r="K187" s="9"/>
      <c r="L187" s="9"/>
      <c r="M187" s="9"/>
      <c r="N187" s="82"/>
      <c r="O187" s="9"/>
      <c r="P187" s="82"/>
    </row>
    <row r="188" spans="1:16" ht="12.75" customHeight="1" x14ac:dyDescent="0.2">
      <c r="A188" s="77"/>
      <c r="B188" s="81"/>
      <c r="C188" s="81"/>
      <c r="D188" s="81"/>
      <c r="E188" s="9"/>
      <c r="F188" s="9"/>
      <c r="G188" s="80"/>
      <c r="H188" s="9"/>
      <c r="I188" s="9"/>
      <c r="J188" s="9"/>
      <c r="K188" s="9"/>
      <c r="L188" s="9"/>
      <c r="M188" s="9"/>
      <c r="N188" s="82"/>
      <c r="O188" s="9"/>
      <c r="P188" s="82"/>
    </row>
    <row r="189" spans="1:16" ht="12.75" customHeight="1" x14ac:dyDescent="0.2">
      <c r="A189" s="77"/>
      <c r="B189" s="81"/>
      <c r="C189" s="81"/>
      <c r="D189" s="81"/>
      <c r="E189" s="9"/>
      <c r="F189" s="9"/>
      <c r="G189" s="80"/>
      <c r="H189" s="9"/>
      <c r="I189" s="9"/>
      <c r="J189" s="9"/>
      <c r="K189" s="9"/>
      <c r="L189" s="9"/>
      <c r="M189" s="9"/>
      <c r="N189" s="82"/>
      <c r="O189" s="9"/>
      <c r="P189" s="82"/>
    </row>
    <row r="190" spans="1:16" ht="12.75" customHeight="1" x14ac:dyDescent="0.2">
      <c r="A190" s="77"/>
      <c r="B190" s="81"/>
      <c r="C190" s="81"/>
      <c r="D190" s="81"/>
      <c r="E190" s="9"/>
      <c r="F190" s="9"/>
      <c r="G190" s="80"/>
      <c r="H190" s="9"/>
      <c r="I190" s="9"/>
      <c r="J190" s="9"/>
      <c r="K190" s="9"/>
      <c r="L190" s="9"/>
      <c r="M190" s="9"/>
      <c r="N190" s="82"/>
      <c r="O190" s="9"/>
      <c r="P190" s="82"/>
    </row>
    <row r="191" spans="1:16" ht="12.75" customHeight="1" x14ac:dyDescent="0.2">
      <c r="A191" s="77"/>
      <c r="B191" s="81"/>
      <c r="C191" s="81"/>
      <c r="D191" s="81"/>
      <c r="E191" s="9"/>
      <c r="F191" s="9"/>
      <c r="G191" s="80"/>
      <c r="H191" s="9"/>
      <c r="I191" s="9"/>
      <c r="J191" s="9"/>
      <c r="K191" s="9"/>
      <c r="L191" s="9"/>
      <c r="M191" s="9"/>
      <c r="N191" s="82"/>
      <c r="O191" s="9"/>
      <c r="P191" s="82"/>
    </row>
    <row r="192" spans="1:16" ht="12.75" customHeight="1" x14ac:dyDescent="0.2">
      <c r="A192" s="77"/>
      <c r="B192" s="81"/>
      <c r="C192" s="81"/>
      <c r="D192" s="81"/>
      <c r="E192" s="9"/>
      <c r="F192" s="9"/>
      <c r="G192" s="80"/>
      <c r="H192" s="9"/>
      <c r="I192" s="9"/>
      <c r="J192" s="9"/>
      <c r="K192" s="9"/>
      <c r="L192" s="9"/>
      <c r="M192" s="9"/>
      <c r="N192" s="82"/>
      <c r="O192" s="9"/>
      <c r="P192" s="82"/>
    </row>
    <row r="193" spans="1:16" ht="12.75" customHeight="1" x14ac:dyDescent="0.2">
      <c r="A193" s="77"/>
      <c r="B193" s="81"/>
      <c r="C193" s="81"/>
      <c r="D193" s="81"/>
      <c r="E193" s="9"/>
      <c r="F193" s="9"/>
      <c r="G193" s="80"/>
      <c r="H193" s="9"/>
      <c r="I193" s="9"/>
      <c r="J193" s="9"/>
      <c r="K193" s="9"/>
      <c r="L193" s="9"/>
      <c r="M193" s="9"/>
      <c r="N193" s="82"/>
      <c r="O193" s="9"/>
      <c r="P193" s="82"/>
    </row>
    <row r="194" spans="1:16" ht="12.75" customHeight="1" x14ac:dyDescent="0.2">
      <c r="A194" s="77"/>
      <c r="B194" s="81"/>
      <c r="C194" s="81"/>
      <c r="D194" s="81"/>
      <c r="E194" s="9"/>
      <c r="F194" s="9"/>
      <c r="G194" s="80"/>
      <c r="H194" s="9"/>
      <c r="I194" s="9"/>
      <c r="J194" s="9"/>
      <c r="K194" s="9"/>
      <c r="L194" s="9"/>
      <c r="M194" s="9"/>
      <c r="N194" s="82"/>
      <c r="O194" s="9"/>
      <c r="P194" s="82"/>
    </row>
    <row r="195" spans="1:16" ht="12.75" customHeight="1" x14ac:dyDescent="0.2">
      <c r="A195" s="77"/>
      <c r="B195" s="81"/>
      <c r="C195" s="81"/>
      <c r="D195" s="81"/>
      <c r="E195" s="9"/>
      <c r="F195" s="9"/>
      <c r="G195" s="80"/>
      <c r="H195" s="9"/>
      <c r="I195" s="9"/>
      <c r="J195" s="9"/>
      <c r="K195" s="9"/>
      <c r="L195" s="9"/>
      <c r="M195" s="9"/>
      <c r="N195" s="82"/>
      <c r="O195" s="9"/>
      <c r="P195" s="82"/>
    </row>
    <row r="196" spans="1:16" ht="12.75" customHeight="1" x14ac:dyDescent="0.2">
      <c r="A196" s="77"/>
      <c r="B196" s="81"/>
      <c r="C196" s="81"/>
      <c r="D196" s="81"/>
      <c r="E196" s="9"/>
      <c r="F196" s="9"/>
      <c r="G196" s="80"/>
      <c r="H196" s="9"/>
      <c r="I196" s="9"/>
      <c r="J196" s="9"/>
      <c r="K196" s="9"/>
      <c r="L196" s="9"/>
      <c r="M196" s="9"/>
      <c r="N196" s="82"/>
      <c r="O196" s="9"/>
      <c r="P196" s="82"/>
    </row>
    <row r="197" spans="1:16" ht="12.75" customHeight="1" x14ac:dyDescent="0.2">
      <c r="A197" s="77"/>
      <c r="B197" s="81"/>
      <c r="C197" s="81"/>
      <c r="D197" s="81"/>
      <c r="E197" s="9"/>
      <c r="F197" s="9"/>
      <c r="G197" s="80"/>
      <c r="H197" s="9"/>
      <c r="I197" s="9"/>
      <c r="J197" s="9"/>
      <c r="K197" s="9"/>
      <c r="L197" s="9"/>
      <c r="M197" s="9"/>
      <c r="N197" s="82"/>
      <c r="O197" s="9"/>
      <c r="P197" s="82"/>
    </row>
    <row r="198" spans="1:16" ht="12.75" customHeight="1" x14ac:dyDescent="0.2">
      <c r="A198" s="77"/>
      <c r="B198" s="81"/>
      <c r="C198" s="81"/>
      <c r="D198" s="81"/>
      <c r="E198" s="9"/>
      <c r="F198" s="9"/>
      <c r="G198" s="80"/>
      <c r="H198" s="9"/>
      <c r="I198" s="9"/>
      <c r="J198" s="9"/>
      <c r="K198" s="9"/>
      <c r="L198" s="9"/>
      <c r="M198" s="9"/>
      <c r="N198" s="82"/>
      <c r="O198" s="9"/>
      <c r="P198" s="82"/>
    </row>
    <row r="199" spans="1:16" ht="12.75" customHeight="1" x14ac:dyDescent="0.2">
      <c r="A199" s="77"/>
      <c r="B199" s="81"/>
      <c r="C199" s="81"/>
      <c r="D199" s="81"/>
      <c r="E199" s="9"/>
      <c r="F199" s="9"/>
      <c r="G199" s="80"/>
      <c r="H199" s="9"/>
      <c r="I199" s="9"/>
      <c r="J199" s="9"/>
      <c r="K199" s="9"/>
      <c r="L199" s="9"/>
      <c r="M199" s="9"/>
      <c r="N199" s="82"/>
      <c r="O199" s="9"/>
      <c r="P199" s="82"/>
    </row>
    <row r="200" spans="1:16" ht="12.75" customHeight="1" x14ac:dyDescent="0.2">
      <c r="A200" s="77"/>
      <c r="B200" s="81"/>
      <c r="C200" s="81"/>
      <c r="D200" s="81"/>
      <c r="E200" s="9"/>
      <c r="F200" s="9"/>
      <c r="G200" s="80"/>
      <c r="H200" s="9"/>
      <c r="I200" s="9"/>
      <c r="J200" s="9"/>
      <c r="K200" s="9"/>
      <c r="L200" s="9"/>
      <c r="M200" s="9"/>
      <c r="N200" s="82"/>
      <c r="O200" s="9"/>
      <c r="P200" s="82"/>
    </row>
    <row r="201" spans="1:16" ht="12.75" customHeight="1" x14ac:dyDescent="0.2">
      <c r="A201" s="77"/>
      <c r="B201" s="81"/>
      <c r="C201" s="81"/>
      <c r="D201" s="81"/>
      <c r="E201" s="9"/>
      <c r="F201" s="9"/>
      <c r="G201" s="80"/>
      <c r="H201" s="9"/>
      <c r="I201" s="9"/>
      <c r="J201" s="9"/>
      <c r="K201" s="9"/>
      <c r="L201" s="9"/>
      <c r="M201" s="9"/>
      <c r="N201" s="82"/>
      <c r="O201" s="9"/>
      <c r="P201" s="82"/>
    </row>
    <row r="202" spans="1:16" ht="12.75" customHeight="1" x14ac:dyDescent="0.2">
      <c r="A202" s="77"/>
      <c r="B202" s="81"/>
      <c r="C202" s="81"/>
      <c r="D202" s="81"/>
      <c r="E202" s="9"/>
      <c r="F202" s="9"/>
      <c r="G202" s="80"/>
      <c r="H202" s="9"/>
      <c r="I202" s="9"/>
      <c r="J202" s="9"/>
      <c r="K202" s="9"/>
      <c r="L202" s="9"/>
      <c r="M202" s="9"/>
      <c r="N202" s="82"/>
      <c r="O202" s="9"/>
      <c r="P202" s="82"/>
    </row>
    <row r="203" spans="1:16" ht="12.75" customHeight="1" x14ac:dyDescent="0.2">
      <c r="A203" s="77"/>
      <c r="B203" s="81"/>
      <c r="C203" s="81"/>
      <c r="D203" s="81"/>
      <c r="E203" s="9"/>
      <c r="F203" s="9"/>
      <c r="G203" s="80"/>
      <c r="H203" s="9"/>
      <c r="I203" s="9"/>
      <c r="J203" s="9"/>
      <c r="K203" s="9"/>
      <c r="L203" s="9"/>
      <c r="M203" s="9"/>
      <c r="N203" s="82"/>
      <c r="O203" s="9"/>
      <c r="P203" s="82"/>
    </row>
    <row r="204" spans="1:16" ht="12.75" customHeight="1" x14ac:dyDescent="0.2">
      <c r="A204" s="77"/>
      <c r="B204" s="81"/>
      <c r="C204" s="81"/>
      <c r="D204" s="81"/>
      <c r="E204" s="9"/>
      <c r="F204" s="9"/>
      <c r="G204" s="80"/>
      <c r="H204" s="9"/>
      <c r="I204" s="9"/>
      <c r="J204" s="9"/>
      <c r="K204" s="9"/>
      <c r="L204" s="9"/>
      <c r="M204" s="9"/>
      <c r="N204" s="82"/>
      <c r="O204" s="9"/>
      <c r="P204" s="82"/>
    </row>
    <row r="205" spans="1:16" ht="12.75" customHeight="1" x14ac:dyDescent="0.2">
      <c r="A205" s="77"/>
      <c r="B205" s="81"/>
      <c r="C205" s="81"/>
      <c r="D205" s="81"/>
      <c r="E205" s="9"/>
      <c r="F205" s="9"/>
      <c r="G205" s="80"/>
      <c r="H205" s="9"/>
      <c r="I205" s="9"/>
      <c r="J205" s="9"/>
      <c r="K205" s="9"/>
      <c r="L205" s="9"/>
      <c r="M205" s="9"/>
      <c r="N205" s="82"/>
      <c r="O205" s="9"/>
      <c r="P205" s="82"/>
    </row>
    <row r="206" spans="1:16" ht="12.75" customHeight="1" x14ac:dyDescent="0.2">
      <c r="A206" s="77"/>
      <c r="B206" s="81"/>
      <c r="C206" s="81"/>
      <c r="D206" s="81"/>
      <c r="E206" s="9"/>
      <c r="F206" s="9"/>
      <c r="G206" s="80"/>
      <c r="H206" s="9"/>
      <c r="I206" s="9"/>
      <c r="J206" s="9"/>
      <c r="K206" s="9"/>
      <c r="L206" s="9"/>
      <c r="M206" s="9"/>
      <c r="N206" s="82"/>
      <c r="O206" s="9"/>
      <c r="P206" s="82"/>
    </row>
    <row r="207" spans="1:16" ht="12.75" customHeight="1" x14ac:dyDescent="0.2">
      <c r="A207" s="77"/>
      <c r="B207" s="81"/>
      <c r="C207" s="81"/>
      <c r="D207" s="81"/>
      <c r="E207" s="9"/>
      <c r="F207" s="9"/>
      <c r="G207" s="80"/>
      <c r="H207" s="9"/>
      <c r="I207" s="9"/>
      <c r="J207" s="9"/>
      <c r="K207" s="9"/>
      <c r="L207" s="9"/>
      <c r="M207" s="9"/>
      <c r="N207" s="82"/>
      <c r="O207" s="9"/>
      <c r="P207" s="82"/>
    </row>
    <row r="208" spans="1:16" ht="12.75" customHeight="1" x14ac:dyDescent="0.2">
      <c r="A208" s="77"/>
      <c r="B208" s="81"/>
      <c r="C208" s="81"/>
      <c r="D208" s="81"/>
      <c r="E208" s="9"/>
      <c r="F208" s="9"/>
      <c r="G208" s="80"/>
      <c r="H208" s="9"/>
      <c r="I208" s="9"/>
      <c r="J208" s="9"/>
      <c r="K208" s="9"/>
      <c r="L208" s="9"/>
      <c r="M208" s="9"/>
      <c r="N208" s="82"/>
      <c r="O208" s="9"/>
      <c r="P208" s="82"/>
    </row>
    <row r="209" spans="1:16" ht="12.75" customHeight="1" x14ac:dyDescent="0.2">
      <c r="A209" s="77"/>
      <c r="B209" s="81"/>
      <c r="C209" s="81"/>
      <c r="D209" s="81"/>
      <c r="E209" s="9"/>
      <c r="F209" s="9"/>
      <c r="G209" s="80"/>
      <c r="H209" s="9"/>
      <c r="I209" s="9"/>
      <c r="J209" s="9"/>
      <c r="K209" s="9"/>
      <c r="L209" s="9"/>
      <c r="M209" s="9"/>
      <c r="N209" s="82"/>
      <c r="O209" s="9"/>
      <c r="P209" s="82"/>
    </row>
    <row r="210" spans="1:16" ht="12.75" customHeight="1" x14ac:dyDescent="0.2">
      <c r="A210" s="77"/>
      <c r="B210" s="81"/>
      <c r="C210" s="81"/>
      <c r="D210" s="81"/>
      <c r="E210" s="9"/>
      <c r="F210" s="9"/>
      <c r="G210" s="80"/>
      <c r="H210" s="9"/>
      <c r="I210" s="9"/>
      <c r="J210" s="9"/>
      <c r="K210" s="9"/>
      <c r="L210" s="9"/>
      <c r="M210" s="9"/>
      <c r="N210" s="82"/>
      <c r="O210" s="9"/>
      <c r="P210" s="82"/>
    </row>
    <row r="211" spans="1:16" ht="12.75" customHeight="1" x14ac:dyDescent="0.2">
      <c r="A211" s="77"/>
      <c r="B211" s="81"/>
      <c r="C211" s="81"/>
      <c r="D211" s="81"/>
      <c r="E211" s="9"/>
      <c r="F211" s="9"/>
      <c r="G211" s="80"/>
      <c r="H211" s="9"/>
      <c r="I211" s="9"/>
      <c r="J211" s="9"/>
      <c r="K211" s="9"/>
      <c r="L211" s="9"/>
      <c r="M211" s="9"/>
      <c r="N211" s="82"/>
      <c r="O211" s="9"/>
      <c r="P211" s="82"/>
    </row>
    <row r="212" spans="1:16" ht="12.75" customHeight="1" x14ac:dyDescent="0.2">
      <c r="A212" s="77"/>
      <c r="B212" s="81"/>
      <c r="C212" s="81"/>
      <c r="D212" s="81"/>
      <c r="E212" s="9"/>
      <c r="F212" s="9"/>
      <c r="G212" s="80"/>
      <c r="H212" s="9"/>
      <c r="I212" s="9"/>
      <c r="J212" s="9"/>
      <c r="K212" s="9"/>
      <c r="L212" s="9"/>
      <c r="M212" s="9"/>
      <c r="N212" s="82"/>
      <c r="O212" s="9"/>
      <c r="P212" s="82"/>
    </row>
    <row r="213" spans="1:16" ht="12.75" customHeight="1" x14ac:dyDescent="0.2">
      <c r="A213" s="77"/>
      <c r="B213" s="81"/>
      <c r="C213" s="81"/>
      <c r="D213" s="81"/>
      <c r="E213" s="9"/>
      <c r="F213" s="9"/>
      <c r="G213" s="80"/>
      <c r="H213" s="9"/>
      <c r="I213" s="9"/>
      <c r="J213" s="9"/>
      <c r="K213" s="9"/>
      <c r="L213" s="9"/>
      <c r="M213" s="9"/>
      <c r="N213" s="82"/>
      <c r="O213" s="9"/>
      <c r="P213" s="82"/>
    </row>
    <row r="214" spans="1:16" ht="12.75" customHeight="1" x14ac:dyDescent="0.2">
      <c r="A214" s="77"/>
      <c r="B214" s="81"/>
      <c r="C214" s="81"/>
      <c r="D214" s="81"/>
      <c r="E214" s="9"/>
      <c r="F214" s="9"/>
      <c r="G214" s="80"/>
      <c r="H214" s="9"/>
      <c r="I214" s="9"/>
      <c r="J214" s="9"/>
      <c r="K214" s="9"/>
      <c r="L214" s="9"/>
      <c r="M214" s="9"/>
      <c r="N214" s="82"/>
      <c r="O214" s="9"/>
      <c r="P214" s="82"/>
    </row>
    <row r="215" spans="1:16" ht="12.75" customHeight="1" x14ac:dyDescent="0.2">
      <c r="A215" s="77"/>
      <c r="B215" s="81"/>
      <c r="C215" s="81"/>
      <c r="D215" s="81"/>
      <c r="E215" s="9"/>
      <c r="F215" s="9"/>
      <c r="G215" s="80"/>
      <c r="H215" s="9"/>
      <c r="I215" s="9"/>
      <c r="J215" s="9"/>
      <c r="K215" s="9"/>
      <c r="L215" s="9"/>
      <c r="M215" s="9"/>
      <c r="N215" s="82"/>
      <c r="O215" s="9"/>
      <c r="P215" s="82"/>
    </row>
    <row r="216" spans="1:16" ht="12.75" customHeight="1" x14ac:dyDescent="0.2">
      <c r="A216" s="77"/>
      <c r="B216" s="81"/>
      <c r="C216" s="81"/>
      <c r="D216" s="81"/>
      <c r="E216" s="9"/>
      <c r="F216" s="9"/>
      <c r="G216" s="80"/>
      <c r="H216" s="9"/>
      <c r="I216" s="9"/>
      <c r="J216" s="9"/>
      <c r="K216" s="9"/>
      <c r="L216" s="9"/>
      <c r="M216" s="9"/>
      <c r="N216" s="82"/>
      <c r="O216" s="9"/>
      <c r="P216" s="82"/>
    </row>
    <row r="217" spans="1:16" ht="12.75" customHeight="1" x14ac:dyDescent="0.2">
      <c r="A217" s="77"/>
      <c r="B217" s="81"/>
      <c r="C217" s="81"/>
      <c r="D217" s="81"/>
      <c r="E217" s="9"/>
      <c r="F217" s="9"/>
      <c r="G217" s="80"/>
      <c r="H217" s="9"/>
      <c r="I217" s="9"/>
      <c r="J217" s="9"/>
      <c r="K217" s="9"/>
      <c r="L217" s="9"/>
      <c r="M217" s="9"/>
      <c r="N217" s="82"/>
      <c r="O217" s="9"/>
      <c r="P217" s="82"/>
    </row>
    <row r="218" spans="1:16" ht="12.75" customHeight="1" x14ac:dyDescent="0.2">
      <c r="A218" s="77"/>
      <c r="B218" s="81"/>
      <c r="C218" s="81"/>
      <c r="D218" s="81"/>
      <c r="E218" s="9"/>
      <c r="F218" s="9"/>
      <c r="G218" s="80"/>
      <c r="H218" s="9"/>
      <c r="I218" s="9"/>
      <c r="J218" s="9"/>
      <c r="K218" s="9"/>
      <c r="L218" s="9"/>
      <c r="M218" s="9"/>
      <c r="N218" s="82"/>
      <c r="O218" s="9"/>
      <c r="P218" s="82"/>
    </row>
    <row r="219" spans="1:16" ht="12.75" customHeight="1" x14ac:dyDescent="0.2">
      <c r="A219" s="77"/>
      <c r="B219" s="81"/>
      <c r="C219" s="81"/>
      <c r="D219" s="81"/>
      <c r="E219" s="9"/>
      <c r="F219" s="9"/>
      <c r="G219" s="80"/>
      <c r="H219" s="9"/>
      <c r="I219" s="9"/>
      <c r="J219" s="9"/>
      <c r="K219" s="9"/>
      <c r="L219" s="9"/>
      <c r="M219" s="9"/>
      <c r="N219" s="82"/>
      <c r="O219" s="9"/>
      <c r="P219" s="82"/>
    </row>
    <row r="220" spans="1:16" ht="12.75" customHeight="1" x14ac:dyDescent="0.2">
      <c r="A220" s="77"/>
      <c r="B220" s="81"/>
      <c r="C220" s="81"/>
      <c r="D220" s="81"/>
      <c r="E220" s="9"/>
      <c r="F220" s="9"/>
      <c r="G220" s="80"/>
      <c r="H220" s="9"/>
      <c r="I220" s="9"/>
      <c r="J220" s="9"/>
      <c r="K220" s="9"/>
      <c r="L220" s="9"/>
      <c r="M220" s="9"/>
      <c r="N220" s="82"/>
      <c r="O220" s="9"/>
      <c r="P220" s="82"/>
    </row>
    <row r="221" spans="1:16" ht="12.75" customHeight="1" x14ac:dyDescent="0.2">
      <c r="A221" s="77"/>
      <c r="B221" s="81"/>
      <c r="C221" s="81"/>
      <c r="D221" s="81"/>
      <c r="E221" s="9"/>
      <c r="F221" s="9"/>
      <c r="G221" s="80"/>
      <c r="H221" s="9"/>
      <c r="I221" s="9"/>
      <c r="J221" s="9"/>
      <c r="K221" s="9"/>
      <c r="L221" s="9"/>
      <c r="M221" s="9"/>
      <c r="N221" s="82"/>
      <c r="O221" s="9"/>
      <c r="P221" s="82"/>
    </row>
    <row r="222" spans="1:16" ht="12.75" customHeight="1" x14ac:dyDescent="0.2">
      <c r="A222" s="77"/>
      <c r="B222" s="81"/>
      <c r="C222" s="81"/>
      <c r="D222" s="81"/>
      <c r="E222" s="9"/>
      <c r="F222" s="9"/>
      <c r="G222" s="80"/>
      <c r="H222" s="9"/>
      <c r="I222" s="9"/>
      <c r="J222" s="9"/>
      <c r="K222" s="9"/>
      <c r="L222" s="9"/>
      <c r="M222" s="9"/>
      <c r="N222" s="82"/>
      <c r="O222" s="9"/>
      <c r="P222" s="82"/>
    </row>
    <row r="223" spans="1:16" ht="12.75" customHeight="1" x14ac:dyDescent="0.2">
      <c r="A223" s="77"/>
      <c r="B223" s="81"/>
      <c r="C223" s="81"/>
      <c r="D223" s="81"/>
      <c r="E223" s="9"/>
      <c r="F223" s="9"/>
      <c r="G223" s="80"/>
      <c r="H223" s="9"/>
      <c r="I223" s="9"/>
      <c r="J223" s="9"/>
      <c r="K223" s="9"/>
      <c r="L223" s="9"/>
      <c r="M223" s="9"/>
      <c r="N223" s="82"/>
      <c r="O223" s="9"/>
      <c r="P223" s="82"/>
    </row>
    <row r="224" spans="1:16" ht="12.75" customHeight="1" x14ac:dyDescent="0.2">
      <c r="A224" s="77"/>
      <c r="B224" s="81"/>
      <c r="C224" s="81"/>
      <c r="D224" s="81"/>
      <c r="E224" s="9"/>
      <c r="F224" s="9"/>
      <c r="G224" s="80"/>
      <c r="H224" s="9"/>
      <c r="I224" s="9"/>
      <c r="J224" s="9"/>
      <c r="K224" s="9"/>
      <c r="L224" s="9"/>
      <c r="M224" s="9"/>
      <c r="N224" s="82"/>
      <c r="O224" s="9"/>
      <c r="P224" s="82"/>
    </row>
    <row r="225" spans="1:16" ht="12.75" customHeight="1" x14ac:dyDescent="0.2">
      <c r="A225" s="77"/>
      <c r="B225" s="81"/>
      <c r="C225" s="81"/>
      <c r="D225" s="81"/>
      <c r="E225" s="9"/>
      <c r="F225" s="9"/>
      <c r="G225" s="80"/>
      <c r="H225" s="9"/>
      <c r="I225" s="9"/>
      <c r="J225" s="9"/>
      <c r="K225" s="9"/>
      <c r="L225" s="9"/>
      <c r="M225" s="9"/>
      <c r="N225" s="82"/>
      <c r="O225" s="9"/>
      <c r="P225" s="82"/>
    </row>
    <row r="226" spans="1:16" ht="12.75" customHeight="1" x14ac:dyDescent="0.2">
      <c r="A226" s="77"/>
      <c r="B226" s="81"/>
      <c r="C226" s="81"/>
      <c r="D226" s="81"/>
      <c r="E226" s="9"/>
      <c r="F226" s="9"/>
      <c r="G226" s="80"/>
      <c r="H226" s="9"/>
      <c r="I226" s="9"/>
      <c r="J226" s="9"/>
      <c r="K226" s="9"/>
      <c r="L226" s="9"/>
      <c r="M226" s="9"/>
      <c r="N226" s="82"/>
      <c r="O226" s="9"/>
      <c r="P226" s="82"/>
    </row>
    <row r="227" spans="1:16" ht="12.75" customHeight="1" x14ac:dyDescent="0.2">
      <c r="A227" s="77"/>
      <c r="B227" s="81"/>
      <c r="C227" s="81"/>
      <c r="D227" s="81"/>
      <c r="E227" s="9"/>
      <c r="F227" s="9"/>
      <c r="G227" s="80"/>
      <c r="H227" s="9"/>
      <c r="I227" s="9"/>
      <c r="J227" s="9"/>
      <c r="K227" s="9"/>
      <c r="L227" s="9"/>
      <c r="M227" s="9"/>
      <c r="N227" s="82"/>
      <c r="O227" s="9"/>
      <c r="P227" s="82"/>
    </row>
    <row r="228" spans="1:16" ht="12.75" customHeight="1" x14ac:dyDescent="0.2">
      <c r="A228" s="77"/>
      <c r="B228" s="81"/>
      <c r="C228" s="81"/>
      <c r="D228" s="81"/>
      <c r="E228" s="9"/>
      <c r="F228" s="9"/>
      <c r="G228" s="80"/>
      <c r="H228" s="9"/>
      <c r="I228" s="9"/>
      <c r="J228" s="9"/>
      <c r="K228" s="9"/>
      <c r="L228" s="9"/>
      <c r="M228" s="9"/>
      <c r="N228" s="82"/>
      <c r="O228" s="9"/>
      <c r="P228" s="82"/>
    </row>
    <row r="229" spans="1:16" ht="12.75" customHeight="1" x14ac:dyDescent="0.2">
      <c r="A229" s="77"/>
      <c r="B229" s="81"/>
      <c r="C229" s="81"/>
      <c r="D229" s="81"/>
      <c r="E229" s="9"/>
      <c r="F229" s="9"/>
      <c r="G229" s="80"/>
      <c r="H229" s="9"/>
      <c r="I229" s="9"/>
      <c r="J229" s="9"/>
      <c r="K229" s="9"/>
      <c r="L229" s="9"/>
      <c r="M229" s="9"/>
      <c r="N229" s="82"/>
      <c r="O229" s="9"/>
      <c r="P229" s="82"/>
    </row>
    <row r="230" spans="1:16" ht="12.75" customHeight="1" x14ac:dyDescent="0.2">
      <c r="A230" s="77"/>
      <c r="B230" s="81"/>
      <c r="C230" s="81"/>
      <c r="D230" s="81"/>
      <c r="E230" s="9"/>
      <c r="F230" s="9"/>
      <c r="G230" s="80"/>
      <c r="H230" s="9"/>
      <c r="I230" s="9"/>
      <c r="J230" s="9"/>
      <c r="K230" s="9"/>
      <c r="L230" s="9"/>
      <c r="M230" s="9"/>
      <c r="N230" s="82"/>
      <c r="O230" s="9"/>
      <c r="P230" s="82"/>
    </row>
    <row r="231" spans="1:16" ht="12.75" customHeight="1" x14ac:dyDescent="0.2">
      <c r="A231" s="77"/>
      <c r="B231" s="81"/>
      <c r="C231" s="81"/>
      <c r="D231" s="81"/>
      <c r="E231" s="9"/>
      <c r="F231" s="9"/>
      <c r="G231" s="80"/>
      <c r="H231" s="9"/>
      <c r="I231" s="9"/>
      <c r="J231" s="9"/>
      <c r="K231" s="9"/>
      <c r="L231" s="9"/>
      <c r="M231" s="9"/>
      <c r="N231" s="82"/>
      <c r="O231" s="9"/>
      <c r="P231" s="82"/>
    </row>
    <row r="232" spans="1:16" ht="12.75" customHeight="1" x14ac:dyDescent="0.2">
      <c r="A232" s="77"/>
      <c r="B232" s="81"/>
      <c r="C232" s="81"/>
      <c r="D232" s="81"/>
      <c r="E232" s="9"/>
      <c r="F232" s="9"/>
      <c r="G232" s="80"/>
      <c r="H232" s="9"/>
      <c r="I232" s="9"/>
      <c r="J232" s="9"/>
      <c r="K232" s="9"/>
      <c r="L232" s="9"/>
      <c r="M232" s="9"/>
      <c r="N232" s="82"/>
      <c r="O232" s="9"/>
      <c r="P232" s="82"/>
    </row>
    <row r="233" spans="1:16" ht="12.75" customHeight="1" x14ac:dyDescent="0.2">
      <c r="A233" s="77"/>
      <c r="B233" s="81"/>
      <c r="C233" s="81"/>
      <c r="D233" s="81"/>
      <c r="E233" s="9"/>
      <c r="F233" s="9"/>
      <c r="G233" s="80"/>
      <c r="H233" s="9"/>
      <c r="I233" s="9"/>
      <c r="J233" s="9"/>
      <c r="K233" s="9"/>
      <c r="L233" s="9"/>
      <c r="M233" s="9"/>
      <c r="N233" s="82"/>
      <c r="O233" s="9"/>
      <c r="P233" s="82"/>
    </row>
    <row r="234" spans="1:16" ht="12.75" customHeight="1" x14ac:dyDescent="0.2">
      <c r="A234" s="77"/>
      <c r="B234" s="81"/>
      <c r="C234" s="81"/>
      <c r="D234" s="81"/>
      <c r="E234" s="9"/>
      <c r="F234" s="9"/>
      <c r="G234" s="80"/>
      <c r="H234" s="9"/>
      <c r="I234" s="9"/>
      <c r="J234" s="9"/>
      <c r="K234" s="9"/>
      <c r="L234" s="9"/>
      <c r="M234" s="9"/>
      <c r="N234" s="82"/>
      <c r="O234" s="9"/>
      <c r="P234" s="82"/>
    </row>
    <row r="235" spans="1:16" ht="12.75" customHeight="1" x14ac:dyDescent="0.2">
      <c r="A235" s="77"/>
      <c r="B235" s="81"/>
      <c r="C235" s="81"/>
      <c r="D235" s="81"/>
      <c r="E235" s="9"/>
      <c r="F235" s="9"/>
      <c r="G235" s="80"/>
      <c r="H235" s="9"/>
      <c r="I235" s="9"/>
      <c r="J235" s="9"/>
      <c r="K235" s="9"/>
      <c r="L235" s="9"/>
      <c r="M235" s="9"/>
      <c r="N235" s="82"/>
      <c r="O235" s="9"/>
      <c r="P235" s="82"/>
    </row>
    <row r="236" spans="1:16" ht="12.75" customHeight="1" x14ac:dyDescent="0.2">
      <c r="A236" s="77"/>
      <c r="B236" s="81"/>
      <c r="C236" s="81"/>
      <c r="D236" s="81"/>
      <c r="E236" s="9"/>
      <c r="F236" s="9"/>
      <c r="G236" s="80"/>
      <c r="H236" s="9"/>
      <c r="I236" s="9"/>
      <c r="J236" s="9"/>
      <c r="K236" s="9"/>
      <c r="L236" s="9"/>
      <c r="M236" s="9"/>
      <c r="N236" s="82"/>
      <c r="O236" s="9"/>
      <c r="P236" s="82"/>
    </row>
    <row r="237" spans="1:16" ht="12.75" customHeight="1" x14ac:dyDescent="0.2">
      <c r="A237" s="77"/>
      <c r="B237" s="81"/>
      <c r="C237" s="81"/>
      <c r="D237" s="81"/>
      <c r="E237" s="9"/>
      <c r="F237" s="9"/>
      <c r="G237" s="80"/>
      <c r="H237" s="9"/>
      <c r="I237" s="9"/>
      <c r="J237" s="9"/>
      <c r="K237" s="9"/>
      <c r="L237" s="9"/>
      <c r="M237" s="9"/>
      <c r="N237" s="82"/>
      <c r="O237" s="9"/>
      <c r="P237" s="82"/>
    </row>
    <row r="238" spans="1:16" ht="12.75" customHeight="1" x14ac:dyDescent="0.2">
      <c r="A238" s="77"/>
      <c r="B238" s="81"/>
      <c r="C238" s="81"/>
      <c r="D238" s="81"/>
      <c r="E238" s="9"/>
      <c r="F238" s="9"/>
      <c r="G238" s="80"/>
      <c r="H238" s="9"/>
      <c r="I238" s="9"/>
      <c r="J238" s="9"/>
      <c r="K238" s="9"/>
      <c r="L238" s="9"/>
      <c r="M238" s="9"/>
      <c r="N238" s="82"/>
      <c r="O238" s="9"/>
      <c r="P238" s="82"/>
    </row>
    <row r="239" spans="1:16" ht="12.75" customHeight="1" x14ac:dyDescent="0.2">
      <c r="A239" s="77"/>
      <c r="B239" s="81"/>
      <c r="C239" s="81"/>
      <c r="D239" s="81"/>
      <c r="E239" s="9"/>
      <c r="F239" s="9"/>
      <c r="G239" s="80"/>
      <c r="H239" s="9"/>
      <c r="I239" s="9"/>
      <c r="J239" s="9"/>
      <c r="K239" s="9"/>
      <c r="L239" s="9"/>
      <c r="M239" s="9"/>
      <c r="N239" s="82"/>
      <c r="O239" s="9"/>
      <c r="P239" s="82"/>
    </row>
    <row r="240" spans="1:16" ht="12.75" customHeight="1" x14ac:dyDescent="0.2">
      <c r="A240" s="77"/>
      <c r="B240" s="81"/>
      <c r="C240" s="81"/>
      <c r="D240" s="81"/>
      <c r="E240" s="9"/>
      <c r="F240" s="9"/>
      <c r="G240" s="80"/>
      <c r="H240" s="9"/>
      <c r="I240" s="9"/>
      <c r="J240" s="9"/>
      <c r="K240" s="9"/>
      <c r="L240" s="9"/>
      <c r="M240" s="9"/>
      <c r="N240" s="82"/>
      <c r="O240" s="9"/>
      <c r="P240" s="82"/>
    </row>
    <row r="241" spans="1:16" ht="12.75" customHeight="1" x14ac:dyDescent="0.2">
      <c r="A241" s="77"/>
      <c r="B241" s="81"/>
      <c r="C241" s="81"/>
      <c r="D241" s="81"/>
      <c r="E241" s="9"/>
      <c r="F241" s="9"/>
      <c r="G241" s="80"/>
      <c r="H241" s="9"/>
      <c r="I241" s="9"/>
      <c r="J241" s="9"/>
      <c r="K241" s="9"/>
      <c r="L241" s="9"/>
      <c r="M241" s="9"/>
      <c r="N241" s="82"/>
      <c r="O241" s="9"/>
      <c r="P241" s="82"/>
    </row>
    <row r="242" spans="1:16" ht="12.75" customHeight="1" x14ac:dyDescent="0.2">
      <c r="A242" s="77"/>
      <c r="B242" s="81"/>
      <c r="C242" s="81"/>
      <c r="D242" s="81"/>
      <c r="E242" s="9"/>
      <c r="F242" s="9"/>
      <c r="G242" s="80"/>
      <c r="H242" s="9"/>
      <c r="I242" s="9"/>
      <c r="J242" s="9"/>
      <c r="K242" s="9"/>
      <c r="L242" s="9"/>
      <c r="M242" s="9"/>
      <c r="N242" s="82"/>
      <c r="O242" s="9"/>
      <c r="P242" s="82"/>
    </row>
    <row r="243" spans="1:16" ht="12.75" customHeight="1" x14ac:dyDescent="0.2">
      <c r="A243" s="77"/>
      <c r="B243" s="81"/>
      <c r="C243" s="81"/>
      <c r="D243" s="81"/>
      <c r="E243" s="9"/>
      <c r="F243" s="9"/>
      <c r="G243" s="80"/>
      <c r="H243" s="9"/>
      <c r="I243" s="9"/>
      <c r="J243" s="9"/>
      <c r="K243" s="9"/>
      <c r="L243" s="9"/>
      <c r="M243" s="9"/>
      <c r="N243" s="82"/>
      <c r="O243" s="9"/>
      <c r="P243" s="82"/>
    </row>
    <row r="244" spans="1:16" ht="12.75" customHeight="1" x14ac:dyDescent="0.2">
      <c r="A244" s="77"/>
      <c r="B244" s="81"/>
      <c r="C244" s="81"/>
      <c r="D244" s="81"/>
      <c r="E244" s="9"/>
      <c r="F244" s="9"/>
      <c r="G244" s="80"/>
      <c r="H244" s="9"/>
      <c r="I244" s="9"/>
      <c r="J244" s="9"/>
      <c r="K244" s="9"/>
      <c r="L244" s="9"/>
      <c r="M244" s="9"/>
      <c r="N244" s="82"/>
      <c r="O244" s="9"/>
      <c r="P244" s="82"/>
    </row>
    <row r="245" spans="1:16" ht="12.75" customHeight="1" x14ac:dyDescent="0.2">
      <c r="A245" s="77"/>
      <c r="B245" s="81"/>
      <c r="C245" s="81"/>
      <c r="D245" s="81"/>
      <c r="E245" s="9"/>
      <c r="F245" s="9"/>
      <c r="G245" s="80"/>
      <c r="H245" s="9"/>
      <c r="I245" s="9"/>
      <c r="J245" s="9"/>
      <c r="K245" s="9"/>
      <c r="L245" s="9"/>
      <c r="M245" s="9"/>
      <c r="N245" s="82"/>
      <c r="O245" s="9"/>
      <c r="P245" s="82"/>
    </row>
    <row r="246" spans="1:16" ht="12.75" customHeight="1" x14ac:dyDescent="0.2">
      <c r="A246" s="77"/>
      <c r="B246" s="81"/>
      <c r="C246" s="81"/>
      <c r="D246" s="81"/>
      <c r="E246" s="9"/>
      <c r="F246" s="9"/>
      <c r="G246" s="80"/>
      <c r="H246" s="9"/>
      <c r="I246" s="9"/>
      <c r="J246" s="9"/>
      <c r="K246" s="9"/>
      <c r="L246" s="9"/>
      <c r="M246" s="9"/>
      <c r="N246" s="82"/>
      <c r="O246" s="9"/>
      <c r="P246" s="82"/>
    </row>
    <row r="247" spans="1:16" ht="12.75" customHeight="1" x14ac:dyDescent="0.2">
      <c r="A247" s="77"/>
      <c r="B247" s="81"/>
      <c r="C247" s="81"/>
      <c r="D247" s="81"/>
      <c r="E247" s="9"/>
      <c r="F247" s="9"/>
      <c r="G247" s="80"/>
      <c r="H247" s="9"/>
      <c r="I247" s="9"/>
      <c r="J247" s="9"/>
      <c r="K247" s="9"/>
      <c r="L247" s="9"/>
      <c r="M247" s="9"/>
      <c r="N247" s="82"/>
      <c r="O247" s="9"/>
      <c r="P247" s="82"/>
    </row>
    <row r="248" spans="1:16" ht="12.75" customHeight="1" x14ac:dyDescent="0.2">
      <c r="A248" s="77"/>
      <c r="B248" s="81"/>
      <c r="C248" s="81"/>
      <c r="D248" s="81"/>
      <c r="E248" s="9"/>
      <c r="F248" s="9"/>
      <c r="G248" s="80"/>
      <c r="H248" s="9"/>
      <c r="I248" s="9"/>
      <c r="J248" s="9"/>
      <c r="K248" s="9"/>
      <c r="L248" s="9"/>
      <c r="M248" s="9"/>
      <c r="N248" s="82"/>
      <c r="O248" s="9"/>
      <c r="P248" s="82"/>
    </row>
    <row r="249" spans="1:16" ht="12.75" customHeight="1" x14ac:dyDescent="0.2">
      <c r="A249" s="77"/>
      <c r="B249" s="81"/>
      <c r="C249" s="81"/>
      <c r="D249" s="81"/>
      <c r="E249" s="9"/>
      <c r="F249" s="9"/>
      <c r="G249" s="80"/>
      <c r="H249" s="9"/>
      <c r="I249" s="9"/>
      <c r="J249" s="9"/>
      <c r="K249" s="9"/>
      <c r="L249" s="9"/>
      <c r="M249" s="9"/>
      <c r="N249" s="82"/>
      <c r="O249" s="9"/>
      <c r="P249" s="82"/>
    </row>
    <row r="250" spans="1:16" ht="12.75" customHeight="1" x14ac:dyDescent="0.2">
      <c r="A250" s="77"/>
      <c r="B250" s="81"/>
      <c r="C250" s="81"/>
      <c r="D250" s="81"/>
      <c r="E250" s="9"/>
      <c r="F250" s="9"/>
      <c r="G250" s="80"/>
      <c r="H250" s="9"/>
      <c r="I250" s="9"/>
      <c r="J250" s="9"/>
      <c r="K250" s="9"/>
      <c r="L250" s="9"/>
      <c r="M250" s="9"/>
      <c r="N250" s="82"/>
      <c r="O250" s="9"/>
      <c r="P250" s="82"/>
    </row>
    <row r="251" spans="1:16" ht="12.75" customHeight="1" x14ac:dyDescent="0.2">
      <c r="A251" s="77"/>
      <c r="B251" s="81"/>
      <c r="C251" s="81"/>
      <c r="D251" s="81"/>
      <c r="E251" s="9"/>
      <c r="F251" s="9"/>
      <c r="G251" s="80"/>
      <c r="H251" s="9"/>
      <c r="I251" s="9"/>
      <c r="J251" s="9"/>
      <c r="K251" s="9"/>
      <c r="L251" s="9"/>
      <c r="M251" s="9"/>
      <c r="N251" s="82"/>
      <c r="O251" s="9"/>
      <c r="P251" s="82"/>
    </row>
    <row r="252" spans="1:16" ht="12.75" customHeight="1" x14ac:dyDescent="0.2">
      <c r="A252" s="77"/>
      <c r="B252" s="81"/>
      <c r="C252" s="81"/>
      <c r="D252" s="81"/>
      <c r="E252" s="9"/>
      <c r="F252" s="9"/>
      <c r="G252" s="80"/>
      <c r="H252" s="9"/>
      <c r="I252" s="9"/>
      <c r="J252" s="9"/>
      <c r="K252" s="9"/>
      <c r="L252" s="9"/>
      <c r="M252" s="9"/>
      <c r="N252" s="82"/>
      <c r="O252" s="9"/>
      <c r="P252" s="82"/>
    </row>
    <row r="253" spans="1:16" ht="12.75" customHeight="1" x14ac:dyDescent="0.2">
      <c r="A253" s="77"/>
      <c r="B253" s="81"/>
      <c r="C253" s="81"/>
      <c r="D253" s="81"/>
      <c r="E253" s="9"/>
      <c r="F253" s="9"/>
      <c r="G253" s="80"/>
      <c r="H253" s="9"/>
      <c r="I253" s="9"/>
      <c r="J253" s="9"/>
      <c r="K253" s="9"/>
      <c r="L253" s="9"/>
      <c r="M253" s="9"/>
      <c r="N253" s="82"/>
      <c r="O253" s="9"/>
      <c r="P253" s="82"/>
    </row>
    <row r="254" spans="1:16" ht="12.75" customHeight="1" x14ac:dyDescent="0.2">
      <c r="A254" s="77"/>
      <c r="B254" s="81"/>
      <c r="C254" s="81"/>
      <c r="D254" s="81"/>
      <c r="E254" s="9"/>
      <c r="F254" s="9"/>
      <c r="G254" s="80"/>
      <c r="H254" s="9"/>
      <c r="I254" s="9"/>
      <c r="J254" s="9"/>
      <c r="K254" s="9"/>
      <c r="L254" s="9"/>
      <c r="M254" s="9"/>
      <c r="N254" s="82"/>
      <c r="O254" s="9"/>
      <c r="P254" s="82"/>
    </row>
    <row r="255" spans="1:16" ht="12.75" customHeight="1" x14ac:dyDescent="0.2">
      <c r="A255" s="77"/>
      <c r="B255" s="81"/>
      <c r="C255" s="81"/>
      <c r="D255" s="81"/>
      <c r="E255" s="9"/>
      <c r="F255" s="9"/>
      <c r="G255" s="80"/>
      <c r="H255" s="9"/>
      <c r="I255" s="9"/>
      <c r="J255" s="9"/>
      <c r="K255" s="9"/>
      <c r="L255" s="9"/>
      <c r="M255" s="9"/>
      <c r="N255" s="82"/>
      <c r="O255" s="9"/>
      <c r="P255" s="82"/>
    </row>
    <row r="256" spans="1:16" ht="12.75" customHeight="1" x14ac:dyDescent="0.2">
      <c r="A256" s="77"/>
      <c r="B256" s="81"/>
      <c r="C256" s="81"/>
      <c r="D256" s="81"/>
      <c r="E256" s="9"/>
      <c r="F256" s="9"/>
      <c r="G256" s="80"/>
      <c r="H256" s="9"/>
      <c r="I256" s="9"/>
      <c r="J256" s="9"/>
      <c r="K256" s="9"/>
      <c r="L256" s="9"/>
      <c r="M256" s="9"/>
      <c r="N256" s="82"/>
      <c r="O256" s="9"/>
      <c r="P256" s="82"/>
    </row>
    <row r="257" spans="1:16" ht="12.75" customHeight="1" x14ac:dyDescent="0.2">
      <c r="A257" s="77"/>
      <c r="B257" s="81"/>
      <c r="C257" s="81"/>
      <c r="D257" s="81"/>
      <c r="E257" s="9"/>
      <c r="F257" s="9"/>
      <c r="G257" s="80"/>
      <c r="H257" s="9"/>
      <c r="I257" s="9"/>
      <c r="J257" s="9"/>
      <c r="K257" s="9"/>
      <c r="L257" s="9"/>
      <c r="M257" s="9"/>
      <c r="N257" s="82"/>
      <c r="O257" s="9"/>
      <c r="P257" s="82"/>
    </row>
    <row r="258" spans="1:16" ht="12.75" customHeight="1" x14ac:dyDescent="0.2">
      <c r="A258" s="77"/>
      <c r="B258" s="81"/>
      <c r="C258" s="81"/>
      <c r="D258" s="81"/>
      <c r="E258" s="9"/>
      <c r="F258" s="9"/>
      <c r="G258" s="80"/>
      <c r="H258" s="9"/>
      <c r="I258" s="9"/>
      <c r="J258" s="9"/>
      <c r="K258" s="9"/>
      <c r="L258" s="9"/>
      <c r="M258" s="9"/>
      <c r="N258" s="82"/>
      <c r="O258" s="9"/>
      <c r="P258" s="82"/>
    </row>
    <row r="259" spans="1:16" ht="12.75" customHeight="1" x14ac:dyDescent="0.2">
      <c r="A259" s="77"/>
      <c r="B259" s="81"/>
      <c r="C259" s="81"/>
      <c r="D259" s="81"/>
      <c r="E259" s="9"/>
      <c r="F259" s="9"/>
      <c r="G259" s="80"/>
      <c r="H259" s="9"/>
      <c r="I259" s="9"/>
      <c r="J259" s="9"/>
      <c r="K259" s="9"/>
      <c r="L259" s="9"/>
      <c r="M259" s="9"/>
      <c r="N259" s="82"/>
      <c r="O259" s="9"/>
      <c r="P259" s="82"/>
    </row>
    <row r="260" spans="1:16" ht="12.75" customHeight="1" x14ac:dyDescent="0.2">
      <c r="A260" s="77"/>
      <c r="B260" s="81"/>
      <c r="C260" s="81"/>
      <c r="D260" s="81"/>
      <c r="E260" s="9"/>
      <c r="F260" s="9"/>
      <c r="G260" s="80"/>
      <c r="H260" s="9"/>
      <c r="I260" s="9"/>
      <c r="J260" s="9"/>
      <c r="K260" s="9"/>
      <c r="L260" s="9"/>
      <c r="M260" s="9"/>
      <c r="N260" s="82"/>
      <c r="O260" s="9"/>
      <c r="P260" s="82"/>
    </row>
    <row r="261" spans="1:16" ht="12.75" customHeight="1" x14ac:dyDescent="0.2">
      <c r="A261" s="77"/>
      <c r="B261" s="81"/>
      <c r="C261" s="81"/>
      <c r="D261" s="81"/>
      <c r="E261" s="9"/>
      <c r="F261" s="9"/>
      <c r="G261" s="80"/>
      <c r="H261" s="9"/>
      <c r="I261" s="9"/>
      <c r="J261" s="9"/>
      <c r="K261" s="9"/>
      <c r="L261" s="9"/>
      <c r="M261" s="9"/>
      <c r="N261" s="82"/>
      <c r="O261" s="9"/>
      <c r="P261" s="82"/>
    </row>
    <row r="262" spans="1:16" ht="12.75" customHeight="1" x14ac:dyDescent="0.2">
      <c r="A262" s="77"/>
      <c r="B262" s="81"/>
      <c r="C262" s="81"/>
      <c r="D262" s="81"/>
      <c r="E262" s="9"/>
      <c r="F262" s="9"/>
      <c r="G262" s="80"/>
      <c r="H262" s="9"/>
      <c r="I262" s="9"/>
      <c r="J262" s="9"/>
      <c r="K262" s="9"/>
      <c r="L262" s="9"/>
      <c r="M262" s="9"/>
      <c r="N262" s="82"/>
      <c r="O262" s="9"/>
      <c r="P262" s="82"/>
    </row>
    <row r="263" spans="1:16" ht="12.75" customHeight="1" x14ac:dyDescent="0.2">
      <c r="A263" s="77"/>
      <c r="B263" s="81"/>
      <c r="C263" s="81"/>
      <c r="D263" s="81"/>
      <c r="E263" s="9"/>
      <c r="F263" s="9"/>
      <c r="G263" s="80"/>
      <c r="H263" s="9"/>
      <c r="I263" s="9"/>
      <c r="J263" s="9"/>
      <c r="K263" s="9"/>
      <c r="L263" s="9"/>
      <c r="M263" s="9"/>
      <c r="N263" s="82"/>
      <c r="O263" s="9"/>
      <c r="P263" s="82"/>
    </row>
    <row r="264" spans="1:16" ht="12.75" customHeight="1" x14ac:dyDescent="0.2">
      <c r="A264" s="77"/>
      <c r="B264" s="81"/>
      <c r="C264" s="81"/>
      <c r="D264" s="81"/>
      <c r="E264" s="9"/>
      <c r="F264" s="9"/>
      <c r="G264" s="80"/>
      <c r="H264" s="9"/>
      <c r="I264" s="9"/>
      <c r="J264" s="9"/>
      <c r="K264" s="9"/>
      <c r="L264" s="9"/>
      <c r="M264" s="9"/>
      <c r="N264" s="82"/>
      <c r="O264" s="9"/>
      <c r="P264" s="82"/>
    </row>
    <row r="265" spans="1:16" ht="12.75" customHeight="1" x14ac:dyDescent="0.2">
      <c r="A265" s="77"/>
      <c r="B265" s="81"/>
      <c r="C265" s="81"/>
      <c r="D265" s="81"/>
      <c r="E265" s="9"/>
      <c r="F265" s="9"/>
      <c r="G265" s="80"/>
      <c r="H265" s="9"/>
      <c r="I265" s="9"/>
      <c r="J265" s="9"/>
      <c r="K265" s="9"/>
      <c r="L265" s="9"/>
      <c r="M265" s="9"/>
      <c r="N265" s="82"/>
      <c r="O265" s="9"/>
      <c r="P265" s="82"/>
    </row>
    <row r="266" spans="1:16" ht="12.75" customHeight="1" x14ac:dyDescent="0.2">
      <c r="A266" s="77"/>
      <c r="B266" s="81"/>
      <c r="C266" s="81"/>
      <c r="D266" s="81"/>
      <c r="E266" s="9"/>
      <c r="F266" s="9"/>
      <c r="G266" s="80"/>
      <c r="H266" s="9"/>
      <c r="I266" s="9"/>
      <c r="J266" s="9"/>
      <c r="K266" s="9"/>
      <c r="L266" s="9"/>
      <c r="M266" s="9"/>
      <c r="N266" s="82"/>
      <c r="O266" s="9"/>
      <c r="P266" s="82"/>
    </row>
    <row r="267" spans="1:16" ht="12.75" customHeight="1" x14ac:dyDescent="0.2">
      <c r="A267" s="77"/>
      <c r="B267" s="81"/>
      <c r="C267" s="81"/>
      <c r="D267" s="81"/>
      <c r="E267" s="9"/>
      <c r="F267" s="9"/>
      <c r="G267" s="80"/>
      <c r="H267" s="9"/>
      <c r="I267" s="9"/>
      <c r="J267" s="9"/>
      <c r="K267" s="9"/>
      <c r="L267" s="9"/>
      <c r="M267" s="9"/>
      <c r="N267" s="82"/>
      <c r="O267" s="9"/>
      <c r="P267" s="82"/>
    </row>
    <row r="268" spans="1:16" ht="12.75" customHeight="1" x14ac:dyDescent="0.2">
      <c r="A268" s="77"/>
      <c r="B268" s="81"/>
      <c r="C268" s="81"/>
      <c r="D268" s="81"/>
      <c r="E268" s="9"/>
      <c r="F268" s="9"/>
      <c r="G268" s="80"/>
      <c r="H268" s="9"/>
      <c r="I268" s="9"/>
      <c r="J268" s="9"/>
      <c r="K268" s="9"/>
      <c r="L268" s="9"/>
      <c r="M268" s="9"/>
      <c r="N268" s="82"/>
      <c r="O268" s="9"/>
      <c r="P268" s="82"/>
    </row>
    <row r="269" spans="1:16" ht="12.75" customHeight="1" x14ac:dyDescent="0.2">
      <c r="A269" s="77"/>
      <c r="B269" s="81"/>
      <c r="C269" s="81"/>
      <c r="D269" s="81"/>
      <c r="E269" s="9"/>
      <c r="F269" s="9"/>
      <c r="G269" s="80"/>
      <c r="H269" s="9"/>
      <c r="I269" s="9"/>
      <c r="J269" s="9"/>
      <c r="K269" s="9"/>
      <c r="L269" s="9"/>
      <c r="M269" s="9"/>
      <c r="N269" s="82"/>
      <c r="O269" s="9"/>
      <c r="P269" s="82"/>
    </row>
    <row r="270" spans="1:16" ht="12.75" customHeight="1" x14ac:dyDescent="0.2">
      <c r="A270" s="77"/>
      <c r="B270" s="81"/>
      <c r="C270" s="81"/>
      <c r="D270" s="81"/>
      <c r="E270" s="9"/>
      <c r="F270" s="9"/>
      <c r="G270" s="80"/>
      <c r="H270" s="9"/>
      <c r="I270" s="9"/>
      <c r="J270" s="9"/>
      <c r="K270" s="9"/>
      <c r="L270" s="9"/>
      <c r="M270" s="9"/>
      <c r="N270" s="82"/>
      <c r="O270" s="9"/>
      <c r="P270" s="82"/>
    </row>
    <row r="271" spans="1:16" ht="12.75" customHeight="1" x14ac:dyDescent="0.2">
      <c r="A271" s="77"/>
      <c r="B271" s="81"/>
      <c r="C271" s="81"/>
      <c r="D271" s="81"/>
      <c r="E271" s="9"/>
      <c r="F271" s="9"/>
      <c r="G271" s="80"/>
      <c r="H271" s="9"/>
      <c r="I271" s="9"/>
      <c r="J271" s="9"/>
      <c r="K271" s="9"/>
      <c r="L271" s="9"/>
      <c r="M271" s="9"/>
      <c r="N271" s="82"/>
      <c r="O271" s="9"/>
      <c r="P271" s="82"/>
    </row>
    <row r="272" spans="1:16" ht="12.75" customHeight="1" x14ac:dyDescent="0.2">
      <c r="A272" s="77"/>
      <c r="B272" s="81"/>
      <c r="C272" s="81"/>
      <c r="D272" s="81"/>
      <c r="E272" s="9"/>
      <c r="F272" s="9"/>
      <c r="G272" s="80"/>
      <c r="H272" s="9"/>
      <c r="I272" s="9"/>
      <c r="J272" s="9"/>
      <c r="K272" s="9"/>
      <c r="L272" s="9"/>
      <c r="M272" s="9"/>
      <c r="N272" s="82"/>
      <c r="O272" s="9"/>
      <c r="P272" s="82"/>
    </row>
    <row r="273" spans="1:16" ht="12.75" customHeight="1" x14ac:dyDescent="0.2">
      <c r="A273" s="77"/>
      <c r="B273" s="81"/>
      <c r="C273" s="81"/>
      <c r="D273" s="81"/>
      <c r="E273" s="9"/>
      <c r="F273" s="9"/>
      <c r="G273" s="80"/>
      <c r="H273" s="9"/>
      <c r="I273" s="9"/>
      <c r="J273" s="9"/>
      <c r="K273" s="9"/>
      <c r="L273" s="9"/>
      <c r="M273" s="9"/>
      <c r="N273" s="82"/>
      <c r="O273" s="9"/>
      <c r="P273" s="82"/>
    </row>
    <row r="274" spans="1:16" ht="12.75" customHeight="1" x14ac:dyDescent="0.2">
      <c r="A274" s="77"/>
      <c r="B274" s="81"/>
      <c r="C274" s="81"/>
      <c r="D274" s="81"/>
      <c r="E274" s="9"/>
      <c r="F274" s="9"/>
      <c r="G274" s="80"/>
      <c r="H274" s="9"/>
      <c r="I274" s="9"/>
      <c r="J274" s="9"/>
      <c r="K274" s="9"/>
      <c r="L274" s="9"/>
      <c r="M274" s="9"/>
      <c r="N274" s="82"/>
      <c r="O274" s="9"/>
      <c r="P274" s="82"/>
    </row>
    <row r="275" spans="1:16" ht="12.75" customHeight="1" x14ac:dyDescent="0.2">
      <c r="A275" s="77"/>
      <c r="B275" s="81"/>
      <c r="C275" s="81"/>
      <c r="D275" s="81"/>
      <c r="E275" s="9"/>
      <c r="F275" s="9"/>
      <c r="G275" s="80"/>
      <c r="H275" s="9"/>
      <c r="I275" s="9"/>
      <c r="J275" s="9"/>
      <c r="K275" s="9"/>
      <c r="L275" s="9"/>
      <c r="M275" s="9"/>
      <c r="N275" s="82"/>
      <c r="O275" s="9"/>
      <c r="P275" s="82"/>
    </row>
    <row r="276" spans="1:16" ht="12.75" customHeight="1" x14ac:dyDescent="0.2">
      <c r="A276" s="77"/>
      <c r="B276" s="81"/>
      <c r="C276" s="81"/>
      <c r="D276" s="81"/>
      <c r="E276" s="9"/>
      <c r="F276" s="9"/>
      <c r="G276" s="80"/>
      <c r="H276" s="9"/>
      <c r="I276" s="9"/>
      <c r="J276" s="9"/>
      <c r="K276" s="9"/>
      <c r="L276" s="9"/>
      <c r="M276" s="9"/>
      <c r="N276" s="82"/>
      <c r="O276" s="9"/>
      <c r="P276" s="82"/>
    </row>
    <row r="277" spans="1:16" ht="12.75" customHeight="1" x14ac:dyDescent="0.2">
      <c r="A277" s="77"/>
      <c r="B277" s="81"/>
      <c r="C277" s="81"/>
      <c r="D277" s="81"/>
      <c r="E277" s="9"/>
      <c r="F277" s="9"/>
      <c r="G277" s="80"/>
      <c r="H277" s="9"/>
      <c r="I277" s="9"/>
      <c r="J277" s="9"/>
      <c r="K277" s="9"/>
      <c r="L277" s="9"/>
      <c r="M277" s="9"/>
      <c r="N277" s="82"/>
      <c r="O277" s="9"/>
      <c r="P277" s="82"/>
    </row>
    <row r="278" spans="1:16" ht="12.75" customHeight="1" x14ac:dyDescent="0.2">
      <c r="A278" s="77"/>
      <c r="B278" s="81"/>
      <c r="C278" s="81"/>
      <c r="D278" s="81"/>
      <c r="E278" s="9"/>
      <c r="F278" s="9"/>
      <c r="G278" s="80"/>
      <c r="H278" s="9"/>
      <c r="I278" s="9"/>
      <c r="J278" s="9"/>
      <c r="K278" s="9"/>
      <c r="L278" s="9"/>
      <c r="M278" s="9"/>
      <c r="N278" s="82"/>
      <c r="O278" s="9"/>
      <c r="P278" s="82"/>
    </row>
    <row r="279" spans="1:16" ht="12.75" customHeight="1" x14ac:dyDescent="0.2">
      <c r="A279" s="77"/>
      <c r="B279" s="81"/>
      <c r="C279" s="81"/>
      <c r="D279" s="81"/>
      <c r="E279" s="9"/>
      <c r="F279" s="9"/>
      <c r="G279" s="80"/>
      <c r="H279" s="9"/>
      <c r="I279" s="9"/>
      <c r="J279" s="9"/>
      <c r="K279" s="9"/>
      <c r="L279" s="9"/>
      <c r="M279" s="9"/>
      <c r="N279" s="82"/>
      <c r="O279" s="9"/>
      <c r="P279" s="82"/>
    </row>
    <row r="280" spans="1:16" ht="12.75" customHeight="1" x14ac:dyDescent="0.2">
      <c r="A280" s="77"/>
      <c r="B280" s="81"/>
      <c r="C280" s="81"/>
      <c r="D280" s="81"/>
      <c r="E280" s="9"/>
      <c r="F280" s="9"/>
      <c r="G280" s="80"/>
      <c r="H280" s="9"/>
      <c r="I280" s="9"/>
      <c r="J280" s="9"/>
      <c r="K280" s="9"/>
      <c r="L280" s="9"/>
      <c r="M280" s="9"/>
      <c r="N280" s="82"/>
      <c r="O280" s="9"/>
      <c r="P280" s="82"/>
    </row>
    <row r="281" spans="1:16" ht="12.75" customHeight="1" x14ac:dyDescent="0.2">
      <c r="A281" s="77"/>
      <c r="B281" s="81"/>
      <c r="C281" s="81"/>
      <c r="D281" s="81"/>
      <c r="E281" s="9"/>
      <c r="F281" s="9"/>
      <c r="G281" s="80"/>
      <c r="H281" s="9"/>
      <c r="I281" s="9"/>
      <c r="J281" s="9"/>
      <c r="K281" s="9"/>
      <c r="L281" s="9"/>
      <c r="M281" s="9"/>
      <c r="N281" s="82"/>
      <c r="O281" s="9"/>
      <c r="P281" s="82"/>
    </row>
    <row r="282" spans="1:16" ht="12.75" customHeight="1" x14ac:dyDescent="0.2">
      <c r="A282" s="77"/>
      <c r="B282" s="81"/>
      <c r="C282" s="81"/>
      <c r="D282" s="81"/>
      <c r="E282" s="9"/>
      <c r="F282" s="9"/>
      <c r="G282" s="80"/>
      <c r="H282" s="9"/>
      <c r="I282" s="9"/>
      <c r="J282" s="9"/>
      <c r="K282" s="9"/>
      <c r="L282" s="9"/>
      <c r="M282" s="9"/>
      <c r="N282" s="82"/>
      <c r="O282" s="9"/>
      <c r="P282" s="82"/>
    </row>
    <row r="283" spans="1:16" ht="12.75" customHeight="1" x14ac:dyDescent="0.2">
      <c r="A283" s="77"/>
      <c r="B283" s="81"/>
      <c r="C283" s="81"/>
      <c r="D283" s="81"/>
      <c r="E283" s="9"/>
      <c r="F283" s="9"/>
      <c r="G283" s="80"/>
      <c r="H283" s="9"/>
      <c r="I283" s="9"/>
      <c r="J283" s="9"/>
      <c r="K283" s="9"/>
      <c r="L283" s="9"/>
      <c r="M283" s="9"/>
      <c r="N283" s="82"/>
      <c r="O283" s="9"/>
      <c r="P283" s="82"/>
    </row>
    <row r="284" spans="1:16" ht="12.75" customHeight="1" x14ac:dyDescent="0.2">
      <c r="A284" s="77"/>
      <c r="B284" s="81"/>
      <c r="C284" s="81"/>
      <c r="D284" s="81"/>
      <c r="E284" s="9"/>
      <c r="F284" s="9"/>
      <c r="G284" s="80"/>
      <c r="H284" s="9"/>
      <c r="I284" s="9"/>
      <c r="J284" s="9"/>
      <c r="K284" s="9"/>
      <c r="L284" s="9"/>
      <c r="M284" s="9"/>
      <c r="N284" s="82"/>
      <c r="O284" s="9"/>
      <c r="P284" s="82"/>
    </row>
    <row r="285" spans="1:16" ht="12.75" customHeight="1" x14ac:dyDescent="0.2">
      <c r="A285" s="77"/>
      <c r="B285" s="81"/>
      <c r="C285" s="81"/>
      <c r="D285" s="81"/>
      <c r="E285" s="9"/>
      <c r="F285" s="9"/>
      <c r="G285" s="80"/>
      <c r="H285" s="9"/>
      <c r="I285" s="9"/>
      <c r="J285" s="9"/>
      <c r="K285" s="9"/>
      <c r="L285" s="9"/>
      <c r="M285" s="9"/>
      <c r="N285" s="82"/>
      <c r="O285" s="9"/>
      <c r="P285" s="82"/>
    </row>
    <row r="286" spans="1:16" ht="12.75" customHeight="1" x14ac:dyDescent="0.2">
      <c r="A286" s="77"/>
      <c r="B286" s="81"/>
      <c r="C286" s="81"/>
      <c r="D286" s="81"/>
      <c r="E286" s="9"/>
      <c r="F286" s="9"/>
      <c r="G286" s="80"/>
      <c r="H286" s="9"/>
      <c r="I286" s="9"/>
      <c r="J286" s="9"/>
      <c r="K286" s="9"/>
      <c r="L286" s="9"/>
      <c r="M286" s="9"/>
      <c r="N286" s="82"/>
      <c r="O286" s="9"/>
      <c r="P286" s="82"/>
    </row>
    <row r="287" spans="1:16" ht="12.75" customHeight="1" x14ac:dyDescent="0.2">
      <c r="A287" s="77"/>
      <c r="B287" s="81"/>
      <c r="C287" s="81"/>
      <c r="D287" s="81"/>
      <c r="E287" s="9"/>
      <c r="F287" s="9"/>
      <c r="G287" s="80"/>
      <c r="H287" s="9"/>
      <c r="I287" s="9"/>
      <c r="J287" s="9"/>
      <c r="K287" s="9"/>
      <c r="L287" s="9"/>
      <c r="M287" s="9"/>
      <c r="N287" s="82"/>
      <c r="O287" s="9"/>
      <c r="P287" s="82"/>
    </row>
    <row r="288" spans="1:16" ht="12.75" customHeight="1" x14ac:dyDescent="0.2">
      <c r="A288" s="77"/>
      <c r="B288" s="81"/>
      <c r="C288" s="81"/>
      <c r="D288" s="81"/>
      <c r="E288" s="9"/>
      <c r="F288" s="9"/>
      <c r="G288" s="80"/>
      <c r="H288" s="9"/>
      <c r="I288" s="9"/>
      <c r="J288" s="9"/>
      <c r="K288" s="9"/>
      <c r="L288" s="9"/>
      <c r="M288" s="9"/>
      <c r="N288" s="82"/>
      <c r="O288" s="9"/>
      <c r="P288" s="82"/>
    </row>
    <row r="289" spans="1:16" ht="12.75" customHeight="1" x14ac:dyDescent="0.2">
      <c r="A289" s="77"/>
      <c r="B289" s="81"/>
      <c r="C289" s="81"/>
      <c r="D289" s="81"/>
      <c r="E289" s="9"/>
      <c r="F289" s="9"/>
      <c r="G289" s="80"/>
      <c r="H289" s="9"/>
      <c r="I289" s="9"/>
      <c r="J289" s="9"/>
      <c r="K289" s="9"/>
      <c r="L289" s="9"/>
      <c r="M289" s="9"/>
      <c r="N289" s="82"/>
      <c r="O289" s="9"/>
      <c r="P289" s="82"/>
    </row>
    <row r="290" spans="1:16" ht="12.75" customHeight="1" x14ac:dyDescent="0.2">
      <c r="A290" s="77"/>
      <c r="B290" s="81"/>
      <c r="C290" s="81"/>
      <c r="D290" s="81"/>
      <c r="E290" s="9"/>
      <c r="F290" s="9"/>
      <c r="G290" s="80"/>
      <c r="H290" s="9"/>
      <c r="I290" s="9"/>
      <c r="J290" s="9"/>
      <c r="K290" s="9"/>
      <c r="L290" s="9"/>
      <c r="M290" s="9"/>
      <c r="N290" s="82"/>
      <c r="O290" s="9"/>
      <c r="P290" s="82"/>
    </row>
    <row r="291" spans="1:16" ht="12.75" customHeight="1" x14ac:dyDescent="0.2">
      <c r="A291" s="77"/>
      <c r="B291" s="81"/>
      <c r="C291" s="81"/>
      <c r="D291" s="81"/>
      <c r="E291" s="9"/>
      <c r="F291" s="9"/>
      <c r="G291" s="80"/>
      <c r="H291" s="9"/>
      <c r="I291" s="9"/>
      <c r="J291" s="9"/>
      <c r="K291" s="9"/>
      <c r="L291" s="9"/>
      <c r="M291" s="9"/>
      <c r="N291" s="82"/>
      <c r="O291" s="9"/>
      <c r="P291" s="82"/>
    </row>
    <row r="292" spans="1:16" ht="12.75" customHeight="1" x14ac:dyDescent="0.2">
      <c r="A292" s="77"/>
      <c r="B292" s="81"/>
      <c r="C292" s="81"/>
      <c r="D292" s="81"/>
      <c r="E292" s="9"/>
      <c r="F292" s="9"/>
      <c r="G292" s="80"/>
      <c r="H292" s="9"/>
      <c r="I292" s="9"/>
      <c r="J292" s="9"/>
      <c r="K292" s="9"/>
      <c r="L292" s="9"/>
      <c r="M292" s="9"/>
      <c r="N292" s="82"/>
      <c r="O292" s="9"/>
      <c r="P292" s="82"/>
    </row>
    <row r="293" spans="1:16" ht="12.75" customHeight="1" x14ac:dyDescent="0.2">
      <c r="A293" s="77"/>
      <c r="B293" s="81"/>
      <c r="C293" s="81"/>
      <c r="D293" s="81"/>
      <c r="E293" s="9"/>
      <c r="F293" s="9"/>
      <c r="G293" s="80"/>
      <c r="H293" s="9"/>
      <c r="I293" s="9"/>
      <c r="J293" s="9"/>
      <c r="K293" s="9"/>
      <c r="L293" s="9"/>
      <c r="M293" s="9"/>
      <c r="N293" s="82"/>
      <c r="O293" s="9"/>
      <c r="P293" s="82"/>
    </row>
    <row r="294" spans="1:16" ht="12.75" customHeight="1" x14ac:dyDescent="0.2">
      <c r="A294" s="77"/>
      <c r="B294" s="81"/>
      <c r="C294" s="81"/>
      <c r="D294" s="81"/>
      <c r="E294" s="9"/>
      <c r="F294" s="9"/>
      <c r="G294" s="80"/>
      <c r="H294" s="9"/>
      <c r="I294" s="9"/>
      <c r="J294" s="9"/>
      <c r="K294" s="9"/>
      <c r="L294" s="9"/>
      <c r="M294" s="9"/>
      <c r="N294" s="82"/>
      <c r="O294" s="9"/>
      <c r="P294" s="82"/>
    </row>
    <row r="295" spans="1:16" ht="12.75" customHeight="1" x14ac:dyDescent="0.2">
      <c r="A295" s="77"/>
      <c r="B295" s="81"/>
      <c r="C295" s="81"/>
      <c r="D295" s="81"/>
      <c r="E295" s="9"/>
      <c r="F295" s="9"/>
      <c r="G295" s="80"/>
      <c r="H295" s="9"/>
      <c r="I295" s="9"/>
      <c r="J295" s="9"/>
      <c r="K295" s="9"/>
      <c r="L295" s="9"/>
      <c r="M295" s="9"/>
      <c r="N295" s="82"/>
      <c r="O295" s="9"/>
      <c r="P295" s="82"/>
    </row>
    <row r="296" spans="1:16" ht="12.75" customHeight="1" x14ac:dyDescent="0.2">
      <c r="A296" s="77"/>
      <c r="B296" s="81"/>
      <c r="C296" s="81"/>
      <c r="D296" s="81"/>
      <c r="E296" s="9"/>
      <c r="F296" s="9"/>
      <c r="G296" s="80"/>
      <c r="H296" s="9"/>
      <c r="I296" s="9"/>
      <c r="J296" s="9"/>
      <c r="K296" s="9"/>
      <c r="L296" s="9"/>
      <c r="M296" s="9"/>
      <c r="N296" s="82"/>
      <c r="O296" s="9"/>
      <c r="P296" s="82"/>
    </row>
    <row r="297" spans="1:16" ht="12.75" customHeight="1" x14ac:dyDescent="0.2">
      <c r="A297" s="77"/>
      <c r="B297" s="81"/>
      <c r="C297" s="81"/>
      <c r="D297" s="81"/>
      <c r="E297" s="9"/>
      <c r="F297" s="9"/>
      <c r="G297" s="80"/>
      <c r="H297" s="9"/>
      <c r="I297" s="9"/>
      <c r="J297" s="9"/>
      <c r="K297" s="9"/>
      <c r="L297" s="9"/>
      <c r="M297" s="9"/>
      <c r="N297" s="82"/>
      <c r="O297" s="9"/>
      <c r="P297" s="82"/>
    </row>
    <row r="298" spans="1:16" ht="12.75" customHeight="1" x14ac:dyDescent="0.2">
      <c r="A298" s="77"/>
      <c r="B298" s="81"/>
      <c r="C298" s="81"/>
      <c r="D298" s="81"/>
      <c r="E298" s="9"/>
      <c r="F298" s="9"/>
      <c r="G298" s="80"/>
      <c r="H298" s="9"/>
      <c r="I298" s="9"/>
      <c r="J298" s="9"/>
      <c r="K298" s="9"/>
      <c r="L298" s="9"/>
      <c r="M298" s="9"/>
      <c r="N298" s="82"/>
      <c r="O298" s="9"/>
      <c r="P298" s="82"/>
    </row>
    <row r="299" spans="1:16" ht="12.75" customHeight="1" x14ac:dyDescent="0.2">
      <c r="A299" s="77"/>
      <c r="B299" s="81"/>
      <c r="C299" s="81"/>
      <c r="D299" s="81"/>
      <c r="E299" s="9"/>
      <c r="F299" s="9"/>
      <c r="G299" s="80"/>
      <c r="H299" s="9"/>
      <c r="I299" s="9"/>
      <c r="J299" s="9"/>
      <c r="K299" s="9"/>
      <c r="L299" s="9"/>
      <c r="M299" s="9"/>
      <c r="N299" s="82"/>
      <c r="O299" s="9"/>
      <c r="P299" s="82"/>
    </row>
    <row r="300" spans="1:16" ht="12.75" customHeight="1" x14ac:dyDescent="0.2">
      <c r="A300" s="77"/>
      <c r="B300" s="81"/>
      <c r="C300" s="81"/>
      <c r="D300" s="81"/>
      <c r="E300" s="9"/>
      <c r="F300" s="9"/>
      <c r="G300" s="80"/>
      <c r="H300" s="9"/>
      <c r="I300" s="9"/>
      <c r="J300" s="9"/>
      <c r="K300" s="9"/>
      <c r="L300" s="9"/>
      <c r="M300" s="9"/>
      <c r="N300" s="82"/>
      <c r="O300" s="9"/>
      <c r="P300" s="82"/>
    </row>
    <row r="301" spans="1:16" ht="12.75" customHeight="1" x14ac:dyDescent="0.2">
      <c r="A301" s="77"/>
      <c r="B301" s="81"/>
      <c r="C301" s="81"/>
      <c r="D301" s="81"/>
      <c r="E301" s="9"/>
      <c r="F301" s="9"/>
      <c r="G301" s="80"/>
      <c r="H301" s="9"/>
      <c r="I301" s="9"/>
      <c r="J301" s="9"/>
      <c r="K301" s="9"/>
      <c r="L301" s="9"/>
      <c r="M301" s="9"/>
      <c r="N301" s="82"/>
      <c r="O301" s="9"/>
      <c r="P301" s="82"/>
    </row>
    <row r="302" spans="1:16" ht="12.75" customHeight="1" x14ac:dyDescent="0.2">
      <c r="A302" s="77"/>
      <c r="B302" s="81"/>
      <c r="C302" s="81"/>
      <c r="D302" s="81"/>
      <c r="E302" s="9"/>
      <c r="F302" s="9"/>
      <c r="G302" s="80"/>
      <c r="H302" s="9"/>
      <c r="I302" s="9"/>
      <c r="J302" s="9"/>
      <c r="K302" s="9"/>
      <c r="L302" s="9"/>
      <c r="M302" s="9"/>
      <c r="N302" s="82"/>
      <c r="O302" s="9"/>
      <c r="P302" s="82"/>
    </row>
    <row r="303" spans="1:16" ht="12.75" customHeight="1" x14ac:dyDescent="0.2">
      <c r="A303" s="77"/>
      <c r="B303" s="81"/>
      <c r="C303" s="81"/>
      <c r="D303" s="81"/>
      <c r="E303" s="9"/>
      <c r="F303" s="9"/>
      <c r="G303" s="80"/>
      <c r="H303" s="9"/>
      <c r="I303" s="9"/>
      <c r="J303" s="9"/>
      <c r="K303" s="9"/>
      <c r="L303" s="9"/>
      <c r="M303" s="9"/>
      <c r="N303" s="82"/>
      <c r="O303" s="9"/>
      <c r="P303" s="82"/>
    </row>
    <row r="304" spans="1:16" ht="12.75" customHeight="1" x14ac:dyDescent="0.2">
      <c r="A304" s="77"/>
      <c r="B304" s="81"/>
      <c r="C304" s="81"/>
      <c r="D304" s="81"/>
      <c r="E304" s="9"/>
      <c r="F304" s="9"/>
      <c r="G304" s="80"/>
      <c r="H304" s="9"/>
      <c r="I304" s="9"/>
      <c r="J304" s="9"/>
      <c r="K304" s="9"/>
      <c r="L304" s="9"/>
      <c r="M304" s="9"/>
      <c r="N304" s="82"/>
      <c r="O304" s="9"/>
      <c r="P304" s="82"/>
    </row>
    <row r="305" spans="1:16" ht="12.75" customHeight="1" x14ac:dyDescent="0.2">
      <c r="A305" s="77"/>
      <c r="B305" s="81"/>
      <c r="C305" s="81"/>
      <c r="D305" s="81"/>
      <c r="E305" s="9"/>
      <c r="F305" s="9"/>
      <c r="G305" s="80"/>
      <c r="H305" s="9"/>
      <c r="I305" s="9"/>
      <c r="J305" s="9"/>
      <c r="K305" s="9"/>
      <c r="L305" s="9"/>
      <c r="M305" s="9"/>
      <c r="N305" s="82"/>
      <c r="O305" s="9"/>
      <c r="P305" s="82"/>
    </row>
    <row r="306" spans="1:16" ht="12.75" customHeight="1" x14ac:dyDescent="0.2">
      <c r="A306" s="77"/>
      <c r="B306" s="81"/>
      <c r="C306" s="81"/>
      <c r="D306" s="81"/>
      <c r="E306" s="9"/>
      <c r="F306" s="9"/>
      <c r="G306" s="80"/>
      <c r="H306" s="9"/>
      <c r="I306" s="9"/>
      <c r="J306" s="9"/>
      <c r="K306" s="9"/>
      <c r="L306" s="9"/>
      <c r="M306" s="9"/>
      <c r="N306" s="82"/>
      <c r="O306" s="9"/>
      <c r="P306" s="82"/>
    </row>
    <row r="307" spans="1:16" ht="12.75" customHeight="1" x14ac:dyDescent="0.2">
      <c r="A307" s="77"/>
      <c r="B307" s="81"/>
      <c r="C307" s="81"/>
      <c r="D307" s="81"/>
      <c r="E307" s="9"/>
      <c r="F307" s="9"/>
      <c r="G307" s="80"/>
      <c r="H307" s="9"/>
      <c r="I307" s="9"/>
      <c r="J307" s="9"/>
      <c r="K307" s="9"/>
      <c r="L307" s="9"/>
      <c r="M307" s="9"/>
      <c r="N307" s="82"/>
      <c r="O307" s="9"/>
      <c r="P307" s="82"/>
    </row>
    <row r="308" spans="1:16" ht="12.75" customHeight="1" x14ac:dyDescent="0.2">
      <c r="A308" s="77"/>
      <c r="B308" s="81"/>
      <c r="C308" s="81"/>
      <c r="D308" s="81"/>
      <c r="E308" s="9"/>
      <c r="F308" s="9"/>
      <c r="G308" s="80"/>
      <c r="H308" s="9"/>
      <c r="I308" s="9"/>
      <c r="J308" s="9"/>
      <c r="K308" s="9"/>
      <c r="L308" s="9"/>
      <c r="M308" s="9"/>
      <c r="N308" s="82"/>
      <c r="O308" s="9"/>
      <c r="P308" s="82"/>
    </row>
    <row r="309" spans="1:16" ht="12.75" customHeight="1" x14ac:dyDescent="0.2">
      <c r="A309" s="77"/>
      <c r="B309" s="81"/>
      <c r="C309" s="81"/>
      <c r="D309" s="81"/>
      <c r="E309" s="9"/>
      <c r="F309" s="9"/>
      <c r="G309" s="80"/>
      <c r="H309" s="9"/>
      <c r="I309" s="9"/>
      <c r="J309" s="9"/>
      <c r="K309" s="9"/>
      <c r="L309" s="9"/>
      <c r="M309" s="9"/>
      <c r="N309" s="82"/>
      <c r="O309" s="9"/>
      <c r="P309" s="82"/>
    </row>
    <row r="310" spans="1:16" ht="12.75" customHeight="1" x14ac:dyDescent="0.2">
      <c r="A310" s="77"/>
      <c r="B310" s="81"/>
      <c r="C310" s="81"/>
      <c r="D310" s="81"/>
      <c r="E310" s="9"/>
      <c r="F310" s="9"/>
      <c r="G310" s="80"/>
      <c r="H310" s="9"/>
      <c r="I310" s="9"/>
      <c r="J310" s="9"/>
      <c r="K310" s="9"/>
      <c r="L310" s="9"/>
      <c r="M310" s="9"/>
      <c r="N310" s="82"/>
      <c r="O310" s="9"/>
      <c r="P310" s="82"/>
    </row>
    <row r="311" spans="1:16" ht="12.75" customHeight="1" x14ac:dyDescent="0.2">
      <c r="A311" s="77"/>
      <c r="B311" s="81"/>
      <c r="C311" s="81"/>
      <c r="D311" s="81"/>
      <c r="E311" s="9"/>
      <c r="F311" s="9"/>
      <c r="G311" s="80"/>
      <c r="H311" s="9"/>
      <c r="I311" s="9"/>
      <c r="J311" s="9"/>
      <c r="K311" s="9"/>
      <c r="L311" s="9"/>
      <c r="M311" s="9"/>
      <c r="N311" s="82"/>
      <c r="O311" s="9"/>
      <c r="P311" s="82"/>
    </row>
    <row r="312" spans="1:16" ht="12.75" customHeight="1" x14ac:dyDescent="0.2">
      <c r="A312" s="77"/>
      <c r="B312" s="81"/>
      <c r="C312" s="81"/>
      <c r="D312" s="81"/>
      <c r="E312" s="9"/>
      <c r="F312" s="9"/>
      <c r="G312" s="80"/>
      <c r="H312" s="9"/>
      <c r="I312" s="9"/>
      <c r="J312" s="9"/>
      <c r="K312" s="9"/>
      <c r="L312" s="9"/>
      <c r="M312" s="9"/>
      <c r="N312" s="82"/>
      <c r="O312" s="9"/>
      <c r="P312" s="82"/>
    </row>
    <row r="313" spans="1:16" ht="12.75" customHeight="1" x14ac:dyDescent="0.2">
      <c r="A313" s="77"/>
      <c r="B313" s="81"/>
      <c r="C313" s="81"/>
      <c r="D313" s="81"/>
      <c r="E313" s="9"/>
      <c r="F313" s="9"/>
      <c r="G313" s="80"/>
      <c r="H313" s="9"/>
      <c r="I313" s="9"/>
      <c r="J313" s="9"/>
      <c r="K313" s="9"/>
      <c r="L313" s="9"/>
      <c r="M313" s="9"/>
      <c r="N313" s="82"/>
      <c r="O313" s="9"/>
      <c r="P313" s="82"/>
    </row>
    <row r="314" spans="1:16" ht="12.75" customHeight="1" x14ac:dyDescent="0.2">
      <c r="A314" s="77"/>
      <c r="B314" s="81"/>
      <c r="C314" s="81"/>
      <c r="D314" s="81"/>
      <c r="E314" s="9"/>
      <c r="F314" s="9"/>
      <c r="G314" s="80"/>
      <c r="H314" s="9"/>
      <c r="I314" s="9"/>
      <c r="J314" s="9"/>
      <c r="K314" s="9"/>
      <c r="L314" s="9"/>
      <c r="M314" s="9"/>
      <c r="N314" s="82"/>
      <c r="O314" s="9"/>
      <c r="P314" s="82"/>
    </row>
    <row r="315" spans="1:16" ht="12.75" customHeight="1" x14ac:dyDescent="0.2">
      <c r="A315" s="77"/>
      <c r="B315" s="81"/>
      <c r="C315" s="81"/>
      <c r="D315" s="81"/>
      <c r="E315" s="9"/>
      <c r="F315" s="9"/>
      <c r="G315" s="80"/>
      <c r="H315" s="9"/>
      <c r="I315" s="9"/>
      <c r="J315" s="9"/>
      <c r="K315" s="9"/>
      <c r="L315" s="9"/>
      <c r="M315" s="9"/>
      <c r="N315" s="82"/>
      <c r="O315" s="9"/>
      <c r="P315" s="82"/>
    </row>
    <row r="316" spans="1:16" ht="12.75" customHeight="1" x14ac:dyDescent="0.2">
      <c r="A316" s="77"/>
      <c r="B316" s="81"/>
      <c r="C316" s="81"/>
      <c r="D316" s="81"/>
      <c r="E316" s="9"/>
      <c r="F316" s="9"/>
      <c r="G316" s="80"/>
      <c r="H316" s="9"/>
      <c r="I316" s="9"/>
      <c r="J316" s="9"/>
      <c r="K316" s="9"/>
      <c r="L316" s="9"/>
      <c r="M316" s="9"/>
      <c r="N316" s="82"/>
      <c r="O316" s="9"/>
      <c r="P316" s="82"/>
    </row>
    <row r="317" spans="1:16" ht="12.75" customHeight="1" x14ac:dyDescent="0.2">
      <c r="A317" s="77"/>
      <c r="B317" s="81"/>
      <c r="C317" s="81"/>
      <c r="D317" s="81"/>
      <c r="E317" s="9"/>
      <c r="F317" s="9"/>
      <c r="G317" s="80"/>
      <c r="H317" s="9"/>
      <c r="I317" s="9"/>
      <c r="J317" s="9"/>
      <c r="K317" s="9"/>
      <c r="L317" s="9"/>
      <c r="M317" s="9"/>
      <c r="N317" s="82"/>
      <c r="O317" s="9"/>
      <c r="P317" s="82"/>
    </row>
    <row r="318" spans="1:16" ht="12.75" customHeight="1" x14ac:dyDescent="0.2">
      <c r="A318" s="77"/>
      <c r="B318" s="81"/>
      <c r="C318" s="81"/>
      <c r="D318" s="81"/>
      <c r="E318" s="9"/>
      <c r="F318" s="9"/>
      <c r="G318" s="80"/>
      <c r="H318" s="9"/>
      <c r="I318" s="9"/>
      <c r="J318" s="9"/>
      <c r="K318" s="9"/>
      <c r="L318" s="9"/>
      <c r="M318" s="9"/>
      <c r="N318" s="82"/>
      <c r="O318" s="9"/>
      <c r="P318" s="82"/>
    </row>
    <row r="319" spans="1:16" ht="12.75" customHeight="1" x14ac:dyDescent="0.2">
      <c r="A319" s="77"/>
      <c r="B319" s="81"/>
      <c r="C319" s="81"/>
      <c r="D319" s="81"/>
      <c r="E319" s="9"/>
      <c r="F319" s="9"/>
      <c r="G319" s="80"/>
      <c r="H319" s="9"/>
      <c r="I319" s="9"/>
      <c r="J319" s="9"/>
      <c r="K319" s="9"/>
      <c r="L319" s="9"/>
      <c r="M319" s="9"/>
      <c r="N319" s="82"/>
      <c r="O319" s="9"/>
      <c r="P319" s="82"/>
    </row>
    <row r="320" spans="1:16" ht="12.75" customHeight="1" x14ac:dyDescent="0.2">
      <c r="A320" s="77"/>
      <c r="B320" s="81"/>
      <c r="C320" s="81"/>
      <c r="D320" s="81"/>
      <c r="E320" s="9"/>
      <c r="F320" s="9"/>
      <c r="G320" s="80"/>
      <c r="H320" s="9"/>
      <c r="I320" s="9"/>
      <c r="J320" s="9"/>
      <c r="K320" s="9"/>
      <c r="L320" s="9"/>
      <c r="M320" s="9"/>
      <c r="N320" s="82"/>
      <c r="O320" s="9"/>
      <c r="P320" s="82"/>
    </row>
    <row r="321" spans="1:16" ht="12.75" customHeight="1" x14ac:dyDescent="0.2">
      <c r="A321" s="77"/>
      <c r="B321" s="81"/>
      <c r="C321" s="81"/>
      <c r="D321" s="81"/>
      <c r="E321" s="9"/>
      <c r="F321" s="9"/>
      <c r="G321" s="80"/>
      <c r="H321" s="9"/>
      <c r="I321" s="9"/>
      <c r="J321" s="9"/>
      <c r="K321" s="9"/>
      <c r="L321" s="9"/>
      <c r="M321" s="9"/>
      <c r="N321" s="82"/>
      <c r="O321" s="9"/>
      <c r="P321" s="82"/>
    </row>
    <row r="322" spans="1:16" ht="12.75" customHeight="1" x14ac:dyDescent="0.2">
      <c r="A322" s="77"/>
      <c r="B322" s="81"/>
      <c r="C322" s="81"/>
      <c r="D322" s="81"/>
      <c r="E322" s="9"/>
      <c r="F322" s="9"/>
      <c r="G322" s="80"/>
      <c r="H322" s="9"/>
      <c r="I322" s="9"/>
      <c r="J322" s="9"/>
      <c r="K322" s="9"/>
      <c r="L322" s="9"/>
      <c r="M322" s="9"/>
      <c r="N322" s="82"/>
      <c r="O322" s="9"/>
      <c r="P322" s="82"/>
    </row>
    <row r="323" spans="1:16" ht="12.75" customHeight="1" x14ac:dyDescent="0.2">
      <c r="A323" s="77"/>
      <c r="B323" s="81"/>
      <c r="C323" s="81"/>
      <c r="D323" s="81"/>
      <c r="E323" s="9"/>
      <c r="F323" s="9"/>
      <c r="G323" s="80"/>
      <c r="H323" s="9"/>
      <c r="I323" s="9"/>
      <c r="J323" s="9"/>
      <c r="K323" s="9"/>
      <c r="L323" s="9"/>
      <c r="M323" s="9"/>
      <c r="N323" s="82"/>
      <c r="O323" s="9"/>
      <c r="P323" s="82"/>
    </row>
    <row r="324" spans="1:16" ht="12.75" customHeight="1" x14ac:dyDescent="0.2">
      <c r="A324" s="77"/>
      <c r="B324" s="81"/>
      <c r="C324" s="81"/>
      <c r="D324" s="81"/>
      <c r="E324" s="9"/>
      <c r="F324" s="9"/>
      <c r="G324" s="80"/>
      <c r="H324" s="9"/>
      <c r="I324" s="9"/>
      <c r="J324" s="9"/>
      <c r="K324" s="9"/>
      <c r="L324" s="9"/>
      <c r="M324" s="9"/>
      <c r="N324" s="82"/>
      <c r="O324" s="9"/>
      <c r="P324" s="82"/>
    </row>
    <row r="325" spans="1:16" ht="12.75" customHeight="1" x14ac:dyDescent="0.2">
      <c r="A325" s="77"/>
      <c r="B325" s="81"/>
      <c r="C325" s="81"/>
      <c r="D325" s="81"/>
      <c r="E325" s="9"/>
      <c r="F325" s="9"/>
      <c r="G325" s="80"/>
      <c r="H325" s="9"/>
      <c r="I325" s="9"/>
      <c r="J325" s="9"/>
      <c r="K325" s="9"/>
      <c r="L325" s="9"/>
      <c r="M325" s="9"/>
      <c r="N325" s="82"/>
      <c r="O325" s="9"/>
      <c r="P325" s="82"/>
    </row>
    <row r="326" spans="1:16" ht="12.75" customHeight="1" x14ac:dyDescent="0.2">
      <c r="A326" s="77"/>
      <c r="B326" s="81"/>
      <c r="C326" s="81"/>
      <c r="D326" s="81"/>
      <c r="E326" s="9"/>
      <c r="F326" s="9"/>
      <c r="G326" s="80"/>
      <c r="H326" s="9"/>
      <c r="I326" s="9"/>
      <c r="J326" s="9"/>
      <c r="K326" s="9"/>
      <c r="L326" s="9"/>
      <c r="M326" s="9"/>
      <c r="N326" s="82"/>
      <c r="O326" s="9"/>
      <c r="P326" s="82"/>
    </row>
    <row r="327" spans="1:16" ht="12.75" customHeight="1" x14ac:dyDescent="0.2">
      <c r="A327" s="77"/>
      <c r="B327" s="81"/>
      <c r="C327" s="81"/>
      <c r="D327" s="81"/>
      <c r="E327" s="9"/>
      <c r="F327" s="9"/>
      <c r="G327" s="80"/>
      <c r="H327" s="9"/>
      <c r="I327" s="9"/>
      <c r="J327" s="9"/>
      <c r="K327" s="9"/>
      <c r="L327" s="9"/>
      <c r="M327" s="9"/>
      <c r="N327" s="82"/>
      <c r="O327" s="9"/>
      <c r="P327" s="82"/>
    </row>
    <row r="328" spans="1:16" ht="12.75" customHeight="1" x14ac:dyDescent="0.2">
      <c r="A328" s="77"/>
      <c r="B328" s="81"/>
      <c r="C328" s="81"/>
      <c r="D328" s="81"/>
      <c r="E328" s="9"/>
      <c r="F328" s="9"/>
      <c r="G328" s="80"/>
      <c r="H328" s="9"/>
      <c r="I328" s="9"/>
      <c r="J328" s="9"/>
      <c r="K328" s="9"/>
      <c r="L328" s="9"/>
      <c r="M328" s="9"/>
      <c r="N328" s="82"/>
      <c r="O328" s="9"/>
      <c r="P328" s="82"/>
    </row>
    <row r="329" spans="1:16" ht="12.75" customHeight="1" x14ac:dyDescent="0.2">
      <c r="A329" s="77"/>
      <c r="B329" s="81"/>
      <c r="C329" s="81"/>
      <c r="D329" s="81"/>
      <c r="E329" s="9"/>
      <c r="F329" s="9"/>
      <c r="G329" s="80"/>
      <c r="H329" s="9"/>
      <c r="I329" s="9"/>
      <c r="J329" s="9"/>
      <c r="K329" s="9"/>
      <c r="L329" s="9"/>
      <c r="M329" s="9"/>
      <c r="N329" s="82"/>
      <c r="O329" s="9"/>
      <c r="P329" s="82"/>
    </row>
    <row r="330" spans="1:16" ht="12.75" customHeight="1" x14ac:dyDescent="0.2">
      <c r="A330" s="77"/>
      <c r="B330" s="81"/>
      <c r="C330" s="81"/>
      <c r="D330" s="81"/>
      <c r="E330" s="9"/>
      <c r="F330" s="9"/>
      <c r="G330" s="80"/>
      <c r="H330" s="9"/>
      <c r="I330" s="9"/>
      <c r="J330" s="9"/>
      <c r="K330" s="9"/>
      <c r="L330" s="9"/>
      <c r="M330" s="9"/>
      <c r="N330" s="82"/>
      <c r="O330" s="9"/>
      <c r="P330" s="82"/>
    </row>
    <row r="331" spans="1:16" ht="12.75" customHeight="1" x14ac:dyDescent="0.2">
      <c r="A331" s="77"/>
      <c r="B331" s="81"/>
      <c r="C331" s="81"/>
      <c r="D331" s="81"/>
      <c r="E331" s="9"/>
      <c r="F331" s="9"/>
      <c r="G331" s="80"/>
      <c r="H331" s="9"/>
      <c r="I331" s="9"/>
      <c r="J331" s="9"/>
      <c r="K331" s="9"/>
      <c r="L331" s="9"/>
      <c r="M331" s="9"/>
      <c r="N331" s="82"/>
      <c r="O331" s="9"/>
      <c r="P331" s="82"/>
    </row>
    <row r="332" spans="1:16" ht="12.75" customHeight="1" x14ac:dyDescent="0.2">
      <c r="A332" s="77"/>
      <c r="B332" s="81"/>
      <c r="C332" s="81"/>
      <c r="D332" s="81"/>
      <c r="E332" s="9"/>
      <c r="F332" s="9"/>
      <c r="G332" s="80"/>
      <c r="H332" s="9"/>
      <c r="I332" s="9"/>
      <c r="J332" s="9"/>
      <c r="K332" s="9"/>
      <c r="L332" s="9"/>
      <c r="M332" s="9"/>
      <c r="N332" s="82"/>
      <c r="O332" s="9"/>
      <c r="P332" s="82"/>
    </row>
    <row r="333" spans="1:16" ht="12.75" customHeight="1" x14ac:dyDescent="0.2">
      <c r="A333" s="77"/>
      <c r="B333" s="81"/>
      <c r="C333" s="81"/>
      <c r="D333" s="81"/>
      <c r="E333" s="9"/>
      <c r="F333" s="9"/>
      <c r="G333" s="80"/>
      <c r="H333" s="9"/>
      <c r="I333" s="9"/>
      <c r="J333" s="9"/>
      <c r="K333" s="9"/>
      <c r="L333" s="9"/>
      <c r="M333" s="9"/>
      <c r="N333" s="82"/>
      <c r="O333" s="9"/>
      <c r="P333" s="82"/>
    </row>
    <row r="334" spans="1:16" ht="12.75" customHeight="1" x14ac:dyDescent="0.2">
      <c r="A334" s="77"/>
      <c r="B334" s="81"/>
      <c r="C334" s="81"/>
      <c r="D334" s="81"/>
      <c r="E334" s="9"/>
      <c r="F334" s="9"/>
      <c r="G334" s="80"/>
      <c r="H334" s="9"/>
      <c r="I334" s="9"/>
      <c r="J334" s="9"/>
      <c r="K334" s="9"/>
      <c r="L334" s="9"/>
      <c r="M334" s="9"/>
      <c r="N334" s="82"/>
      <c r="O334" s="9"/>
      <c r="P334" s="82"/>
    </row>
    <row r="335" spans="1:16" ht="12.75" customHeight="1" x14ac:dyDescent="0.2">
      <c r="A335" s="77"/>
      <c r="B335" s="81"/>
      <c r="C335" s="81"/>
      <c r="D335" s="81"/>
      <c r="E335" s="9"/>
      <c r="F335" s="9"/>
      <c r="G335" s="80"/>
      <c r="H335" s="9"/>
      <c r="I335" s="9"/>
      <c r="J335" s="9"/>
      <c r="K335" s="9"/>
      <c r="L335" s="9"/>
      <c r="M335" s="9"/>
      <c r="N335" s="82"/>
      <c r="O335" s="9"/>
      <c r="P335" s="82"/>
    </row>
    <row r="336" spans="1:16" ht="12.75" customHeight="1" x14ac:dyDescent="0.2">
      <c r="A336" s="77"/>
      <c r="B336" s="81"/>
      <c r="C336" s="81"/>
      <c r="D336" s="81"/>
      <c r="E336" s="9"/>
      <c r="F336" s="9"/>
      <c r="G336" s="80"/>
      <c r="H336" s="9"/>
      <c r="I336" s="9"/>
      <c r="J336" s="9"/>
      <c r="K336" s="9"/>
      <c r="L336" s="9"/>
      <c r="M336" s="9"/>
      <c r="N336" s="82"/>
      <c r="O336" s="9"/>
      <c r="P336" s="82"/>
    </row>
    <row r="337" spans="1:16" ht="12.75" customHeight="1" x14ac:dyDescent="0.2">
      <c r="A337" s="77"/>
      <c r="B337" s="81"/>
      <c r="C337" s="81"/>
      <c r="D337" s="81"/>
      <c r="E337" s="9"/>
      <c r="F337" s="9"/>
      <c r="G337" s="80"/>
      <c r="H337" s="9"/>
      <c r="I337" s="9"/>
      <c r="J337" s="9"/>
      <c r="K337" s="9"/>
      <c r="L337" s="9"/>
      <c r="M337" s="9"/>
      <c r="N337" s="82"/>
      <c r="O337" s="9"/>
      <c r="P337" s="82"/>
    </row>
    <row r="338" spans="1:16" ht="12.75" customHeight="1" x14ac:dyDescent="0.2">
      <c r="A338" s="77"/>
      <c r="B338" s="81"/>
      <c r="C338" s="81"/>
      <c r="D338" s="81"/>
      <c r="E338" s="9"/>
      <c r="F338" s="9"/>
      <c r="G338" s="80"/>
      <c r="H338" s="9"/>
      <c r="I338" s="9"/>
      <c r="J338" s="9"/>
      <c r="K338" s="9"/>
      <c r="L338" s="9"/>
      <c r="M338" s="9"/>
      <c r="N338" s="82"/>
      <c r="O338" s="9"/>
      <c r="P338" s="82"/>
    </row>
    <row r="339" spans="1:16" ht="12.75" customHeight="1" x14ac:dyDescent="0.2">
      <c r="A339" s="77"/>
      <c r="B339" s="81"/>
      <c r="C339" s="81"/>
      <c r="D339" s="81"/>
      <c r="E339" s="9"/>
      <c r="F339" s="9"/>
      <c r="G339" s="80"/>
      <c r="H339" s="9"/>
      <c r="I339" s="9"/>
      <c r="J339" s="9"/>
      <c r="K339" s="9"/>
      <c r="L339" s="9"/>
      <c r="M339" s="9"/>
      <c r="N339" s="82"/>
      <c r="O339" s="9"/>
      <c r="P339" s="82"/>
    </row>
    <row r="340" spans="1:16" ht="12.75" customHeight="1" x14ac:dyDescent="0.2">
      <c r="A340" s="77"/>
      <c r="B340" s="81"/>
      <c r="C340" s="81"/>
      <c r="D340" s="81"/>
      <c r="E340" s="9"/>
      <c r="F340" s="9"/>
      <c r="G340" s="80"/>
      <c r="H340" s="9"/>
      <c r="I340" s="9"/>
      <c r="J340" s="9"/>
      <c r="K340" s="9"/>
      <c r="L340" s="9"/>
      <c r="M340" s="9"/>
      <c r="N340" s="82"/>
      <c r="O340" s="9"/>
      <c r="P340" s="82"/>
    </row>
    <row r="341" spans="1:16" ht="12.75" customHeight="1" x14ac:dyDescent="0.2">
      <c r="A341" s="77"/>
      <c r="B341" s="81"/>
      <c r="C341" s="81"/>
      <c r="D341" s="81"/>
      <c r="E341" s="9"/>
      <c r="F341" s="9"/>
      <c r="G341" s="80"/>
      <c r="H341" s="9"/>
      <c r="I341" s="9"/>
      <c r="J341" s="9"/>
      <c r="K341" s="9"/>
      <c r="L341" s="9"/>
      <c r="M341" s="9"/>
      <c r="N341" s="82"/>
      <c r="O341" s="9"/>
      <c r="P341" s="82"/>
    </row>
    <row r="342" spans="1:16" ht="12.75" customHeight="1" x14ac:dyDescent="0.2">
      <c r="A342" s="77"/>
      <c r="B342" s="81"/>
      <c r="C342" s="81"/>
      <c r="D342" s="81"/>
      <c r="E342" s="9"/>
      <c r="F342" s="9"/>
      <c r="G342" s="80"/>
      <c r="H342" s="9"/>
      <c r="I342" s="9"/>
      <c r="J342" s="9"/>
      <c r="K342" s="9"/>
      <c r="L342" s="9"/>
      <c r="M342" s="9"/>
      <c r="N342" s="82"/>
      <c r="O342" s="9"/>
      <c r="P342" s="82"/>
    </row>
    <row r="343" spans="1:16" ht="12.75" customHeight="1" x14ac:dyDescent="0.2">
      <c r="A343" s="77"/>
      <c r="B343" s="81"/>
      <c r="C343" s="81"/>
      <c r="D343" s="81"/>
      <c r="E343" s="9"/>
      <c r="F343" s="9"/>
      <c r="G343" s="80"/>
      <c r="H343" s="9"/>
      <c r="I343" s="9"/>
      <c r="J343" s="9"/>
      <c r="K343" s="9"/>
      <c r="L343" s="9"/>
      <c r="M343" s="9"/>
      <c r="N343" s="82"/>
      <c r="O343" s="9"/>
      <c r="P343" s="82"/>
    </row>
    <row r="344" spans="1:16" ht="12.75" customHeight="1" x14ac:dyDescent="0.2">
      <c r="A344" s="77"/>
      <c r="B344" s="81"/>
      <c r="C344" s="81"/>
      <c r="D344" s="81"/>
      <c r="E344" s="9"/>
      <c r="F344" s="9"/>
      <c r="G344" s="80"/>
      <c r="H344" s="9"/>
      <c r="I344" s="9"/>
      <c r="J344" s="9"/>
      <c r="K344" s="9"/>
      <c r="L344" s="9"/>
      <c r="M344" s="9"/>
      <c r="N344" s="82"/>
      <c r="O344" s="9"/>
      <c r="P344" s="82"/>
    </row>
    <row r="345" spans="1:16" ht="12.75" customHeight="1" x14ac:dyDescent="0.2">
      <c r="A345" s="77"/>
      <c r="B345" s="81"/>
      <c r="C345" s="81"/>
      <c r="D345" s="81"/>
      <c r="E345" s="9"/>
      <c r="F345" s="9"/>
      <c r="G345" s="80"/>
      <c r="H345" s="9"/>
      <c r="I345" s="9"/>
      <c r="J345" s="9"/>
      <c r="K345" s="9"/>
      <c r="L345" s="9"/>
      <c r="M345" s="9"/>
      <c r="N345" s="82"/>
      <c r="O345" s="9"/>
      <c r="P345" s="82"/>
    </row>
    <row r="346" spans="1:16" ht="12.75" customHeight="1" x14ac:dyDescent="0.2">
      <c r="A346" s="77"/>
      <c r="B346" s="81"/>
      <c r="C346" s="81"/>
      <c r="D346" s="81"/>
      <c r="E346" s="9"/>
      <c r="F346" s="9"/>
      <c r="G346" s="80"/>
      <c r="H346" s="9"/>
      <c r="I346" s="9"/>
      <c r="J346" s="9"/>
      <c r="K346" s="9"/>
      <c r="L346" s="9"/>
      <c r="M346" s="9"/>
      <c r="N346" s="82"/>
      <c r="O346" s="9"/>
      <c r="P346" s="82"/>
    </row>
    <row r="347" spans="1:16" ht="12.75" customHeight="1" x14ac:dyDescent="0.2">
      <c r="A347" s="77"/>
      <c r="B347" s="81"/>
      <c r="C347" s="81"/>
      <c r="D347" s="81"/>
      <c r="E347" s="9"/>
      <c r="F347" s="9"/>
      <c r="G347" s="80"/>
      <c r="H347" s="9"/>
      <c r="I347" s="9"/>
      <c r="J347" s="9"/>
      <c r="K347" s="9"/>
      <c r="L347" s="9"/>
      <c r="M347" s="9"/>
      <c r="N347" s="82"/>
      <c r="O347" s="9"/>
      <c r="P347" s="82"/>
    </row>
    <row r="348" spans="1:16" ht="12.75" customHeight="1" x14ac:dyDescent="0.2">
      <c r="A348" s="77"/>
      <c r="B348" s="81"/>
      <c r="C348" s="81"/>
      <c r="D348" s="81"/>
      <c r="E348" s="9"/>
      <c r="F348" s="9"/>
      <c r="G348" s="80"/>
      <c r="H348" s="9"/>
      <c r="I348" s="9"/>
      <c r="J348" s="9"/>
      <c r="K348" s="9"/>
      <c r="L348" s="9"/>
      <c r="M348" s="9"/>
      <c r="N348" s="82"/>
      <c r="O348" s="9"/>
      <c r="P348" s="82"/>
    </row>
    <row r="349" spans="1:16" ht="12.75" customHeight="1" x14ac:dyDescent="0.2">
      <c r="A349" s="77"/>
      <c r="B349" s="81"/>
      <c r="C349" s="81"/>
      <c r="D349" s="81"/>
      <c r="E349" s="9"/>
      <c r="F349" s="9"/>
      <c r="G349" s="80"/>
      <c r="H349" s="9"/>
      <c r="I349" s="9"/>
      <c r="J349" s="9"/>
      <c r="K349" s="9"/>
      <c r="L349" s="9"/>
      <c r="M349" s="9"/>
      <c r="N349" s="82"/>
      <c r="O349" s="9"/>
      <c r="P349" s="82"/>
    </row>
    <row r="350" spans="1:16" ht="12.75" customHeight="1" x14ac:dyDescent="0.2">
      <c r="A350" s="77"/>
      <c r="B350" s="81"/>
      <c r="C350" s="81"/>
      <c r="D350" s="81"/>
      <c r="E350" s="9"/>
      <c r="F350" s="9"/>
      <c r="G350" s="80"/>
      <c r="H350" s="9"/>
      <c r="I350" s="9"/>
      <c r="J350" s="9"/>
      <c r="K350" s="9"/>
      <c r="L350" s="9"/>
      <c r="M350" s="9"/>
      <c r="N350" s="82"/>
      <c r="O350" s="9"/>
      <c r="P350" s="82"/>
    </row>
    <row r="351" spans="1:16" ht="12.75" customHeight="1" x14ac:dyDescent="0.2">
      <c r="A351" s="77"/>
      <c r="B351" s="81"/>
      <c r="C351" s="81"/>
      <c r="D351" s="81"/>
      <c r="E351" s="9"/>
      <c r="F351" s="9"/>
      <c r="G351" s="80"/>
      <c r="H351" s="9"/>
      <c r="I351" s="9"/>
      <c r="J351" s="9"/>
      <c r="K351" s="9"/>
      <c r="L351" s="9"/>
      <c r="M351" s="9"/>
      <c r="N351" s="82"/>
      <c r="O351" s="9"/>
      <c r="P351" s="82"/>
    </row>
    <row r="352" spans="1:16" ht="12.75" customHeight="1" x14ac:dyDescent="0.2">
      <c r="A352" s="77"/>
      <c r="B352" s="81"/>
      <c r="C352" s="81"/>
      <c r="D352" s="81"/>
      <c r="E352" s="9"/>
      <c r="F352" s="9"/>
      <c r="G352" s="80"/>
      <c r="H352" s="9"/>
      <c r="I352" s="9"/>
      <c r="J352" s="9"/>
      <c r="K352" s="9"/>
      <c r="L352" s="9"/>
      <c r="M352" s="9"/>
      <c r="N352" s="82"/>
      <c r="O352" s="9"/>
      <c r="P352" s="82"/>
    </row>
    <row r="353" spans="1:16" ht="12.75" customHeight="1" x14ac:dyDescent="0.2">
      <c r="A353" s="77"/>
      <c r="B353" s="81"/>
      <c r="C353" s="81"/>
      <c r="D353" s="81"/>
      <c r="E353" s="9"/>
      <c r="F353" s="9"/>
      <c r="G353" s="80"/>
      <c r="H353" s="9"/>
      <c r="I353" s="9"/>
      <c r="J353" s="9"/>
      <c r="K353" s="9"/>
      <c r="L353" s="9"/>
      <c r="M353" s="9"/>
      <c r="N353" s="82"/>
      <c r="O353" s="9"/>
      <c r="P353" s="82"/>
    </row>
    <row r="354" spans="1:16" ht="12.75" customHeight="1" x14ac:dyDescent="0.2">
      <c r="A354" s="77"/>
      <c r="B354" s="81"/>
      <c r="C354" s="81"/>
      <c r="D354" s="81"/>
      <c r="E354" s="9"/>
      <c r="F354" s="9"/>
      <c r="G354" s="80"/>
      <c r="H354" s="9"/>
      <c r="I354" s="9"/>
      <c r="J354" s="9"/>
      <c r="K354" s="9"/>
      <c r="L354" s="9"/>
      <c r="M354" s="9"/>
      <c r="N354" s="82"/>
      <c r="O354" s="9"/>
      <c r="P354" s="82"/>
    </row>
    <row r="355" spans="1:16" ht="12.75" customHeight="1" x14ac:dyDescent="0.2">
      <c r="A355" s="77"/>
      <c r="B355" s="81"/>
      <c r="C355" s="81"/>
      <c r="D355" s="81"/>
      <c r="E355" s="9"/>
      <c r="F355" s="9"/>
      <c r="G355" s="80"/>
      <c r="H355" s="9"/>
      <c r="I355" s="9"/>
      <c r="J355" s="9"/>
      <c r="K355" s="9"/>
      <c r="L355" s="9"/>
      <c r="M355" s="9"/>
      <c r="N355" s="82"/>
      <c r="O355" s="9"/>
      <c r="P355" s="82"/>
    </row>
    <row r="356" spans="1:16" ht="12.75" customHeight="1" x14ac:dyDescent="0.2">
      <c r="A356" s="77"/>
      <c r="B356" s="81"/>
      <c r="C356" s="81"/>
      <c r="D356" s="81"/>
      <c r="E356" s="9"/>
      <c r="F356" s="9"/>
      <c r="G356" s="80"/>
      <c r="H356" s="9"/>
      <c r="I356" s="9"/>
      <c r="J356" s="9"/>
      <c r="K356" s="9"/>
      <c r="L356" s="9"/>
      <c r="M356" s="9"/>
      <c r="N356" s="82"/>
      <c r="O356" s="9"/>
      <c r="P356" s="82"/>
    </row>
    <row r="357" spans="1:16" ht="12.75" customHeight="1" x14ac:dyDescent="0.2">
      <c r="A357" s="77"/>
      <c r="B357" s="81"/>
      <c r="C357" s="81"/>
      <c r="D357" s="81"/>
      <c r="E357" s="9"/>
      <c r="F357" s="9"/>
      <c r="G357" s="80"/>
      <c r="H357" s="9"/>
      <c r="I357" s="9"/>
      <c r="J357" s="9"/>
      <c r="K357" s="9"/>
      <c r="L357" s="9"/>
      <c r="M357" s="9"/>
      <c r="N357" s="82"/>
      <c r="O357" s="9"/>
      <c r="P357" s="82"/>
    </row>
    <row r="358" spans="1:16" ht="12.75" customHeight="1" x14ac:dyDescent="0.2">
      <c r="A358" s="77"/>
      <c r="B358" s="81"/>
      <c r="C358" s="81"/>
      <c r="D358" s="81"/>
      <c r="E358" s="9"/>
      <c r="F358" s="9"/>
      <c r="G358" s="80"/>
      <c r="H358" s="9"/>
      <c r="I358" s="9"/>
      <c r="J358" s="9"/>
      <c r="K358" s="9"/>
      <c r="L358" s="9"/>
      <c r="M358" s="9"/>
      <c r="N358" s="82"/>
      <c r="O358" s="9"/>
      <c r="P358" s="82"/>
    </row>
    <row r="359" spans="1:16" ht="12.75" customHeight="1" x14ac:dyDescent="0.2">
      <c r="A359" s="77"/>
      <c r="B359" s="81"/>
      <c r="C359" s="81"/>
      <c r="D359" s="81"/>
      <c r="E359" s="9"/>
      <c r="F359" s="9"/>
      <c r="G359" s="80"/>
      <c r="H359" s="9"/>
      <c r="I359" s="9"/>
      <c r="J359" s="9"/>
      <c r="K359" s="9"/>
      <c r="L359" s="9"/>
      <c r="M359" s="9"/>
      <c r="N359" s="82"/>
      <c r="O359" s="9"/>
      <c r="P359" s="82"/>
    </row>
    <row r="360" spans="1:16" ht="12.75" customHeight="1" x14ac:dyDescent="0.2">
      <c r="A360" s="77"/>
      <c r="B360" s="81"/>
      <c r="C360" s="81"/>
      <c r="D360" s="81"/>
      <c r="E360" s="9"/>
      <c r="F360" s="9"/>
      <c r="G360" s="80"/>
      <c r="H360" s="9"/>
      <c r="I360" s="9"/>
      <c r="J360" s="9"/>
      <c r="K360" s="9"/>
      <c r="L360" s="9"/>
      <c r="M360" s="9"/>
      <c r="N360" s="82"/>
      <c r="O360" s="9"/>
      <c r="P360" s="82"/>
    </row>
    <row r="361" spans="1:16" ht="12.75" customHeight="1" x14ac:dyDescent="0.2">
      <c r="A361" s="77"/>
      <c r="B361" s="81"/>
      <c r="C361" s="81"/>
      <c r="D361" s="81"/>
      <c r="E361" s="9"/>
      <c r="F361" s="9"/>
      <c r="G361" s="80"/>
      <c r="H361" s="9"/>
      <c r="I361" s="9"/>
      <c r="J361" s="9"/>
      <c r="K361" s="9"/>
      <c r="L361" s="9"/>
      <c r="M361" s="9"/>
      <c r="N361" s="82"/>
      <c r="O361" s="9"/>
      <c r="P361" s="82"/>
    </row>
    <row r="362" spans="1:16" ht="12.75" customHeight="1" x14ac:dyDescent="0.2">
      <c r="A362" s="77"/>
      <c r="B362" s="81"/>
      <c r="C362" s="81"/>
      <c r="D362" s="81"/>
      <c r="E362" s="9"/>
      <c r="F362" s="9"/>
      <c r="G362" s="80"/>
      <c r="H362" s="9"/>
      <c r="I362" s="9"/>
      <c r="J362" s="9"/>
      <c r="K362" s="9"/>
      <c r="L362" s="9"/>
      <c r="M362" s="9"/>
      <c r="N362" s="82"/>
      <c r="O362" s="9"/>
      <c r="P362" s="82"/>
    </row>
    <row r="363" spans="1:16" ht="12.75" customHeight="1" x14ac:dyDescent="0.2">
      <c r="A363" s="77"/>
      <c r="B363" s="81"/>
      <c r="C363" s="81"/>
      <c r="D363" s="81"/>
      <c r="E363" s="9"/>
      <c r="F363" s="9"/>
      <c r="G363" s="80"/>
      <c r="H363" s="9"/>
      <c r="I363" s="9"/>
      <c r="J363" s="9"/>
      <c r="K363" s="9"/>
      <c r="L363" s="9"/>
      <c r="M363" s="9"/>
      <c r="N363" s="82"/>
      <c r="O363" s="9"/>
      <c r="P363" s="82"/>
    </row>
    <row r="364" spans="1:16" ht="12.75" customHeight="1" x14ac:dyDescent="0.2">
      <c r="A364" s="77"/>
      <c r="B364" s="81"/>
      <c r="C364" s="81"/>
      <c r="D364" s="81"/>
      <c r="E364" s="9"/>
      <c r="F364" s="9"/>
      <c r="G364" s="80"/>
      <c r="H364" s="9"/>
      <c r="I364" s="9"/>
      <c r="J364" s="9"/>
      <c r="K364" s="9"/>
      <c r="L364" s="9"/>
      <c r="M364" s="9"/>
      <c r="N364" s="82"/>
      <c r="O364" s="9"/>
      <c r="P364" s="82"/>
    </row>
    <row r="365" spans="1:16" ht="12.75" customHeight="1" x14ac:dyDescent="0.2">
      <c r="A365" s="77"/>
      <c r="B365" s="81"/>
      <c r="C365" s="81"/>
      <c r="D365" s="81"/>
      <c r="E365" s="9"/>
      <c r="F365" s="9"/>
      <c r="G365" s="80"/>
      <c r="H365" s="9"/>
      <c r="I365" s="9"/>
      <c r="J365" s="9"/>
      <c r="K365" s="9"/>
      <c r="L365" s="9"/>
      <c r="M365" s="9"/>
      <c r="N365" s="82"/>
      <c r="O365" s="9"/>
      <c r="P365" s="82"/>
    </row>
    <row r="366" spans="1:16" ht="12.75" customHeight="1" x14ac:dyDescent="0.2">
      <c r="A366" s="77"/>
      <c r="B366" s="81"/>
      <c r="C366" s="81"/>
      <c r="D366" s="81"/>
      <c r="E366" s="9"/>
      <c r="F366" s="9"/>
      <c r="G366" s="80"/>
      <c r="H366" s="9"/>
      <c r="I366" s="9"/>
      <c r="J366" s="9"/>
      <c r="K366" s="9"/>
      <c r="L366" s="9"/>
      <c r="M366" s="9"/>
      <c r="N366" s="82"/>
      <c r="O366" s="9"/>
      <c r="P366" s="82"/>
    </row>
    <row r="367" spans="1:16" ht="12.75" customHeight="1" x14ac:dyDescent="0.2">
      <c r="A367" s="77"/>
      <c r="B367" s="81"/>
      <c r="C367" s="81"/>
      <c r="D367" s="81"/>
      <c r="E367" s="9"/>
      <c r="F367" s="9"/>
      <c r="G367" s="80"/>
      <c r="H367" s="9"/>
      <c r="I367" s="9"/>
      <c r="J367" s="9"/>
      <c r="K367" s="9"/>
      <c r="L367" s="9"/>
      <c r="M367" s="9"/>
      <c r="N367" s="82"/>
      <c r="O367" s="9"/>
      <c r="P367" s="82"/>
    </row>
    <row r="368" spans="1:16" ht="12.75" customHeight="1" x14ac:dyDescent="0.2">
      <c r="A368" s="77"/>
      <c r="B368" s="81"/>
      <c r="C368" s="81"/>
      <c r="D368" s="81"/>
      <c r="E368" s="9"/>
      <c r="F368" s="9"/>
      <c r="G368" s="80"/>
      <c r="H368" s="9"/>
      <c r="I368" s="9"/>
      <c r="J368" s="9"/>
      <c r="K368" s="9"/>
      <c r="L368" s="9"/>
      <c r="M368" s="9"/>
      <c r="N368" s="82"/>
      <c r="O368" s="9"/>
      <c r="P368" s="82"/>
    </row>
    <row r="369" spans="1:16" ht="12.75" customHeight="1" x14ac:dyDescent="0.2">
      <c r="A369" s="77"/>
      <c r="B369" s="81"/>
      <c r="C369" s="81"/>
      <c r="D369" s="81"/>
      <c r="E369" s="9"/>
      <c r="F369" s="9"/>
      <c r="G369" s="80"/>
      <c r="H369" s="9"/>
      <c r="I369" s="9"/>
      <c r="J369" s="9"/>
      <c r="K369" s="9"/>
      <c r="L369" s="9"/>
      <c r="M369" s="9"/>
      <c r="N369" s="82"/>
      <c r="O369" s="9"/>
      <c r="P369" s="82"/>
    </row>
    <row r="370" spans="1:16" ht="12.75" customHeight="1" x14ac:dyDescent="0.2">
      <c r="A370" s="77"/>
      <c r="B370" s="81"/>
      <c r="C370" s="81"/>
      <c r="D370" s="81"/>
      <c r="E370" s="9"/>
      <c r="F370" s="9"/>
      <c r="G370" s="80"/>
      <c r="H370" s="9"/>
      <c r="I370" s="9"/>
      <c r="J370" s="9"/>
      <c r="K370" s="9"/>
      <c r="L370" s="9"/>
      <c r="M370" s="9"/>
      <c r="N370" s="82"/>
      <c r="O370" s="9"/>
      <c r="P370" s="82"/>
    </row>
    <row r="371" spans="1:16" ht="12.75" customHeight="1" x14ac:dyDescent="0.2">
      <c r="A371" s="77"/>
      <c r="B371" s="81"/>
      <c r="C371" s="81"/>
      <c r="D371" s="81"/>
      <c r="E371" s="9"/>
      <c r="F371" s="9"/>
      <c r="G371" s="80"/>
      <c r="H371" s="9"/>
      <c r="I371" s="9"/>
      <c r="J371" s="9"/>
      <c r="K371" s="9"/>
      <c r="L371" s="9"/>
      <c r="M371" s="9"/>
      <c r="N371" s="82"/>
      <c r="O371" s="9"/>
      <c r="P371" s="82"/>
    </row>
    <row r="372" spans="1:16" ht="12.75" customHeight="1" x14ac:dyDescent="0.2">
      <c r="A372" s="77"/>
      <c r="B372" s="81"/>
      <c r="C372" s="81"/>
      <c r="D372" s="81"/>
      <c r="E372" s="9"/>
      <c r="F372" s="9"/>
      <c r="G372" s="80"/>
      <c r="H372" s="9"/>
      <c r="I372" s="9"/>
      <c r="J372" s="9"/>
      <c r="K372" s="9"/>
      <c r="L372" s="9"/>
      <c r="M372" s="9"/>
      <c r="N372" s="82"/>
      <c r="O372" s="9"/>
      <c r="P372" s="82"/>
    </row>
    <row r="373" spans="1:16" ht="12.75" customHeight="1" x14ac:dyDescent="0.2">
      <c r="A373" s="77"/>
      <c r="B373" s="81"/>
      <c r="C373" s="81"/>
      <c r="D373" s="81"/>
      <c r="E373" s="9"/>
      <c r="F373" s="9"/>
      <c r="G373" s="80"/>
      <c r="H373" s="9"/>
      <c r="I373" s="9"/>
      <c r="J373" s="9"/>
      <c r="K373" s="9"/>
      <c r="L373" s="9"/>
      <c r="M373" s="9"/>
      <c r="N373" s="82"/>
      <c r="O373" s="9"/>
      <c r="P373" s="82"/>
    </row>
    <row r="374" spans="1:16" ht="12.75" customHeight="1" x14ac:dyDescent="0.2">
      <c r="A374" s="77"/>
      <c r="B374" s="81"/>
      <c r="C374" s="81"/>
      <c r="D374" s="81"/>
      <c r="E374" s="9"/>
      <c r="F374" s="9"/>
      <c r="G374" s="80"/>
      <c r="H374" s="9"/>
      <c r="I374" s="9"/>
      <c r="J374" s="9"/>
      <c r="K374" s="9"/>
      <c r="L374" s="9"/>
      <c r="M374" s="9"/>
      <c r="N374" s="82"/>
      <c r="O374" s="9"/>
      <c r="P374" s="82"/>
    </row>
    <row r="375" spans="1:16" ht="12.75" customHeight="1" x14ac:dyDescent="0.2">
      <c r="A375" s="77"/>
      <c r="B375" s="81"/>
      <c r="C375" s="81"/>
      <c r="D375" s="81"/>
      <c r="E375" s="9"/>
      <c r="F375" s="9"/>
      <c r="G375" s="80"/>
      <c r="H375" s="9"/>
      <c r="I375" s="9"/>
      <c r="J375" s="9"/>
      <c r="K375" s="9"/>
      <c r="L375" s="9"/>
      <c r="M375" s="9"/>
      <c r="N375" s="82"/>
      <c r="O375" s="9"/>
      <c r="P375" s="82"/>
    </row>
    <row r="376" spans="1:16" ht="12.75" customHeight="1" x14ac:dyDescent="0.2">
      <c r="A376" s="77"/>
      <c r="B376" s="81"/>
      <c r="C376" s="81"/>
      <c r="D376" s="81"/>
      <c r="E376" s="9"/>
      <c r="F376" s="9"/>
      <c r="G376" s="80"/>
      <c r="H376" s="9"/>
      <c r="I376" s="9"/>
      <c r="J376" s="9"/>
      <c r="K376" s="9"/>
      <c r="L376" s="9"/>
      <c r="M376" s="9"/>
      <c r="N376" s="82"/>
      <c r="O376" s="9"/>
      <c r="P376" s="82"/>
    </row>
    <row r="377" spans="1:16" ht="12.75" customHeight="1" x14ac:dyDescent="0.2">
      <c r="A377" s="77"/>
      <c r="B377" s="81"/>
      <c r="C377" s="81"/>
      <c r="D377" s="81"/>
      <c r="E377" s="9"/>
      <c r="F377" s="9"/>
      <c r="G377" s="80"/>
      <c r="H377" s="9"/>
      <c r="I377" s="9"/>
      <c r="J377" s="9"/>
      <c r="K377" s="9"/>
      <c r="L377" s="9"/>
      <c r="M377" s="9"/>
      <c r="N377" s="82"/>
      <c r="O377" s="9"/>
      <c r="P377" s="82"/>
    </row>
    <row r="378" spans="1:16" ht="12.75" customHeight="1" x14ac:dyDescent="0.2">
      <c r="A378" s="77"/>
      <c r="B378" s="81"/>
      <c r="C378" s="81"/>
      <c r="D378" s="81"/>
      <c r="E378" s="9"/>
      <c r="F378" s="9"/>
      <c r="G378" s="80"/>
      <c r="H378" s="9"/>
      <c r="I378" s="9"/>
      <c r="J378" s="9"/>
      <c r="K378" s="9"/>
      <c r="L378" s="9"/>
      <c r="M378" s="9"/>
      <c r="N378" s="82"/>
      <c r="O378" s="9"/>
      <c r="P378" s="82"/>
    </row>
    <row r="379" spans="1:16" ht="12.75" customHeight="1" x14ac:dyDescent="0.2">
      <c r="A379" s="77"/>
      <c r="B379" s="81"/>
      <c r="C379" s="81"/>
      <c r="D379" s="81"/>
      <c r="E379" s="9"/>
      <c r="F379" s="9"/>
      <c r="G379" s="80"/>
      <c r="H379" s="9"/>
      <c r="I379" s="9"/>
      <c r="J379" s="9"/>
      <c r="K379" s="9"/>
      <c r="L379" s="9"/>
      <c r="M379" s="9"/>
      <c r="N379" s="82"/>
      <c r="O379" s="9"/>
      <c r="P379" s="82"/>
    </row>
    <row r="380" spans="1:16" ht="12.75" customHeight="1" x14ac:dyDescent="0.2">
      <c r="A380" s="77"/>
      <c r="B380" s="81"/>
      <c r="C380" s="81"/>
      <c r="D380" s="81"/>
      <c r="E380" s="9"/>
      <c r="F380" s="9"/>
      <c r="G380" s="80"/>
      <c r="H380" s="9"/>
      <c r="I380" s="9"/>
      <c r="J380" s="9"/>
      <c r="K380" s="9"/>
      <c r="L380" s="9"/>
      <c r="M380" s="9"/>
      <c r="N380" s="82"/>
      <c r="O380" s="9"/>
      <c r="P380" s="82"/>
    </row>
    <row r="381" spans="1:16" ht="12.75" customHeight="1" x14ac:dyDescent="0.2">
      <c r="A381" s="77"/>
      <c r="B381" s="81"/>
      <c r="C381" s="81"/>
      <c r="D381" s="81"/>
      <c r="E381" s="9"/>
      <c r="F381" s="9"/>
      <c r="G381" s="80"/>
      <c r="H381" s="9"/>
      <c r="I381" s="9"/>
      <c r="J381" s="9"/>
      <c r="K381" s="9"/>
      <c r="L381" s="9"/>
      <c r="M381" s="9"/>
      <c r="N381" s="82"/>
      <c r="O381" s="9"/>
      <c r="P381" s="82"/>
    </row>
    <row r="382" spans="1:16" ht="12.75" customHeight="1" x14ac:dyDescent="0.2">
      <c r="A382" s="77"/>
      <c r="B382" s="81"/>
      <c r="C382" s="81"/>
      <c r="D382" s="81"/>
      <c r="E382" s="9"/>
      <c r="F382" s="9"/>
      <c r="G382" s="80"/>
      <c r="H382" s="9"/>
      <c r="I382" s="9"/>
      <c r="J382" s="9"/>
      <c r="K382" s="9"/>
      <c r="L382" s="9"/>
      <c r="M382" s="9"/>
      <c r="N382" s="82"/>
      <c r="O382" s="9"/>
      <c r="P382" s="82"/>
    </row>
    <row r="383" spans="1:16" ht="12.75" customHeight="1" x14ac:dyDescent="0.2">
      <c r="A383" s="77"/>
      <c r="B383" s="81"/>
      <c r="C383" s="81"/>
      <c r="D383" s="81"/>
      <c r="E383" s="9"/>
      <c r="F383" s="9"/>
      <c r="G383" s="80"/>
      <c r="H383" s="9"/>
      <c r="I383" s="9"/>
      <c r="J383" s="9"/>
      <c r="K383" s="9"/>
      <c r="L383" s="9"/>
      <c r="M383" s="9"/>
      <c r="N383" s="82"/>
      <c r="O383" s="9"/>
      <c r="P383" s="82"/>
    </row>
    <row r="384" spans="1:16" ht="12.75" customHeight="1" x14ac:dyDescent="0.2">
      <c r="A384" s="77"/>
      <c r="B384" s="81"/>
      <c r="C384" s="81"/>
      <c r="D384" s="81"/>
      <c r="E384" s="9"/>
      <c r="F384" s="9"/>
      <c r="G384" s="80"/>
      <c r="H384" s="9"/>
      <c r="I384" s="9"/>
      <c r="J384" s="9"/>
      <c r="K384" s="9"/>
      <c r="L384" s="9"/>
      <c r="M384" s="9"/>
      <c r="N384" s="82"/>
      <c r="O384" s="9"/>
      <c r="P384" s="82"/>
    </row>
    <row r="385" spans="1:16" ht="12.75" customHeight="1" x14ac:dyDescent="0.2">
      <c r="A385" s="77"/>
      <c r="B385" s="81"/>
      <c r="C385" s="81"/>
      <c r="D385" s="81"/>
      <c r="E385" s="9"/>
      <c r="F385" s="9"/>
      <c r="G385" s="80"/>
      <c r="H385" s="9"/>
      <c r="I385" s="9"/>
      <c r="J385" s="9"/>
      <c r="K385" s="9"/>
      <c r="L385" s="9"/>
      <c r="M385" s="9"/>
      <c r="N385" s="82"/>
      <c r="O385" s="9"/>
      <c r="P385" s="82"/>
    </row>
    <row r="386" spans="1:16" ht="12.75" customHeight="1" x14ac:dyDescent="0.2">
      <c r="A386" s="77"/>
      <c r="B386" s="81"/>
      <c r="C386" s="81"/>
      <c r="D386" s="81"/>
      <c r="E386" s="9"/>
      <c r="F386" s="9"/>
      <c r="G386" s="80"/>
      <c r="H386" s="9"/>
      <c r="I386" s="9"/>
      <c r="J386" s="9"/>
      <c r="K386" s="9"/>
      <c r="L386" s="9"/>
      <c r="M386" s="9"/>
      <c r="N386" s="82"/>
      <c r="O386" s="9"/>
      <c r="P386" s="82"/>
    </row>
    <row r="387" spans="1:16" ht="12.75" customHeight="1" x14ac:dyDescent="0.2">
      <c r="A387" s="77"/>
      <c r="B387" s="81"/>
      <c r="C387" s="81"/>
      <c r="D387" s="81"/>
      <c r="E387" s="9"/>
      <c r="F387" s="9"/>
      <c r="G387" s="80"/>
      <c r="H387" s="9"/>
      <c r="I387" s="9"/>
      <c r="J387" s="9"/>
      <c r="K387" s="9"/>
      <c r="L387" s="9"/>
      <c r="M387" s="9"/>
      <c r="N387" s="82"/>
      <c r="O387" s="9"/>
      <c r="P387" s="82"/>
    </row>
    <row r="388" spans="1:16" ht="12.75" customHeight="1" x14ac:dyDescent="0.2">
      <c r="A388" s="77"/>
      <c r="B388" s="81"/>
      <c r="C388" s="81"/>
      <c r="D388" s="81"/>
      <c r="E388" s="9"/>
      <c r="F388" s="9"/>
      <c r="G388" s="80"/>
      <c r="H388" s="9"/>
      <c r="I388" s="9"/>
      <c r="J388" s="9"/>
      <c r="K388" s="9"/>
      <c r="L388" s="9"/>
      <c r="M388" s="9"/>
      <c r="N388" s="82"/>
      <c r="O388" s="9"/>
      <c r="P388" s="82"/>
    </row>
    <row r="389" spans="1:16" ht="12.75" customHeight="1" x14ac:dyDescent="0.2">
      <c r="A389" s="77"/>
      <c r="B389" s="81"/>
      <c r="C389" s="81"/>
      <c r="D389" s="81"/>
      <c r="E389" s="9"/>
      <c r="F389" s="9"/>
      <c r="G389" s="80"/>
      <c r="H389" s="9"/>
      <c r="I389" s="9"/>
      <c r="J389" s="9"/>
      <c r="K389" s="9"/>
      <c r="L389" s="9"/>
      <c r="M389" s="9"/>
      <c r="N389" s="82"/>
      <c r="O389" s="9"/>
      <c r="P389" s="82"/>
    </row>
    <row r="390" spans="1:16" ht="12.75" customHeight="1" x14ac:dyDescent="0.2">
      <c r="A390" s="77"/>
      <c r="B390" s="81"/>
      <c r="C390" s="81"/>
      <c r="D390" s="81"/>
      <c r="E390" s="9"/>
      <c r="F390" s="9"/>
      <c r="G390" s="80"/>
      <c r="H390" s="9"/>
      <c r="I390" s="9"/>
      <c r="J390" s="9"/>
      <c r="K390" s="9"/>
      <c r="L390" s="9"/>
      <c r="M390" s="9"/>
      <c r="N390" s="82"/>
      <c r="O390" s="9"/>
      <c r="P390" s="82"/>
    </row>
    <row r="391" spans="1:16" ht="12.75" customHeight="1" x14ac:dyDescent="0.2">
      <c r="A391" s="77"/>
      <c r="B391" s="81"/>
      <c r="C391" s="81"/>
      <c r="D391" s="81"/>
      <c r="E391" s="9"/>
      <c r="F391" s="9"/>
      <c r="G391" s="80"/>
      <c r="H391" s="9"/>
      <c r="I391" s="9"/>
      <c r="J391" s="9"/>
      <c r="K391" s="9"/>
      <c r="L391" s="9"/>
      <c r="M391" s="9"/>
      <c r="N391" s="82"/>
      <c r="O391" s="9"/>
      <c r="P391" s="82"/>
    </row>
    <row r="392" spans="1:16" ht="12.75" customHeight="1" x14ac:dyDescent="0.2">
      <c r="A392" s="77"/>
      <c r="B392" s="81"/>
      <c r="C392" s="81"/>
      <c r="D392" s="81"/>
      <c r="E392" s="9"/>
      <c r="F392" s="9"/>
      <c r="G392" s="80"/>
      <c r="H392" s="9"/>
      <c r="I392" s="9"/>
      <c r="J392" s="9"/>
      <c r="K392" s="9"/>
      <c r="L392" s="9"/>
      <c r="M392" s="9"/>
      <c r="N392" s="82"/>
      <c r="O392" s="9"/>
      <c r="P392" s="82"/>
    </row>
    <row r="393" spans="1:16" ht="12.75" customHeight="1" x14ac:dyDescent="0.2">
      <c r="A393" s="77"/>
      <c r="B393" s="81"/>
      <c r="C393" s="81"/>
      <c r="D393" s="81"/>
      <c r="E393" s="9"/>
      <c r="F393" s="9"/>
      <c r="G393" s="80"/>
      <c r="H393" s="9"/>
      <c r="I393" s="9"/>
      <c r="J393" s="9"/>
      <c r="K393" s="9"/>
      <c r="L393" s="9"/>
      <c r="M393" s="9"/>
      <c r="N393" s="82"/>
      <c r="O393" s="9"/>
      <c r="P393" s="82"/>
    </row>
    <row r="394" spans="1:16" ht="12.75" customHeight="1" x14ac:dyDescent="0.2">
      <c r="A394" s="77"/>
      <c r="B394" s="81"/>
      <c r="C394" s="81"/>
      <c r="D394" s="81"/>
      <c r="E394" s="9"/>
      <c r="F394" s="9"/>
      <c r="G394" s="80"/>
      <c r="H394" s="9"/>
      <c r="I394" s="9"/>
      <c r="J394" s="9"/>
      <c r="K394" s="9"/>
      <c r="L394" s="9"/>
      <c r="M394" s="9"/>
      <c r="N394" s="82"/>
      <c r="O394" s="9"/>
      <c r="P394" s="82"/>
    </row>
    <row r="395" spans="1:16" ht="12.75" customHeight="1" x14ac:dyDescent="0.2">
      <c r="A395" s="77"/>
      <c r="B395" s="81"/>
      <c r="C395" s="81"/>
      <c r="D395" s="81"/>
      <c r="E395" s="9"/>
      <c r="F395" s="9"/>
      <c r="G395" s="80"/>
      <c r="H395" s="9"/>
      <c r="I395" s="9"/>
      <c r="J395" s="9"/>
      <c r="K395" s="9"/>
      <c r="L395" s="9"/>
      <c r="M395" s="9"/>
      <c r="N395" s="82"/>
      <c r="O395" s="9"/>
      <c r="P395" s="82"/>
    </row>
    <row r="396" spans="1:16" ht="12.75" customHeight="1" x14ac:dyDescent="0.2">
      <c r="A396" s="77"/>
      <c r="B396" s="81"/>
      <c r="C396" s="81"/>
      <c r="D396" s="81"/>
      <c r="E396" s="9"/>
      <c r="F396" s="9"/>
      <c r="G396" s="80"/>
      <c r="H396" s="9"/>
      <c r="I396" s="9"/>
      <c r="J396" s="9"/>
      <c r="K396" s="9"/>
      <c r="L396" s="9"/>
      <c r="M396" s="9"/>
      <c r="N396" s="82"/>
      <c r="O396" s="9"/>
      <c r="P396" s="82"/>
    </row>
    <row r="397" spans="1:16" ht="12.75" customHeight="1" x14ac:dyDescent="0.2">
      <c r="A397" s="77"/>
      <c r="B397" s="81"/>
      <c r="C397" s="81"/>
      <c r="D397" s="81"/>
      <c r="E397" s="9"/>
      <c r="F397" s="9"/>
      <c r="G397" s="80"/>
      <c r="H397" s="9"/>
      <c r="I397" s="9"/>
      <c r="J397" s="9"/>
      <c r="K397" s="9"/>
      <c r="L397" s="9"/>
      <c r="M397" s="9"/>
      <c r="N397" s="82"/>
      <c r="O397" s="9"/>
      <c r="P397" s="82"/>
    </row>
    <row r="398" spans="1:16" ht="12.75" customHeight="1" x14ac:dyDescent="0.2">
      <c r="A398" s="77"/>
      <c r="B398" s="81"/>
      <c r="C398" s="81"/>
      <c r="D398" s="81"/>
      <c r="E398" s="9"/>
      <c r="F398" s="9"/>
      <c r="G398" s="80"/>
      <c r="H398" s="9"/>
      <c r="I398" s="9"/>
      <c r="J398" s="9"/>
      <c r="K398" s="9"/>
      <c r="L398" s="9"/>
      <c r="M398" s="9"/>
      <c r="N398" s="82"/>
      <c r="O398" s="9"/>
      <c r="P398" s="82"/>
    </row>
    <row r="399" spans="1:16" ht="12.75" customHeight="1" x14ac:dyDescent="0.2">
      <c r="A399" s="77"/>
      <c r="B399" s="81"/>
      <c r="C399" s="81"/>
      <c r="D399" s="81"/>
      <c r="E399" s="9"/>
      <c r="F399" s="9"/>
      <c r="G399" s="80"/>
      <c r="H399" s="9"/>
      <c r="I399" s="9"/>
      <c r="J399" s="9"/>
      <c r="K399" s="9"/>
      <c r="L399" s="9"/>
      <c r="M399" s="9"/>
      <c r="N399" s="82"/>
      <c r="O399" s="9"/>
      <c r="P399" s="82"/>
    </row>
    <row r="400" spans="1:16" ht="12.75" customHeight="1" x14ac:dyDescent="0.2">
      <c r="A400" s="77"/>
      <c r="B400" s="81"/>
      <c r="C400" s="81"/>
      <c r="D400" s="81"/>
      <c r="E400" s="9"/>
      <c r="F400" s="9"/>
      <c r="G400" s="80"/>
      <c r="H400" s="9"/>
      <c r="I400" s="9"/>
      <c r="J400" s="9"/>
      <c r="K400" s="9"/>
      <c r="L400" s="9"/>
      <c r="M400" s="9"/>
      <c r="N400" s="82"/>
      <c r="O400" s="9"/>
      <c r="P400" s="82"/>
    </row>
    <row r="401" spans="1:16" ht="12.75" customHeight="1" x14ac:dyDescent="0.2">
      <c r="A401" s="77"/>
      <c r="B401" s="81"/>
      <c r="C401" s="81"/>
      <c r="D401" s="81"/>
      <c r="E401" s="9"/>
      <c r="F401" s="9"/>
      <c r="G401" s="80"/>
      <c r="H401" s="9"/>
      <c r="I401" s="9"/>
      <c r="J401" s="9"/>
      <c r="K401" s="9"/>
      <c r="L401" s="9"/>
      <c r="M401" s="9"/>
      <c r="N401" s="82"/>
      <c r="O401" s="9"/>
      <c r="P401" s="82"/>
    </row>
    <row r="402" spans="1:16" ht="12.75" customHeight="1" x14ac:dyDescent="0.2">
      <c r="A402" s="77"/>
      <c r="B402" s="81"/>
      <c r="C402" s="81"/>
      <c r="D402" s="81"/>
      <c r="E402" s="9"/>
      <c r="F402" s="9"/>
      <c r="G402" s="80"/>
      <c r="H402" s="9"/>
      <c r="I402" s="9"/>
      <c r="J402" s="9"/>
      <c r="K402" s="9"/>
      <c r="L402" s="9"/>
      <c r="M402" s="9"/>
      <c r="N402" s="82"/>
      <c r="O402" s="9"/>
      <c r="P402" s="82"/>
    </row>
    <row r="403" spans="1:16" ht="12.75" customHeight="1" x14ac:dyDescent="0.2">
      <c r="A403" s="77"/>
      <c r="B403" s="81"/>
      <c r="C403" s="81"/>
      <c r="D403" s="81"/>
      <c r="E403" s="9"/>
      <c r="F403" s="9"/>
      <c r="G403" s="80"/>
      <c r="H403" s="9"/>
      <c r="I403" s="9"/>
      <c r="J403" s="9"/>
      <c r="K403" s="9"/>
      <c r="L403" s="9"/>
      <c r="M403" s="9"/>
      <c r="N403" s="82"/>
      <c r="O403" s="9"/>
      <c r="P403" s="82"/>
    </row>
    <row r="404" spans="1:16" ht="12.75" customHeight="1" x14ac:dyDescent="0.2">
      <c r="A404" s="77"/>
      <c r="B404" s="81"/>
      <c r="C404" s="81"/>
      <c r="D404" s="81"/>
      <c r="E404" s="9"/>
      <c r="F404" s="9"/>
      <c r="G404" s="80"/>
      <c r="H404" s="9"/>
      <c r="I404" s="9"/>
      <c r="J404" s="9"/>
      <c r="K404" s="9"/>
      <c r="L404" s="9"/>
      <c r="M404" s="9"/>
      <c r="N404" s="82"/>
      <c r="O404" s="9"/>
      <c r="P404" s="82"/>
    </row>
    <row r="405" spans="1:16" ht="12.75" customHeight="1" x14ac:dyDescent="0.2">
      <c r="A405" s="77"/>
      <c r="B405" s="81"/>
      <c r="C405" s="81"/>
      <c r="D405" s="81"/>
      <c r="E405" s="9"/>
      <c r="F405" s="9"/>
      <c r="G405" s="80"/>
      <c r="H405" s="9"/>
      <c r="I405" s="9"/>
      <c r="J405" s="9"/>
      <c r="K405" s="9"/>
      <c r="L405" s="9"/>
      <c r="M405" s="9"/>
      <c r="N405" s="82"/>
      <c r="O405" s="9"/>
      <c r="P405" s="82"/>
    </row>
    <row r="406" spans="1:16" ht="12.75" customHeight="1" x14ac:dyDescent="0.2">
      <c r="A406" s="77"/>
      <c r="B406" s="81"/>
      <c r="C406" s="81"/>
      <c r="D406" s="81"/>
      <c r="E406" s="9"/>
      <c r="F406" s="9"/>
      <c r="G406" s="80"/>
      <c r="H406" s="9"/>
      <c r="I406" s="9"/>
      <c r="J406" s="9"/>
      <c r="K406" s="9"/>
      <c r="L406" s="9"/>
      <c r="M406" s="9"/>
      <c r="N406" s="82"/>
      <c r="O406" s="9"/>
      <c r="P406" s="82"/>
    </row>
    <row r="407" spans="1:16" ht="12.75" customHeight="1" x14ac:dyDescent="0.2">
      <c r="A407" s="77"/>
      <c r="B407" s="81"/>
      <c r="C407" s="81"/>
      <c r="D407" s="81"/>
      <c r="E407" s="9"/>
      <c r="F407" s="9"/>
      <c r="G407" s="80"/>
      <c r="H407" s="9"/>
      <c r="I407" s="9"/>
      <c r="J407" s="9"/>
      <c r="K407" s="9"/>
      <c r="L407" s="9"/>
      <c r="M407" s="9"/>
      <c r="N407" s="82"/>
      <c r="O407" s="9"/>
      <c r="P407" s="82"/>
    </row>
    <row r="408" spans="1:16" ht="12.75" customHeight="1" x14ac:dyDescent="0.2">
      <c r="A408" s="77"/>
      <c r="B408" s="81"/>
      <c r="C408" s="81"/>
      <c r="D408" s="81"/>
      <c r="E408" s="9"/>
      <c r="F408" s="9"/>
      <c r="G408" s="80"/>
      <c r="H408" s="9"/>
      <c r="I408" s="9"/>
      <c r="J408" s="9"/>
      <c r="K408" s="9"/>
      <c r="L408" s="9"/>
      <c r="M408" s="9"/>
      <c r="N408" s="82"/>
      <c r="O408" s="9"/>
      <c r="P408" s="82"/>
    </row>
    <row r="409" spans="1:16" ht="12.75" customHeight="1" x14ac:dyDescent="0.2">
      <c r="A409" s="77"/>
      <c r="B409" s="81"/>
      <c r="C409" s="81"/>
      <c r="D409" s="81"/>
      <c r="E409" s="9"/>
      <c r="F409" s="9"/>
      <c r="G409" s="80"/>
      <c r="H409" s="9"/>
      <c r="I409" s="9"/>
      <c r="J409" s="9"/>
      <c r="K409" s="9"/>
      <c r="L409" s="9"/>
      <c r="M409" s="9"/>
      <c r="N409" s="82"/>
      <c r="O409" s="9"/>
      <c r="P409" s="82"/>
    </row>
    <row r="410" spans="1:16" ht="12.75" customHeight="1" x14ac:dyDescent="0.2">
      <c r="A410" s="77"/>
      <c r="B410" s="81"/>
      <c r="C410" s="81"/>
      <c r="D410" s="81"/>
      <c r="E410" s="9"/>
      <c r="F410" s="9"/>
      <c r="G410" s="80"/>
      <c r="H410" s="9"/>
      <c r="I410" s="9"/>
      <c r="J410" s="9"/>
      <c r="K410" s="9"/>
      <c r="L410" s="9"/>
      <c r="M410" s="9"/>
      <c r="N410" s="82"/>
      <c r="O410" s="9"/>
      <c r="P410" s="82"/>
    </row>
    <row r="411" spans="1:16" ht="12.75" customHeight="1" x14ac:dyDescent="0.2">
      <c r="A411" s="77"/>
      <c r="B411" s="81"/>
      <c r="C411" s="81"/>
      <c r="D411" s="81"/>
      <c r="E411" s="9"/>
      <c r="F411" s="9"/>
      <c r="G411" s="80"/>
      <c r="H411" s="9"/>
      <c r="I411" s="9"/>
      <c r="J411" s="9"/>
      <c r="K411" s="9"/>
      <c r="L411" s="9"/>
      <c r="M411" s="9"/>
      <c r="N411" s="82"/>
      <c r="O411" s="9"/>
      <c r="P411" s="82"/>
    </row>
    <row r="412" spans="1:16" ht="12.75" customHeight="1" x14ac:dyDescent="0.2">
      <c r="A412" s="77"/>
      <c r="B412" s="81"/>
      <c r="C412" s="81"/>
      <c r="D412" s="81"/>
      <c r="E412" s="9"/>
      <c r="F412" s="9"/>
      <c r="G412" s="80"/>
      <c r="H412" s="9"/>
      <c r="I412" s="9"/>
      <c r="J412" s="9"/>
      <c r="K412" s="9"/>
      <c r="L412" s="9"/>
      <c r="M412" s="9"/>
      <c r="N412" s="82"/>
      <c r="O412" s="9"/>
      <c r="P412" s="82"/>
    </row>
    <row r="413" spans="1:16" ht="12.75" customHeight="1" x14ac:dyDescent="0.2">
      <c r="A413" s="77"/>
      <c r="B413" s="81"/>
      <c r="C413" s="81"/>
      <c r="D413" s="81"/>
      <c r="E413" s="9"/>
      <c r="F413" s="9"/>
      <c r="G413" s="80"/>
      <c r="H413" s="9"/>
      <c r="I413" s="9"/>
      <c r="J413" s="9"/>
      <c r="K413" s="9"/>
      <c r="L413" s="9"/>
      <c r="M413" s="9"/>
      <c r="N413" s="82"/>
      <c r="O413" s="9"/>
      <c r="P413" s="82"/>
    </row>
    <row r="414" spans="1:16" ht="12.75" customHeight="1" x14ac:dyDescent="0.2">
      <c r="A414" s="77"/>
      <c r="B414" s="81"/>
      <c r="C414" s="81"/>
      <c r="D414" s="81"/>
      <c r="E414" s="9"/>
      <c r="F414" s="9"/>
      <c r="G414" s="80"/>
      <c r="H414" s="9"/>
      <c r="I414" s="9"/>
      <c r="J414" s="9"/>
      <c r="K414" s="9"/>
      <c r="L414" s="9"/>
      <c r="M414" s="9"/>
      <c r="N414" s="82"/>
      <c r="O414" s="9"/>
      <c r="P414" s="82"/>
    </row>
    <row r="415" spans="1:16" ht="12.75" customHeight="1" x14ac:dyDescent="0.2">
      <c r="A415" s="77"/>
      <c r="B415" s="81"/>
      <c r="C415" s="81"/>
      <c r="D415" s="81"/>
      <c r="E415" s="9"/>
      <c r="F415" s="9"/>
      <c r="G415" s="80"/>
      <c r="H415" s="9"/>
      <c r="I415" s="9"/>
      <c r="J415" s="9"/>
      <c r="K415" s="9"/>
      <c r="L415" s="9"/>
      <c r="M415" s="9"/>
      <c r="N415" s="82"/>
      <c r="O415" s="9"/>
      <c r="P415" s="82"/>
    </row>
    <row r="416" spans="1:16" ht="12.75" customHeight="1" x14ac:dyDescent="0.2">
      <c r="A416" s="77"/>
      <c r="B416" s="81"/>
      <c r="C416" s="81"/>
      <c r="D416" s="81"/>
      <c r="E416" s="9"/>
      <c r="F416" s="9"/>
      <c r="G416" s="80"/>
      <c r="H416" s="9"/>
      <c r="I416" s="9"/>
      <c r="J416" s="9"/>
      <c r="K416" s="9"/>
      <c r="L416" s="9"/>
      <c r="M416" s="9"/>
      <c r="N416" s="82"/>
      <c r="O416" s="9"/>
      <c r="P416" s="82"/>
    </row>
    <row r="417" spans="1:16" ht="12.75" customHeight="1" x14ac:dyDescent="0.2">
      <c r="A417" s="77"/>
      <c r="B417" s="81"/>
      <c r="C417" s="81"/>
      <c r="D417" s="81"/>
      <c r="E417" s="9"/>
      <c r="F417" s="9"/>
      <c r="G417" s="80"/>
      <c r="H417" s="9"/>
      <c r="I417" s="9"/>
      <c r="J417" s="9"/>
      <c r="K417" s="9"/>
      <c r="L417" s="9"/>
      <c r="M417" s="9"/>
      <c r="N417" s="82"/>
      <c r="O417" s="9"/>
      <c r="P417" s="82"/>
    </row>
    <row r="418" spans="1:16" ht="12.75" customHeight="1" x14ac:dyDescent="0.2">
      <c r="A418" s="77"/>
      <c r="B418" s="81"/>
      <c r="C418" s="81"/>
      <c r="D418" s="81"/>
      <c r="E418" s="9"/>
      <c r="F418" s="9"/>
      <c r="G418" s="80"/>
      <c r="H418" s="9"/>
      <c r="I418" s="9"/>
      <c r="J418" s="9"/>
      <c r="K418" s="9"/>
      <c r="L418" s="9"/>
      <c r="M418" s="9"/>
      <c r="N418" s="82"/>
      <c r="O418" s="9"/>
      <c r="P418" s="82"/>
    </row>
    <row r="419" spans="1:16" ht="12.75" customHeight="1" x14ac:dyDescent="0.2">
      <c r="A419" s="77"/>
      <c r="B419" s="81"/>
      <c r="C419" s="81"/>
      <c r="D419" s="81"/>
      <c r="E419" s="9"/>
      <c r="F419" s="9"/>
      <c r="G419" s="80"/>
      <c r="H419" s="9"/>
      <c r="I419" s="9"/>
      <c r="J419" s="9"/>
      <c r="K419" s="9"/>
      <c r="L419" s="9"/>
      <c r="M419" s="9"/>
      <c r="N419" s="82"/>
      <c r="O419" s="9"/>
      <c r="P419" s="82"/>
    </row>
    <row r="420" spans="1:16" ht="12.75" customHeight="1" x14ac:dyDescent="0.2">
      <c r="A420" s="77"/>
      <c r="B420" s="81"/>
      <c r="C420" s="81"/>
      <c r="D420" s="81"/>
      <c r="E420" s="9"/>
      <c r="F420" s="9"/>
      <c r="G420" s="80"/>
      <c r="H420" s="9"/>
      <c r="I420" s="9"/>
      <c r="J420" s="9"/>
      <c r="K420" s="9"/>
      <c r="L420" s="9"/>
      <c r="M420" s="9"/>
      <c r="N420" s="82"/>
      <c r="O420" s="9"/>
      <c r="P420" s="82"/>
    </row>
    <row r="421" spans="1:16" ht="12.75" customHeight="1" x14ac:dyDescent="0.2">
      <c r="A421" s="77"/>
      <c r="B421" s="81"/>
      <c r="C421" s="81"/>
      <c r="D421" s="81"/>
      <c r="E421" s="9"/>
      <c r="F421" s="9"/>
      <c r="G421" s="80"/>
      <c r="H421" s="9"/>
      <c r="I421" s="9"/>
      <c r="J421" s="9"/>
      <c r="K421" s="9"/>
      <c r="L421" s="9"/>
      <c r="M421" s="9"/>
      <c r="N421" s="82"/>
      <c r="O421" s="9"/>
      <c r="P421" s="82"/>
    </row>
    <row r="422" spans="1:16" ht="12.75" customHeight="1" x14ac:dyDescent="0.2">
      <c r="A422" s="77"/>
      <c r="B422" s="81"/>
      <c r="C422" s="81"/>
      <c r="D422" s="81"/>
      <c r="E422" s="9"/>
      <c r="F422" s="9"/>
      <c r="G422" s="80"/>
      <c r="H422" s="9"/>
      <c r="I422" s="9"/>
      <c r="J422" s="9"/>
      <c r="K422" s="9"/>
      <c r="L422" s="9"/>
      <c r="M422" s="9"/>
      <c r="N422" s="82"/>
      <c r="O422" s="9"/>
      <c r="P422" s="82"/>
    </row>
    <row r="423" spans="1:16" ht="12.75" customHeight="1" x14ac:dyDescent="0.2">
      <c r="A423" s="77"/>
      <c r="B423" s="81"/>
      <c r="C423" s="81"/>
      <c r="D423" s="81"/>
      <c r="E423" s="9"/>
      <c r="F423" s="9"/>
      <c r="G423" s="80"/>
      <c r="H423" s="9"/>
      <c r="I423" s="9"/>
      <c r="J423" s="9"/>
      <c r="K423" s="9"/>
      <c r="L423" s="9"/>
      <c r="M423" s="9"/>
      <c r="N423" s="82"/>
      <c r="O423" s="9"/>
      <c r="P423" s="82"/>
    </row>
    <row r="424" spans="1:16" ht="12.75" customHeight="1" x14ac:dyDescent="0.2">
      <c r="A424" s="77"/>
      <c r="B424" s="81"/>
      <c r="C424" s="81"/>
      <c r="D424" s="81"/>
      <c r="E424" s="9"/>
      <c r="F424" s="9"/>
      <c r="G424" s="80"/>
      <c r="H424" s="9"/>
      <c r="I424" s="9"/>
      <c r="J424" s="9"/>
      <c r="K424" s="9"/>
      <c r="L424" s="9"/>
      <c r="M424" s="9"/>
      <c r="N424" s="82"/>
      <c r="O424" s="9"/>
      <c r="P424" s="82"/>
    </row>
    <row r="425" spans="1:16" ht="12.75" customHeight="1" x14ac:dyDescent="0.2">
      <c r="A425" s="77"/>
      <c r="B425" s="81"/>
      <c r="C425" s="81"/>
      <c r="D425" s="81"/>
      <c r="E425" s="9"/>
      <c r="F425" s="9"/>
      <c r="G425" s="80"/>
      <c r="H425" s="9"/>
      <c r="I425" s="9"/>
      <c r="J425" s="9"/>
      <c r="K425" s="9"/>
      <c r="L425" s="9"/>
      <c r="M425" s="9"/>
      <c r="N425" s="82"/>
      <c r="O425" s="9"/>
      <c r="P425" s="82"/>
    </row>
    <row r="426" spans="1:16" ht="12.75" customHeight="1" x14ac:dyDescent="0.2">
      <c r="A426" s="77"/>
      <c r="B426" s="81"/>
      <c r="C426" s="81"/>
      <c r="D426" s="81"/>
      <c r="E426" s="9"/>
      <c r="F426" s="9"/>
      <c r="G426" s="80"/>
      <c r="H426" s="9"/>
      <c r="I426" s="9"/>
      <c r="J426" s="9"/>
      <c r="K426" s="9"/>
      <c r="L426" s="9"/>
      <c r="M426" s="9"/>
      <c r="N426" s="82"/>
      <c r="O426" s="9"/>
      <c r="P426" s="82"/>
    </row>
    <row r="427" spans="1:16" ht="12.75" customHeight="1" x14ac:dyDescent="0.2">
      <c r="A427" s="77"/>
      <c r="B427" s="81"/>
      <c r="C427" s="81"/>
      <c r="D427" s="81"/>
      <c r="E427" s="9"/>
      <c r="F427" s="9"/>
      <c r="G427" s="80"/>
      <c r="H427" s="9"/>
      <c r="I427" s="9"/>
      <c r="J427" s="9"/>
      <c r="K427" s="9"/>
      <c r="L427" s="9"/>
      <c r="M427" s="9"/>
      <c r="N427" s="82"/>
      <c r="O427" s="9"/>
      <c r="P427" s="82"/>
    </row>
    <row r="428" spans="1:16" ht="12.75" customHeight="1" x14ac:dyDescent="0.2">
      <c r="A428" s="77"/>
      <c r="B428" s="81"/>
      <c r="C428" s="81"/>
      <c r="D428" s="81"/>
      <c r="E428" s="9"/>
      <c r="F428" s="9"/>
      <c r="G428" s="80"/>
      <c r="H428" s="9"/>
      <c r="I428" s="9"/>
      <c r="J428" s="9"/>
      <c r="K428" s="9"/>
      <c r="L428" s="9"/>
      <c r="M428" s="9"/>
      <c r="N428" s="82"/>
      <c r="O428" s="9"/>
      <c r="P428" s="82"/>
    </row>
    <row r="429" spans="1:16" ht="12.75" customHeight="1" x14ac:dyDescent="0.2">
      <c r="A429" s="77"/>
      <c r="B429" s="81"/>
      <c r="C429" s="81"/>
      <c r="D429" s="81"/>
      <c r="E429" s="9"/>
      <c r="F429" s="9"/>
      <c r="G429" s="80"/>
      <c r="H429" s="9"/>
      <c r="I429" s="9"/>
      <c r="J429" s="9"/>
      <c r="K429" s="9"/>
      <c r="L429" s="9"/>
      <c r="M429" s="9"/>
      <c r="N429" s="82"/>
      <c r="O429" s="9"/>
      <c r="P429" s="82"/>
    </row>
    <row r="430" spans="1:16" ht="12.75" customHeight="1" x14ac:dyDescent="0.2">
      <c r="A430" s="77"/>
      <c r="B430" s="81"/>
      <c r="C430" s="81"/>
      <c r="D430" s="81"/>
      <c r="E430" s="9"/>
      <c r="F430" s="9"/>
      <c r="G430" s="80"/>
      <c r="H430" s="9"/>
      <c r="I430" s="9"/>
      <c r="J430" s="9"/>
      <c r="K430" s="9"/>
      <c r="L430" s="9"/>
      <c r="M430" s="9"/>
      <c r="N430" s="82"/>
      <c r="O430" s="9"/>
      <c r="P430" s="82"/>
    </row>
    <row r="431" spans="1:16" ht="12.75" customHeight="1" x14ac:dyDescent="0.2">
      <c r="A431" s="77"/>
      <c r="B431" s="81"/>
      <c r="C431" s="81"/>
      <c r="D431" s="81"/>
      <c r="E431" s="9"/>
      <c r="F431" s="9"/>
      <c r="G431" s="80"/>
      <c r="H431" s="9"/>
      <c r="I431" s="9"/>
      <c r="J431" s="9"/>
      <c r="K431" s="9"/>
      <c r="L431" s="9"/>
      <c r="M431" s="9"/>
      <c r="N431" s="82"/>
      <c r="O431" s="9"/>
      <c r="P431" s="82"/>
    </row>
    <row r="432" spans="1:16" ht="12.75" customHeight="1" x14ac:dyDescent="0.2">
      <c r="A432" s="77"/>
      <c r="B432" s="81"/>
      <c r="C432" s="81"/>
      <c r="D432" s="81"/>
      <c r="E432" s="9"/>
      <c r="F432" s="9"/>
      <c r="G432" s="80"/>
      <c r="H432" s="9"/>
      <c r="I432" s="9"/>
      <c r="J432" s="9"/>
      <c r="K432" s="9"/>
      <c r="L432" s="9"/>
      <c r="M432" s="9"/>
      <c r="N432" s="82"/>
      <c r="O432" s="9"/>
      <c r="P432" s="82"/>
    </row>
    <row r="433" spans="1:16" ht="12.75" customHeight="1" x14ac:dyDescent="0.2">
      <c r="A433" s="77"/>
      <c r="B433" s="81"/>
      <c r="C433" s="81"/>
      <c r="D433" s="81"/>
      <c r="E433" s="9"/>
      <c r="F433" s="9"/>
      <c r="G433" s="80"/>
      <c r="H433" s="9"/>
      <c r="I433" s="9"/>
      <c r="J433" s="9"/>
      <c r="K433" s="9"/>
      <c r="L433" s="9"/>
      <c r="M433" s="9"/>
      <c r="N433" s="82"/>
      <c r="O433" s="9"/>
      <c r="P433" s="82"/>
    </row>
    <row r="434" spans="1:16" ht="12.75" customHeight="1" x14ac:dyDescent="0.2">
      <c r="A434" s="77"/>
      <c r="B434" s="81"/>
      <c r="C434" s="81"/>
      <c r="D434" s="81"/>
      <c r="E434" s="9"/>
      <c r="F434" s="9"/>
      <c r="G434" s="80"/>
      <c r="H434" s="9"/>
      <c r="I434" s="9"/>
      <c r="J434" s="9"/>
      <c r="K434" s="9"/>
      <c r="L434" s="9"/>
      <c r="M434" s="9"/>
      <c r="N434" s="82"/>
      <c r="O434" s="9"/>
      <c r="P434" s="82"/>
    </row>
    <row r="435" spans="1:16" ht="12.75" customHeight="1" x14ac:dyDescent="0.2">
      <c r="A435" s="77"/>
      <c r="B435" s="81"/>
      <c r="C435" s="81"/>
      <c r="D435" s="81"/>
      <c r="E435" s="9"/>
      <c r="F435" s="9"/>
      <c r="G435" s="80"/>
      <c r="H435" s="9"/>
      <c r="I435" s="9"/>
      <c r="J435" s="9"/>
      <c r="K435" s="9"/>
      <c r="L435" s="9"/>
      <c r="M435" s="9"/>
      <c r="N435" s="82"/>
      <c r="O435" s="9"/>
      <c r="P435" s="82"/>
    </row>
    <row r="436" spans="1:16" ht="12.75" customHeight="1" x14ac:dyDescent="0.2">
      <c r="A436" s="77"/>
      <c r="B436" s="81"/>
      <c r="C436" s="81"/>
      <c r="D436" s="81"/>
      <c r="E436" s="9"/>
      <c r="F436" s="9"/>
      <c r="G436" s="80"/>
      <c r="H436" s="9"/>
      <c r="I436" s="9"/>
      <c r="J436" s="9"/>
      <c r="K436" s="9"/>
      <c r="L436" s="9"/>
      <c r="M436" s="9"/>
      <c r="N436" s="82"/>
      <c r="O436" s="9"/>
      <c r="P436" s="82"/>
    </row>
    <row r="437" spans="1:16" ht="12.75" customHeight="1" x14ac:dyDescent="0.2">
      <c r="A437" s="77"/>
      <c r="B437" s="81"/>
      <c r="C437" s="81"/>
      <c r="D437" s="81"/>
      <c r="E437" s="9"/>
      <c r="F437" s="9"/>
      <c r="G437" s="80"/>
      <c r="H437" s="9"/>
      <c r="I437" s="9"/>
      <c r="J437" s="9"/>
      <c r="K437" s="9"/>
      <c r="L437" s="9"/>
      <c r="M437" s="9"/>
      <c r="N437" s="82"/>
      <c r="O437" s="9"/>
      <c r="P437" s="82"/>
    </row>
    <row r="438" spans="1:16" ht="12.75" customHeight="1" x14ac:dyDescent="0.2">
      <c r="A438" s="77"/>
      <c r="B438" s="81"/>
      <c r="C438" s="81"/>
      <c r="D438" s="81"/>
      <c r="E438" s="9"/>
      <c r="F438" s="9"/>
      <c r="G438" s="80"/>
      <c r="H438" s="9"/>
      <c r="I438" s="9"/>
      <c r="J438" s="9"/>
      <c r="K438" s="9"/>
      <c r="L438" s="9"/>
      <c r="M438" s="9"/>
      <c r="N438" s="82"/>
      <c r="O438" s="9"/>
      <c r="P438" s="82"/>
    </row>
    <row r="439" spans="1:16" ht="12.75" customHeight="1" x14ac:dyDescent="0.2">
      <c r="A439" s="77"/>
      <c r="B439" s="81"/>
      <c r="C439" s="81"/>
      <c r="D439" s="81"/>
      <c r="E439" s="9"/>
      <c r="F439" s="9"/>
      <c r="G439" s="80"/>
      <c r="H439" s="9"/>
      <c r="I439" s="9"/>
      <c r="J439" s="9"/>
      <c r="K439" s="9"/>
      <c r="L439" s="9"/>
      <c r="M439" s="9"/>
      <c r="N439" s="82"/>
      <c r="O439" s="9"/>
      <c r="P439" s="82"/>
    </row>
    <row r="440" spans="1:16" ht="12.75" customHeight="1" x14ac:dyDescent="0.2">
      <c r="A440" s="77"/>
      <c r="B440" s="81"/>
      <c r="C440" s="81"/>
      <c r="D440" s="81"/>
      <c r="E440" s="9"/>
      <c r="F440" s="9"/>
      <c r="G440" s="80"/>
      <c r="H440" s="9"/>
      <c r="I440" s="9"/>
      <c r="J440" s="9"/>
      <c r="K440" s="9"/>
      <c r="L440" s="9"/>
      <c r="M440" s="9"/>
      <c r="N440" s="82"/>
      <c r="O440" s="9"/>
      <c r="P440" s="82"/>
    </row>
    <row r="441" spans="1:16" ht="12.75" customHeight="1" x14ac:dyDescent="0.2">
      <c r="A441" s="77"/>
      <c r="B441" s="81"/>
      <c r="C441" s="81"/>
      <c r="D441" s="81"/>
      <c r="E441" s="9"/>
      <c r="F441" s="9"/>
      <c r="G441" s="80"/>
      <c r="H441" s="9"/>
      <c r="I441" s="9"/>
      <c r="J441" s="9"/>
      <c r="K441" s="9"/>
      <c r="L441" s="9"/>
      <c r="M441" s="9"/>
      <c r="N441" s="82"/>
      <c r="O441" s="9"/>
      <c r="P441" s="82"/>
    </row>
    <row r="442" spans="1:16" ht="12.75" customHeight="1" x14ac:dyDescent="0.2">
      <c r="A442" s="77"/>
      <c r="B442" s="81"/>
      <c r="C442" s="81"/>
      <c r="D442" s="81"/>
      <c r="E442" s="9"/>
      <c r="F442" s="9"/>
      <c r="G442" s="80"/>
      <c r="H442" s="9"/>
      <c r="I442" s="9"/>
      <c r="J442" s="9"/>
      <c r="K442" s="9"/>
      <c r="L442" s="9"/>
      <c r="M442" s="9"/>
      <c r="N442" s="82"/>
      <c r="O442" s="9"/>
      <c r="P442" s="82"/>
    </row>
    <row r="443" spans="1:16" ht="12.75" customHeight="1" x14ac:dyDescent="0.2">
      <c r="A443" s="77"/>
      <c r="B443" s="81"/>
      <c r="C443" s="81"/>
      <c r="D443" s="81"/>
      <c r="E443" s="9"/>
      <c r="F443" s="9"/>
      <c r="G443" s="80"/>
      <c r="H443" s="9"/>
      <c r="I443" s="9"/>
      <c r="J443" s="9"/>
      <c r="K443" s="9"/>
      <c r="L443" s="9"/>
      <c r="M443" s="9"/>
      <c r="N443" s="82"/>
      <c r="O443" s="9"/>
      <c r="P443" s="82"/>
    </row>
    <row r="444" spans="1:16" ht="12.75" customHeight="1" x14ac:dyDescent="0.2">
      <c r="A444" s="77"/>
      <c r="B444" s="81"/>
      <c r="C444" s="81"/>
      <c r="D444" s="81"/>
      <c r="E444" s="9"/>
      <c r="F444" s="9"/>
      <c r="G444" s="80"/>
      <c r="H444" s="9"/>
      <c r="I444" s="9"/>
      <c r="J444" s="9"/>
      <c r="K444" s="9"/>
      <c r="L444" s="9"/>
      <c r="M444" s="9"/>
      <c r="N444" s="82"/>
      <c r="O444" s="9"/>
      <c r="P444" s="82"/>
    </row>
    <row r="445" spans="1:16" ht="12.75" customHeight="1" x14ac:dyDescent="0.2">
      <c r="A445" s="77"/>
      <c r="B445" s="81"/>
      <c r="C445" s="81"/>
      <c r="D445" s="81"/>
      <c r="E445" s="9"/>
      <c r="F445" s="9"/>
      <c r="G445" s="80"/>
      <c r="H445" s="9"/>
      <c r="I445" s="9"/>
      <c r="J445" s="9"/>
      <c r="K445" s="9"/>
      <c r="L445" s="9"/>
      <c r="M445" s="9"/>
      <c r="N445" s="82"/>
      <c r="O445" s="9"/>
      <c r="P445" s="82"/>
    </row>
    <row r="446" spans="1:16" ht="12.75" customHeight="1" x14ac:dyDescent="0.2">
      <c r="A446" s="77"/>
      <c r="B446" s="81"/>
      <c r="C446" s="81"/>
      <c r="D446" s="81"/>
      <c r="E446" s="9"/>
      <c r="F446" s="9"/>
      <c r="G446" s="80"/>
      <c r="H446" s="9"/>
      <c r="I446" s="9"/>
      <c r="J446" s="9"/>
      <c r="K446" s="9"/>
      <c r="L446" s="9"/>
      <c r="M446" s="9"/>
      <c r="N446" s="82"/>
      <c r="O446" s="9"/>
      <c r="P446" s="82"/>
    </row>
    <row r="447" spans="1:16" ht="12.75" customHeight="1" x14ac:dyDescent="0.2">
      <c r="A447" s="77"/>
      <c r="B447" s="81"/>
      <c r="C447" s="81"/>
      <c r="D447" s="81"/>
      <c r="E447" s="9"/>
      <c r="F447" s="9"/>
      <c r="G447" s="80"/>
      <c r="H447" s="9"/>
      <c r="I447" s="9"/>
      <c r="J447" s="9"/>
      <c r="K447" s="9"/>
      <c r="L447" s="9"/>
      <c r="M447" s="9"/>
      <c r="N447" s="82"/>
      <c r="O447" s="9"/>
      <c r="P447" s="82"/>
    </row>
    <row r="448" spans="1:16" ht="12.75" customHeight="1" x14ac:dyDescent="0.2">
      <c r="A448" s="77"/>
      <c r="B448" s="81"/>
      <c r="C448" s="81"/>
      <c r="D448" s="81"/>
      <c r="E448" s="9"/>
      <c r="F448" s="9"/>
      <c r="G448" s="80"/>
      <c r="H448" s="9"/>
      <c r="I448" s="9"/>
      <c r="J448" s="9"/>
      <c r="K448" s="9"/>
      <c r="L448" s="9"/>
      <c r="M448" s="9"/>
      <c r="N448" s="82"/>
      <c r="O448" s="9"/>
      <c r="P448" s="82"/>
    </row>
    <row r="449" spans="1:16" ht="12.75" customHeight="1" x14ac:dyDescent="0.2">
      <c r="A449" s="77"/>
      <c r="B449" s="81"/>
      <c r="C449" s="81"/>
      <c r="D449" s="81"/>
      <c r="E449" s="9"/>
      <c r="F449" s="9"/>
      <c r="G449" s="80"/>
      <c r="H449" s="9"/>
      <c r="I449" s="9"/>
      <c r="J449" s="9"/>
      <c r="K449" s="9"/>
      <c r="L449" s="9"/>
      <c r="M449" s="9"/>
      <c r="N449" s="82"/>
      <c r="O449" s="9"/>
      <c r="P449" s="82"/>
    </row>
    <row r="450" spans="1:16" ht="12.75" customHeight="1" x14ac:dyDescent="0.2">
      <c r="A450" s="77"/>
      <c r="B450" s="81"/>
      <c r="C450" s="81"/>
      <c r="D450" s="81"/>
      <c r="E450" s="9"/>
      <c r="F450" s="9"/>
      <c r="G450" s="80"/>
      <c r="H450" s="9"/>
      <c r="I450" s="9"/>
      <c r="J450" s="9"/>
      <c r="K450" s="9"/>
      <c r="L450" s="9"/>
      <c r="M450" s="9"/>
      <c r="N450" s="82"/>
      <c r="O450" s="9"/>
      <c r="P450" s="82"/>
    </row>
    <row r="451" spans="1:16" ht="12.75" customHeight="1" x14ac:dyDescent="0.2">
      <c r="A451" s="77"/>
      <c r="B451" s="81"/>
      <c r="C451" s="81"/>
      <c r="D451" s="81"/>
      <c r="E451" s="9"/>
      <c r="F451" s="9"/>
      <c r="G451" s="80"/>
      <c r="H451" s="9"/>
      <c r="I451" s="9"/>
      <c r="J451" s="9"/>
      <c r="K451" s="9"/>
      <c r="L451" s="9"/>
      <c r="M451" s="9"/>
      <c r="N451" s="82"/>
      <c r="O451" s="9"/>
      <c r="P451" s="82"/>
    </row>
    <row r="452" spans="1:16" ht="12.75" customHeight="1" x14ac:dyDescent="0.2">
      <c r="A452" s="77"/>
      <c r="B452" s="81"/>
      <c r="C452" s="81"/>
      <c r="D452" s="81"/>
      <c r="E452" s="9"/>
      <c r="F452" s="9"/>
      <c r="G452" s="80"/>
      <c r="H452" s="9"/>
      <c r="I452" s="9"/>
      <c r="J452" s="9"/>
      <c r="K452" s="9"/>
      <c r="L452" s="9"/>
      <c r="M452" s="9"/>
      <c r="N452" s="82"/>
      <c r="O452" s="9"/>
      <c r="P452" s="82"/>
    </row>
    <row r="453" spans="1:16" ht="12.75" customHeight="1" x14ac:dyDescent="0.2">
      <c r="A453" s="77"/>
      <c r="B453" s="81"/>
      <c r="C453" s="81"/>
      <c r="D453" s="81"/>
      <c r="E453" s="9"/>
      <c r="F453" s="9"/>
      <c r="G453" s="80"/>
      <c r="H453" s="9"/>
      <c r="I453" s="9"/>
      <c r="J453" s="9"/>
      <c r="K453" s="9"/>
      <c r="L453" s="9"/>
      <c r="M453" s="9"/>
      <c r="N453" s="82"/>
      <c r="O453" s="9"/>
      <c r="P453" s="82"/>
    </row>
    <row r="454" spans="1:16" ht="12.75" customHeight="1" x14ac:dyDescent="0.2">
      <c r="A454" s="77"/>
      <c r="B454" s="81"/>
      <c r="C454" s="81"/>
      <c r="D454" s="81"/>
      <c r="E454" s="9"/>
      <c r="F454" s="9"/>
      <c r="G454" s="80"/>
      <c r="H454" s="9"/>
      <c r="I454" s="9"/>
      <c r="J454" s="9"/>
      <c r="K454" s="9"/>
      <c r="L454" s="9"/>
      <c r="M454" s="9"/>
      <c r="N454" s="82"/>
      <c r="O454" s="9"/>
      <c r="P454" s="82"/>
    </row>
    <row r="455" spans="1:16" ht="12.75" customHeight="1" x14ac:dyDescent="0.2">
      <c r="A455" s="77"/>
      <c r="B455" s="81"/>
      <c r="C455" s="81"/>
      <c r="D455" s="81"/>
      <c r="E455" s="9"/>
      <c r="F455" s="9"/>
      <c r="G455" s="80"/>
      <c r="H455" s="9"/>
      <c r="I455" s="9"/>
      <c r="J455" s="9"/>
      <c r="K455" s="9"/>
      <c r="L455" s="9"/>
      <c r="M455" s="9"/>
      <c r="N455" s="82"/>
      <c r="O455" s="9"/>
      <c r="P455" s="82"/>
    </row>
    <row r="456" spans="1:16" ht="12.75" customHeight="1" x14ac:dyDescent="0.2">
      <c r="A456" s="77"/>
      <c r="B456" s="81"/>
      <c r="C456" s="81"/>
      <c r="D456" s="81"/>
      <c r="E456" s="9"/>
      <c r="F456" s="9"/>
      <c r="G456" s="80"/>
      <c r="H456" s="9"/>
      <c r="I456" s="9"/>
      <c r="J456" s="9"/>
      <c r="K456" s="9"/>
      <c r="L456" s="9"/>
      <c r="M456" s="9"/>
      <c r="N456" s="82"/>
      <c r="O456" s="9"/>
      <c r="P456" s="82"/>
    </row>
    <row r="457" spans="1:16" ht="12.75" customHeight="1" x14ac:dyDescent="0.2">
      <c r="A457" s="77"/>
      <c r="B457" s="81"/>
      <c r="C457" s="81"/>
      <c r="D457" s="81"/>
      <c r="E457" s="9"/>
      <c r="F457" s="9"/>
      <c r="G457" s="80"/>
      <c r="H457" s="9"/>
      <c r="I457" s="9"/>
      <c r="J457" s="9"/>
      <c r="K457" s="9"/>
      <c r="L457" s="9"/>
      <c r="M457" s="9"/>
      <c r="N457" s="82"/>
      <c r="O457" s="9"/>
      <c r="P457" s="82"/>
    </row>
    <row r="458" spans="1:16" ht="12.75" customHeight="1" x14ac:dyDescent="0.2">
      <c r="A458" s="77"/>
      <c r="B458" s="81"/>
      <c r="C458" s="81"/>
      <c r="D458" s="81"/>
      <c r="E458" s="9"/>
      <c r="F458" s="9"/>
      <c r="G458" s="80"/>
      <c r="H458" s="9"/>
      <c r="I458" s="9"/>
      <c r="J458" s="9"/>
      <c r="K458" s="9"/>
      <c r="L458" s="9"/>
      <c r="M458" s="9"/>
      <c r="N458" s="82"/>
      <c r="O458" s="9"/>
      <c r="P458" s="82"/>
    </row>
    <row r="459" spans="1:16" ht="12.75" customHeight="1" x14ac:dyDescent="0.2">
      <c r="A459" s="77"/>
      <c r="B459" s="81"/>
      <c r="C459" s="81"/>
      <c r="D459" s="81"/>
      <c r="E459" s="9"/>
      <c r="F459" s="9"/>
      <c r="G459" s="80"/>
      <c r="H459" s="9"/>
      <c r="I459" s="9"/>
      <c r="J459" s="9"/>
      <c r="K459" s="9"/>
      <c r="L459" s="9"/>
      <c r="M459" s="9"/>
      <c r="N459" s="82"/>
      <c r="O459" s="9"/>
      <c r="P459" s="82"/>
    </row>
    <row r="460" spans="1:16" ht="12.75" customHeight="1" x14ac:dyDescent="0.2">
      <c r="A460" s="77"/>
      <c r="B460" s="81"/>
      <c r="C460" s="81"/>
      <c r="D460" s="81"/>
      <c r="E460" s="9"/>
      <c r="F460" s="9"/>
      <c r="G460" s="80"/>
      <c r="H460" s="9"/>
      <c r="I460" s="9"/>
      <c r="J460" s="9"/>
      <c r="K460" s="9"/>
      <c r="L460" s="9"/>
      <c r="M460" s="9"/>
      <c r="N460" s="82"/>
      <c r="O460" s="9"/>
      <c r="P460" s="82"/>
    </row>
    <row r="461" spans="1:16" ht="12.75" customHeight="1" x14ac:dyDescent="0.2">
      <c r="A461" s="77"/>
      <c r="B461" s="81"/>
      <c r="C461" s="81"/>
      <c r="D461" s="81"/>
      <c r="E461" s="9"/>
      <c r="F461" s="9"/>
      <c r="G461" s="80"/>
      <c r="H461" s="9"/>
      <c r="I461" s="9"/>
      <c r="J461" s="9"/>
      <c r="K461" s="9"/>
      <c r="L461" s="9"/>
      <c r="M461" s="9"/>
      <c r="N461" s="82"/>
      <c r="O461" s="9"/>
      <c r="P461" s="82"/>
    </row>
    <row r="462" spans="1:16" ht="12.75" customHeight="1" x14ac:dyDescent="0.2">
      <c r="A462" s="77"/>
      <c r="B462" s="81"/>
      <c r="C462" s="81"/>
      <c r="D462" s="81"/>
      <c r="E462" s="9"/>
      <c r="F462" s="9"/>
      <c r="G462" s="80"/>
      <c r="H462" s="9"/>
      <c r="I462" s="9"/>
      <c r="J462" s="9"/>
      <c r="K462" s="9"/>
      <c r="L462" s="9"/>
      <c r="M462" s="9"/>
      <c r="N462" s="82"/>
      <c r="O462" s="9"/>
      <c r="P462" s="82"/>
    </row>
    <row r="463" spans="1:16" ht="12.75" customHeight="1" x14ac:dyDescent="0.2">
      <c r="A463" s="77"/>
      <c r="B463" s="81"/>
      <c r="C463" s="81"/>
      <c r="D463" s="81"/>
      <c r="E463" s="9"/>
      <c r="F463" s="9"/>
      <c r="G463" s="80"/>
      <c r="H463" s="9"/>
      <c r="I463" s="9"/>
      <c r="J463" s="9"/>
      <c r="K463" s="9"/>
      <c r="L463" s="9"/>
      <c r="M463" s="9"/>
      <c r="N463" s="82"/>
      <c r="O463" s="9"/>
      <c r="P463" s="82"/>
    </row>
    <row r="464" spans="1:16" ht="12.75" customHeight="1" x14ac:dyDescent="0.2">
      <c r="A464" s="77"/>
      <c r="B464" s="81"/>
      <c r="C464" s="81"/>
      <c r="D464" s="81"/>
      <c r="E464" s="9"/>
      <c r="F464" s="9"/>
      <c r="G464" s="80"/>
      <c r="H464" s="9"/>
      <c r="I464" s="9"/>
      <c r="J464" s="9"/>
      <c r="K464" s="9"/>
      <c r="L464" s="9"/>
      <c r="M464" s="9"/>
      <c r="N464" s="82"/>
      <c r="O464" s="9"/>
      <c r="P464" s="82"/>
    </row>
    <row r="465" spans="1:16" ht="12.75" customHeight="1" x14ac:dyDescent="0.2">
      <c r="A465" s="77"/>
      <c r="B465" s="81"/>
      <c r="C465" s="81"/>
      <c r="D465" s="81"/>
      <c r="E465" s="9"/>
      <c r="F465" s="9"/>
      <c r="G465" s="80"/>
      <c r="H465" s="9"/>
      <c r="I465" s="9"/>
      <c r="J465" s="9"/>
      <c r="K465" s="9"/>
      <c r="L465" s="9"/>
      <c r="M465" s="9"/>
      <c r="N465" s="82"/>
      <c r="O465" s="9"/>
      <c r="P465" s="82"/>
    </row>
    <row r="466" spans="1:16" ht="12.75" customHeight="1" x14ac:dyDescent="0.2">
      <c r="A466" s="77"/>
      <c r="B466" s="81"/>
      <c r="C466" s="81"/>
      <c r="D466" s="81"/>
      <c r="E466" s="9"/>
      <c r="F466" s="9"/>
      <c r="G466" s="80"/>
      <c r="H466" s="9"/>
      <c r="I466" s="9"/>
      <c r="J466" s="9"/>
      <c r="K466" s="9"/>
      <c r="L466" s="9"/>
      <c r="M466" s="9"/>
      <c r="N466" s="82"/>
      <c r="O466" s="9"/>
      <c r="P466" s="82"/>
    </row>
    <row r="467" spans="1:16" ht="12.75" customHeight="1" x14ac:dyDescent="0.2">
      <c r="A467" s="77"/>
      <c r="B467" s="81"/>
      <c r="C467" s="81"/>
      <c r="D467" s="81"/>
      <c r="E467" s="9"/>
      <c r="F467" s="9"/>
      <c r="G467" s="80"/>
      <c r="H467" s="9"/>
      <c r="I467" s="9"/>
      <c r="J467" s="9"/>
      <c r="K467" s="9"/>
      <c r="L467" s="9"/>
      <c r="M467" s="9"/>
      <c r="N467" s="82"/>
      <c r="O467" s="9"/>
      <c r="P467" s="82"/>
    </row>
    <row r="468" spans="1:16" ht="12.75" customHeight="1" x14ac:dyDescent="0.2">
      <c r="A468" s="77"/>
      <c r="B468" s="81"/>
      <c r="C468" s="81"/>
      <c r="D468" s="81"/>
      <c r="E468" s="9"/>
      <c r="F468" s="9"/>
      <c r="G468" s="80"/>
      <c r="H468" s="9"/>
      <c r="I468" s="9"/>
      <c r="J468" s="9"/>
      <c r="K468" s="9"/>
      <c r="L468" s="9"/>
      <c r="M468" s="9"/>
      <c r="N468" s="82"/>
      <c r="O468" s="9"/>
      <c r="P468" s="82"/>
    </row>
    <row r="469" spans="1:16" ht="12.75" customHeight="1" x14ac:dyDescent="0.2">
      <c r="A469" s="77"/>
      <c r="B469" s="81"/>
      <c r="C469" s="81"/>
      <c r="D469" s="81"/>
      <c r="E469" s="9"/>
      <c r="F469" s="9"/>
      <c r="G469" s="80"/>
      <c r="H469" s="9"/>
      <c r="I469" s="9"/>
      <c r="J469" s="9"/>
      <c r="K469" s="9"/>
      <c r="L469" s="9"/>
      <c r="M469" s="9"/>
      <c r="N469" s="82"/>
      <c r="O469" s="9"/>
      <c r="P469" s="82"/>
    </row>
    <row r="470" spans="1:16" ht="12.75" customHeight="1" x14ac:dyDescent="0.2">
      <c r="A470" s="77"/>
      <c r="B470" s="81"/>
      <c r="C470" s="81"/>
      <c r="D470" s="81"/>
      <c r="E470" s="9"/>
      <c r="F470" s="9"/>
      <c r="G470" s="80"/>
      <c r="H470" s="9"/>
      <c r="I470" s="9"/>
      <c r="J470" s="9"/>
      <c r="K470" s="9"/>
      <c r="L470" s="9"/>
      <c r="M470" s="9"/>
      <c r="N470" s="82"/>
      <c r="O470" s="9"/>
      <c r="P470" s="82"/>
    </row>
    <row r="471" spans="1:16" ht="12.75" customHeight="1" x14ac:dyDescent="0.2">
      <c r="A471" s="77"/>
      <c r="B471" s="81"/>
      <c r="C471" s="81"/>
      <c r="D471" s="81"/>
      <c r="E471" s="9"/>
      <c r="F471" s="9"/>
      <c r="G471" s="80"/>
      <c r="H471" s="9"/>
      <c r="I471" s="9"/>
      <c r="J471" s="9"/>
      <c r="K471" s="9"/>
      <c r="L471" s="9"/>
      <c r="M471" s="9"/>
      <c r="N471" s="82"/>
      <c r="O471" s="9"/>
      <c r="P471" s="82"/>
    </row>
    <row r="472" spans="1:16" ht="12.75" customHeight="1" x14ac:dyDescent="0.2">
      <c r="A472" s="77"/>
      <c r="B472" s="81"/>
      <c r="C472" s="81"/>
      <c r="D472" s="81"/>
      <c r="E472" s="9"/>
      <c r="F472" s="9"/>
      <c r="G472" s="80"/>
      <c r="H472" s="9"/>
      <c r="I472" s="9"/>
      <c r="J472" s="9"/>
      <c r="K472" s="9"/>
      <c r="L472" s="9"/>
      <c r="M472" s="9"/>
      <c r="N472" s="82"/>
      <c r="O472" s="9"/>
      <c r="P472" s="82"/>
    </row>
    <row r="473" spans="1:16" ht="12.75" customHeight="1" x14ac:dyDescent="0.2">
      <c r="A473" s="77"/>
      <c r="B473" s="81"/>
      <c r="C473" s="81"/>
      <c r="D473" s="81"/>
      <c r="E473" s="9"/>
      <c r="F473" s="9"/>
      <c r="G473" s="80"/>
      <c r="H473" s="9"/>
      <c r="I473" s="9"/>
      <c r="J473" s="9"/>
      <c r="K473" s="9"/>
      <c r="L473" s="9"/>
      <c r="M473" s="9"/>
      <c r="N473" s="82"/>
      <c r="O473" s="9"/>
      <c r="P473" s="82"/>
    </row>
    <row r="474" spans="1:16" ht="12.75" customHeight="1" x14ac:dyDescent="0.2">
      <c r="A474" s="77"/>
      <c r="B474" s="81"/>
      <c r="C474" s="81"/>
      <c r="D474" s="81"/>
      <c r="E474" s="9"/>
      <c r="F474" s="9"/>
      <c r="G474" s="80"/>
      <c r="H474" s="9"/>
      <c r="I474" s="9"/>
      <c r="J474" s="9"/>
      <c r="K474" s="9"/>
      <c r="L474" s="9"/>
      <c r="M474" s="9"/>
      <c r="N474" s="82"/>
      <c r="O474" s="9"/>
      <c r="P474" s="82"/>
    </row>
    <row r="475" spans="1:16" ht="12.75" customHeight="1" x14ac:dyDescent="0.2">
      <c r="A475" s="77"/>
      <c r="B475" s="81"/>
      <c r="C475" s="81"/>
      <c r="D475" s="81"/>
      <c r="E475" s="9"/>
      <c r="F475" s="9"/>
      <c r="G475" s="80"/>
      <c r="H475" s="9"/>
      <c r="I475" s="9"/>
      <c r="J475" s="9"/>
      <c r="K475" s="9"/>
      <c r="L475" s="9"/>
      <c r="M475" s="9"/>
      <c r="N475" s="82"/>
      <c r="O475" s="9"/>
      <c r="P475" s="82"/>
    </row>
    <row r="476" spans="1:16" ht="12.75" customHeight="1" x14ac:dyDescent="0.2">
      <c r="A476" s="77"/>
      <c r="B476" s="81"/>
      <c r="C476" s="81"/>
      <c r="D476" s="81"/>
      <c r="E476" s="9"/>
      <c r="F476" s="9"/>
      <c r="G476" s="80"/>
      <c r="H476" s="9"/>
      <c r="I476" s="9"/>
      <c r="J476" s="9"/>
      <c r="K476" s="9"/>
      <c r="L476" s="9"/>
      <c r="M476" s="9"/>
      <c r="N476" s="82"/>
      <c r="O476" s="9"/>
      <c r="P476" s="82"/>
    </row>
    <row r="477" spans="1:16" ht="12.75" customHeight="1" x14ac:dyDescent="0.2">
      <c r="A477" s="77"/>
      <c r="B477" s="81"/>
      <c r="C477" s="81"/>
      <c r="D477" s="81"/>
      <c r="E477" s="9"/>
      <c r="F477" s="9"/>
      <c r="G477" s="80"/>
      <c r="H477" s="9"/>
      <c r="I477" s="9"/>
      <c r="J477" s="9"/>
      <c r="K477" s="9"/>
      <c r="L477" s="9"/>
      <c r="M477" s="9"/>
      <c r="N477" s="82"/>
      <c r="O477" s="9"/>
      <c r="P477" s="82"/>
    </row>
    <row r="478" spans="1:16" ht="12.75" customHeight="1" x14ac:dyDescent="0.2">
      <c r="A478" s="77"/>
      <c r="B478" s="81"/>
      <c r="C478" s="81"/>
      <c r="D478" s="81"/>
      <c r="E478" s="9"/>
      <c r="F478" s="9"/>
      <c r="G478" s="80"/>
      <c r="H478" s="9"/>
      <c r="I478" s="9"/>
      <c r="J478" s="9"/>
      <c r="K478" s="9"/>
      <c r="L478" s="9"/>
      <c r="M478" s="9"/>
      <c r="N478" s="82"/>
      <c r="O478" s="9"/>
      <c r="P478" s="82"/>
    </row>
    <row r="479" spans="1:16" ht="12.75" customHeight="1" x14ac:dyDescent="0.2">
      <c r="A479" s="77"/>
      <c r="B479" s="81"/>
      <c r="C479" s="81"/>
      <c r="D479" s="81"/>
      <c r="E479" s="9"/>
      <c r="F479" s="9"/>
      <c r="G479" s="80"/>
      <c r="H479" s="9"/>
      <c r="I479" s="9"/>
      <c r="J479" s="9"/>
      <c r="K479" s="9"/>
      <c r="L479" s="9"/>
      <c r="M479" s="9"/>
      <c r="N479" s="82"/>
      <c r="O479" s="9"/>
      <c r="P479" s="82"/>
    </row>
    <row r="480" spans="1:16" ht="12.75" customHeight="1" x14ac:dyDescent="0.2">
      <c r="A480" s="77"/>
      <c r="B480" s="81"/>
      <c r="C480" s="81"/>
      <c r="D480" s="81"/>
      <c r="E480" s="9"/>
      <c r="F480" s="9"/>
      <c r="G480" s="80"/>
      <c r="H480" s="9"/>
      <c r="I480" s="9"/>
      <c r="J480" s="9"/>
      <c r="K480" s="9"/>
      <c r="L480" s="9"/>
      <c r="M480" s="9"/>
      <c r="N480" s="82"/>
      <c r="O480" s="9"/>
      <c r="P480" s="82"/>
    </row>
    <row r="481" spans="1:16" ht="12.75" customHeight="1" x14ac:dyDescent="0.2">
      <c r="A481" s="77"/>
      <c r="B481" s="81"/>
      <c r="C481" s="81"/>
      <c r="D481" s="81"/>
      <c r="E481" s="9"/>
      <c r="F481" s="9"/>
      <c r="G481" s="80"/>
      <c r="H481" s="9"/>
      <c r="I481" s="9"/>
      <c r="J481" s="9"/>
      <c r="K481" s="9"/>
      <c r="L481" s="9"/>
      <c r="M481" s="9"/>
      <c r="N481" s="82"/>
      <c r="O481" s="9"/>
      <c r="P481" s="82"/>
    </row>
    <row r="482" spans="1:16" ht="12.75" customHeight="1" x14ac:dyDescent="0.2">
      <c r="A482" s="77"/>
      <c r="B482" s="81"/>
      <c r="C482" s="81"/>
      <c r="D482" s="81"/>
      <c r="E482" s="9"/>
      <c r="F482" s="9"/>
      <c r="G482" s="80"/>
      <c r="H482" s="9"/>
      <c r="I482" s="9"/>
      <c r="J482" s="9"/>
      <c r="K482" s="9"/>
      <c r="L482" s="9"/>
      <c r="M482" s="9"/>
      <c r="N482" s="82"/>
      <c r="O482" s="9"/>
      <c r="P482" s="82"/>
    </row>
    <row r="483" spans="1:16" ht="12.75" customHeight="1" x14ac:dyDescent="0.2">
      <c r="A483" s="77"/>
      <c r="B483" s="81"/>
      <c r="C483" s="81"/>
      <c r="D483" s="81"/>
      <c r="E483" s="9"/>
      <c r="F483" s="9"/>
      <c r="G483" s="80"/>
      <c r="H483" s="9"/>
      <c r="I483" s="9"/>
      <c r="J483" s="9"/>
      <c r="K483" s="9"/>
      <c r="L483" s="9"/>
      <c r="M483" s="9"/>
      <c r="N483" s="82"/>
      <c r="O483" s="9"/>
      <c r="P483" s="82"/>
    </row>
    <row r="484" spans="1:16" ht="12.75" customHeight="1" x14ac:dyDescent="0.2">
      <c r="A484" s="77"/>
      <c r="B484" s="81"/>
      <c r="C484" s="81"/>
      <c r="D484" s="81"/>
      <c r="E484" s="9"/>
      <c r="F484" s="9"/>
      <c r="G484" s="80"/>
      <c r="H484" s="9"/>
      <c r="I484" s="9"/>
      <c r="J484" s="9"/>
      <c r="K484" s="9"/>
      <c r="L484" s="9"/>
      <c r="M484" s="9"/>
      <c r="N484" s="82"/>
      <c r="O484" s="9"/>
      <c r="P484" s="82"/>
    </row>
    <row r="485" spans="1:16" ht="12.75" customHeight="1" x14ac:dyDescent="0.2">
      <c r="A485" s="77"/>
      <c r="B485" s="81"/>
      <c r="C485" s="81"/>
      <c r="D485" s="81"/>
      <c r="E485" s="9"/>
      <c r="F485" s="9"/>
      <c r="G485" s="80"/>
      <c r="H485" s="9"/>
      <c r="I485" s="9"/>
      <c r="J485" s="9"/>
      <c r="K485" s="9"/>
      <c r="L485" s="9"/>
      <c r="M485" s="9"/>
      <c r="N485" s="82"/>
      <c r="O485" s="9"/>
      <c r="P485" s="82"/>
    </row>
    <row r="486" spans="1:16" ht="12.75" customHeight="1" x14ac:dyDescent="0.2">
      <c r="A486" s="77"/>
      <c r="B486" s="81"/>
      <c r="C486" s="81"/>
      <c r="D486" s="81"/>
      <c r="E486" s="9"/>
      <c r="F486" s="9"/>
      <c r="G486" s="80"/>
      <c r="H486" s="9"/>
      <c r="I486" s="9"/>
      <c r="J486" s="9"/>
      <c r="K486" s="9"/>
      <c r="L486" s="9"/>
      <c r="M486" s="9"/>
      <c r="N486" s="82"/>
      <c r="O486" s="9"/>
      <c r="P486" s="82"/>
    </row>
    <row r="487" spans="1:16" ht="12.75" customHeight="1" x14ac:dyDescent="0.2">
      <c r="A487" s="77"/>
      <c r="B487" s="81"/>
      <c r="C487" s="81"/>
      <c r="D487" s="81"/>
      <c r="E487" s="9"/>
      <c r="F487" s="9"/>
      <c r="G487" s="80"/>
      <c r="H487" s="9"/>
      <c r="I487" s="9"/>
      <c r="J487" s="9"/>
      <c r="K487" s="9"/>
      <c r="L487" s="9"/>
      <c r="M487" s="9"/>
      <c r="N487" s="82"/>
      <c r="O487" s="9"/>
      <c r="P487" s="82"/>
    </row>
    <row r="488" spans="1:16" ht="12.75" customHeight="1" x14ac:dyDescent="0.2">
      <c r="A488" s="77"/>
      <c r="B488" s="81"/>
      <c r="C488" s="81"/>
      <c r="D488" s="81"/>
      <c r="E488" s="9"/>
      <c r="F488" s="9"/>
      <c r="G488" s="80"/>
      <c r="H488" s="9"/>
      <c r="I488" s="9"/>
      <c r="J488" s="9"/>
      <c r="K488" s="9"/>
      <c r="L488" s="9"/>
      <c r="M488" s="9"/>
      <c r="N488" s="82"/>
      <c r="O488" s="9"/>
      <c r="P488" s="82"/>
    </row>
    <row r="489" spans="1:16" ht="12.75" customHeight="1" x14ac:dyDescent="0.2">
      <c r="A489" s="77"/>
      <c r="B489" s="81"/>
      <c r="C489" s="81"/>
      <c r="D489" s="81"/>
      <c r="E489" s="9"/>
      <c r="F489" s="9"/>
      <c r="G489" s="80"/>
      <c r="H489" s="9"/>
      <c r="I489" s="9"/>
      <c r="J489" s="9"/>
      <c r="K489" s="9"/>
      <c r="L489" s="9"/>
      <c r="M489" s="9"/>
      <c r="N489" s="82"/>
      <c r="O489" s="9"/>
      <c r="P489" s="82"/>
    </row>
    <row r="490" spans="1:16" ht="12.75" customHeight="1" x14ac:dyDescent="0.2">
      <c r="A490" s="77"/>
      <c r="B490" s="81"/>
      <c r="C490" s="81"/>
      <c r="D490" s="81"/>
      <c r="E490" s="9"/>
      <c r="F490" s="9"/>
      <c r="G490" s="80"/>
      <c r="H490" s="9"/>
      <c r="I490" s="9"/>
      <c r="J490" s="9"/>
      <c r="K490" s="9"/>
      <c r="L490" s="9"/>
      <c r="M490" s="9"/>
      <c r="N490" s="82"/>
      <c r="O490" s="9"/>
      <c r="P490" s="82"/>
    </row>
    <row r="491" spans="1:16" ht="12.75" customHeight="1" x14ac:dyDescent="0.2">
      <c r="A491" s="77"/>
      <c r="B491" s="81"/>
      <c r="C491" s="81"/>
      <c r="D491" s="81"/>
      <c r="E491" s="9"/>
      <c r="F491" s="9"/>
      <c r="G491" s="80"/>
      <c r="H491" s="9"/>
      <c r="I491" s="9"/>
      <c r="J491" s="9"/>
      <c r="K491" s="9"/>
      <c r="L491" s="9"/>
      <c r="M491" s="9"/>
      <c r="N491" s="82"/>
      <c r="O491" s="9"/>
      <c r="P491" s="82"/>
    </row>
    <row r="492" spans="1:16" ht="12.75" customHeight="1" x14ac:dyDescent="0.2">
      <c r="A492" s="77"/>
      <c r="B492" s="81"/>
      <c r="C492" s="81"/>
      <c r="D492" s="81"/>
      <c r="E492" s="9"/>
      <c r="F492" s="9"/>
      <c r="G492" s="80"/>
      <c r="H492" s="9"/>
      <c r="I492" s="9"/>
      <c r="J492" s="9"/>
      <c r="K492" s="9"/>
      <c r="L492" s="9"/>
      <c r="M492" s="9"/>
      <c r="N492" s="82"/>
      <c r="O492" s="9"/>
      <c r="P492" s="82"/>
    </row>
    <row r="493" spans="1:16" ht="12.75" customHeight="1" x14ac:dyDescent="0.2">
      <c r="A493" s="77"/>
      <c r="B493" s="81"/>
      <c r="C493" s="81"/>
      <c r="D493" s="81"/>
      <c r="E493" s="9"/>
      <c r="F493" s="9"/>
      <c r="G493" s="80"/>
      <c r="H493" s="9"/>
      <c r="I493" s="9"/>
      <c r="J493" s="9"/>
      <c r="K493" s="9"/>
      <c r="L493" s="9"/>
      <c r="M493" s="9"/>
      <c r="N493" s="82"/>
      <c r="O493" s="9"/>
      <c r="P493" s="82"/>
    </row>
    <row r="494" spans="1:16" ht="12.75" customHeight="1" x14ac:dyDescent="0.2">
      <c r="A494" s="77"/>
      <c r="B494" s="81"/>
      <c r="C494" s="81"/>
      <c r="D494" s="81"/>
      <c r="E494" s="9"/>
      <c r="F494" s="9"/>
      <c r="G494" s="80"/>
      <c r="H494" s="9"/>
      <c r="I494" s="9"/>
      <c r="J494" s="9"/>
      <c r="K494" s="9"/>
      <c r="L494" s="9"/>
      <c r="M494" s="9"/>
      <c r="N494" s="82"/>
      <c r="O494" s="9"/>
      <c r="P494" s="82"/>
    </row>
    <row r="495" spans="1:16" ht="12.75" customHeight="1" x14ac:dyDescent="0.2">
      <c r="A495" s="77"/>
      <c r="B495" s="81"/>
      <c r="C495" s="81"/>
      <c r="D495" s="81"/>
      <c r="E495" s="9"/>
      <c r="F495" s="9"/>
      <c r="G495" s="80"/>
      <c r="H495" s="9"/>
      <c r="I495" s="9"/>
      <c r="J495" s="9"/>
      <c r="K495" s="9"/>
      <c r="L495" s="9"/>
      <c r="M495" s="9"/>
      <c r="N495" s="82"/>
      <c r="O495" s="9"/>
      <c r="P495" s="82"/>
    </row>
    <row r="496" spans="1:16" ht="12.75" customHeight="1" x14ac:dyDescent="0.2">
      <c r="A496" s="77"/>
      <c r="B496" s="81"/>
      <c r="C496" s="81"/>
      <c r="D496" s="81"/>
      <c r="E496" s="9"/>
      <c r="F496" s="9"/>
      <c r="G496" s="80"/>
      <c r="H496" s="9"/>
      <c r="I496" s="9"/>
      <c r="J496" s="9"/>
      <c r="K496" s="9"/>
      <c r="L496" s="9"/>
      <c r="M496" s="9"/>
      <c r="N496" s="82"/>
      <c r="O496" s="9"/>
      <c r="P496" s="82"/>
    </row>
    <row r="497" spans="1:16" ht="12.75" customHeight="1" x14ac:dyDescent="0.2">
      <c r="A497" s="77"/>
      <c r="B497" s="81"/>
      <c r="C497" s="81"/>
      <c r="D497" s="81"/>
      <c r="E497" s="9"/>
      <c r="F497" s="9"/>
      <c r="G497" s="80"/>
      <c r="H497" s="9"/>
      <c r="I497" s="9"/>
      <c r="J497" s="9"/>
      <c r="K497" s="9"/>
      <c r="L497" s="9"/>
      <c r="M497" s="9"/>
      <c r="N497" s="82"/>
      <c r="O497" s="9"/>
      <c r="P497" s="82"/>
    </row>
    <row r="498" spans="1:16" ht="12.75" customHeight="1" x14ac:dyDescent="0.2">
      <c r="A498" s="77"/>
      <c r="B498" s="81"/>
      <c r="C498" s="81"/>
      <c r="D498" s="81"/>
      <c r="E498" s="9"/>
      <c r="F498" s="9"/>
      <c r="G498" s="80"/>
      <c r="H498" s="9"/>
      <c r="I498" s="9"/>
      <c r="J498" s="9"/>
      <c r="K498" s="9"/>
      <c r="L498" s="9"/>
      <c r="M498" s="9"/>
      <c r="N498" s="82"/>
      <c r="O498" s="9"/>
      <c r="P498" s="82"/>
    </row>
    <row r="499" spans="1:16" ht="12.75" customHeight="1" x14ac:dyDescent="0.2">
      <c r="A499" s="77"/>
      <c r="B499" s="81"/>
      <c r="C499" s="81"/>
      <c r="D499" s="81"/>
      <c r="E499" s="9"/>
      <c r="F499" s="9"/>
      <c r="G499" s="80"/>
      <c r="H499" s="9"/>
      <c r="I499" s="9"/>
      <c r="J499" s="9"/>
      <c r="K499" s="9"/>
      <c r="L499" s="9"/>
      <c r="M499" s="9"/>
      <c r="N499" s="82"/>
      <c r="O499" s="9"/>
      <c r="P499" s="82"/>
    </row>
    <row r="500" spans="1:16" ht="12.75" customHeight="1" x14ac:dyDescent="0.2">
      <c r="A500" s="77"/>
      <c r="B500" s="81"/>
      <c r="C500" s="81"/>
      <c r="D500" s="81"/>
      <c r="E500" s="9"/>
      <c r="F500" s="9"/>
      <c r="G500" s="80"/>
      <c r="H500" s="9"/>
      <c r="I500" s="9"/>
      <c r="J500" s="9"/>
      <c r="K500" s="9"/>
      <c r="L500" s="9"/>
      <c r="M500" s="9"/>
      <c r="N500" s="82"/>
      <c r="O500" s="9"/>
      <c r="P500" s="82"/>
    </row>
    <row r="501" spans="1:16" ht="12.75" customHeight="1" x14ac:dyDescent="0.2">
      <c r="A501" s="77"/>
      <c r="B501" s="81"/>
      <c r="C501" s="81"/>
      <c r="D501" s="81"/>
      <c r="E501" s="9"/>
      <c r="F501" s="9"/>
      <c r="G501" s="80"/>
      <c r="H501" s="9"/>
      <c r="I501" s="9"/>
      <c r="J501" s="9"/>
      <c r="K501" s="9"/>
      <c r="L501" s="9"/>
      <c r="M501" s="9"/>
      <c r="N501" s="82"/>
      <c r="O501" s="9"/>
      <c r="P501" s="82"/>
    </row>
    <row r="502" spans="1:16" ht="12.75" customHeight="1" x14ac:dyDescent="0.2">
      <c r="A502" s="77"/>
      <c r="B502" s="81"/>
      <c r="C502" s="81"/>
      <c r="D502" s="81"/>
      <c r="E502" s="9"/>
      <c r="F502" s="9"/>
      <c r="G502" s="80"/>
      <c r="H502" s="9"/>
      <c r="I502" s="9"/>
      <c r="J502" s="9"/>
      <c r="K502" s="9"/>
      <c r="L502" s="9"/>
      <c r="M502" s="9"/>
      <c r="N502" s="82"/>
      <c r="O502" s="9"/>
      <c r="P502" s="82"/>
    </row>
    <row r="503" spans="1:16" ht="12.75" customHeight="1" x14ac:dyDescent="0.2">
      <c r="A503" s="77"/>
      <c r="B503" s="81"/>
      <c r="C503" s="81"/>
      <c r="D503" s="81"/>
      <c r="E503" s="9"/>
      <c r="F503" s="9"/>
      <c r="G503" s="80"/>
      <c r="H503" s="9"/>
      <c r="I503" s="9"/>
      <c r="J503" s="9"/>
      <c r="K503" s="9"/>
      <c r="L503" s="9"/>
      <c r="M503" s="9"/>
      <c r="N503" s="82"/>
      <c r="O503" s="9"/>
      <c r="P503" s="82"/>
    </row>
    <row r="504" spans="1:16" ht="12.75" customHeight="1" x14ac:dyDescent="0.2">
      <c r="A504" s="77"/>
      <c r="B504" s="81"/>
      <c r="C504" s="81"/>
      <c r="D504" s="81"/>
      <c r="E504" s="9"/>
      <c r="F504" s="9"/>
      <c r="G504" s="80"/>
      <c r="H504" s="9"/>
      <c r="I504" s="9"/>
      <c r="J504" s="9"/>
      <c r="K504" s="9"/>
      <c r="L504" s="9"/>
      <c r="M504" s="9"/>
      <c r="N504" s="82"/>
      <c r="O504" s="9"/>
      <c r="P504" s="82"/>
    </row>
    <row r="505" spans="1:16" ht="12.75" customHeight="1" x14ac:dyDescent="0.2">
      <c r="A505" s="77"/>
      <c r="B505" s="81"/>
      <c r="C505" s="81"/>
      <c r="D505" s="81"/>
      <c r="E505" s="9"/>
      <c r="F505" s="9"/>
      <c r="G505" s="80"/>
      <c r="H505" s="9"/>
      <c r="I505" s="9"/>
      <c r="J505" s="9"/>
      <c r="K505" s="9"/>
      <c r="L505" s="9"/>
      <c r="M505" s="9"/>
      <c r="N505" s="82"/>
      <c r="O505" s="9"/>
      <c r="P505" s="82"/>
    </row>
    <row r="506" spans="1:16" ht="12.75" customHeight="1" x14ac:dyDescent="0.2">
      <c r="A506" s="77"/>
      <c r="B506" s="81"/>
      <c r="C506" s="81"/>
      <c r="D506" s="81"/>
      <c r="E506" s="9"/>
      <c r="F506" s="9"/>
      <c r="G506" s="80"/>
      <c r="H506" s="9"/>
      <c r="I506" s="9"/>
      <c r="J506" s="9"/>
      <c r="K506" s="9"/>
      <c r="L506" s="9"/>
      <c r="M506" s="9"/>
      <c r="N506" s="82"/>
      <c r="O506" s="9"/>
      <c r="P506" s="82"/>
    </row>
    <row r="507" spans="1:16" ht="12.75" customHeight="1" x14ac:dyDescent="0.2">
      <c r="A507" s="77"/>
      <c r="B507" s="81"/>
      <c r="C507" s="81"/>
      <c r="D507" s="81"/>
      <c r="E507" s="9"/>
      <c r="F507" s="9"/>
      <c r="G507" s="80"/>
      <c r="H507" s="9"/>
      <c r="I507" s="9"/>
      <c r="J507" s="9"/>
      <c r="K507" s="9"/>
      <c r="L507" s="9"/>
      <c r="M507" s="9"/>
      <c r="N507" s="82"/>
      <c r="O507" s="9"/>
      <c r="P507" s="82"/>
    </row>
    <row r="508" spans="1:16" ht="12.75" customHeight="1" x14ac:dyDescent="0.2">
      <c r="A508" s="77"/>
      <c r="B508" s="81"/>
      <c r="C508" s="81"/>
      <c r="D508" s="81"/>
      <c r="E508" s="9"/>
      <c r="F508" s="9"/>
      <c r="G508" s="80"/>
      <c r="H508" s="9"/>
      <c r="I508" s="9"/>
      <c r="J508" s="9"/>
      <c r="K508" s="9"/>
      <c r="L508" s="9"/>
      <c r="M508" s="9"/>
      <c r="N508" s="82"/>
      <c r="O508" s="9"/>
      <c r="P508" s="82"/>
    </row>
    <row r="509" spans="1:16" ht="12.75" customHeight="1" x14ac:dyDescent="0.2">
      <c r="A509" s="77"/>
      <c r="B509" s="81"/>
      <c r="C509" s="81"/>
      <c r="D509" s="81"/>
      <c r="E509" s="9"/>
      <c r="F509" s="9"/>
      <c r="G509" s="80"/>
      <c r="H509" s="9"/>
      <c r="I509" s="9"/>
      <c r="J509" s="9"/>
      <c r="K509" s="9"/>
      <c r="L509" s="9"/>
      <c r="M509" s="9"/>
      <c r="N509" s="82"/>
      <c r="O509" s="9"/>
      <c r="P509" s="82"/>
    </row>
    <row r="510" spans="1:16" ht="12.75" customHeight="1" x14ac:dyDescent="0.2">
      <c r="A510" s="77"/>
      <c r="B510" s="81"/>
      <c r="C510" s="81"/>
      <c r="D510" s="81"/>
      <c r="E510" s="9"/>
      <c r="F510" s="9"/>
      <c r="G510" s="80"/>
      <c r="H510" s="9"/>
      <c r="I510" s="9"/>
      <c r="J510" s="9"/>
      <c r="K510" s="9"/>
      <c r="L510" s="9"/>
      <c r="M510" s="9"/>
      <c r="N510" s="82"/>
      <c r="O510" s="9"/>
      <c r="P510" s="82"/>
    </row>
    <row r="511" spans="1:16" ht="12.75" customHeight="1" x14ac:dyDescent="0.2">
      <c r="A511" s="77"/>
      <c r="B511" s="81"/>
      <c r="C511" s="81"/>
      <c r="D511" s="81"/>
      <c r="E511" s="9"/>
      <c r="F511" s="9"/>
      <c r="G511" s="80"/>
      <c r="H511" s="9"/>
      <c r="I511" s="9"/>
      <c r="J511" s="9"/>
      <c r="K511" s="9"/>
      <c r="L511" s="9"/>
      <c r="M511" s="9"/>
      <c r="N511" s="82"/>
      <c r="O511" s="9"/>
      <c r="P511" s="82"/>
    </row>
    <row r="512" spans="1:16" ht="12.75" customHeight="1" x14ac:dyDescent="0.2">
      <c r="A512" s="77"/>
      <c r="B512" s="81"/>
      <c r="C512" s="81"/>
      <c r="D512" s="81"/>
      <c r="E512" s="9"/>
      <c r="F512" s="9"/>
      <c r="G512" s="80"/>
      <c r="H512" s="9"/>
      <c r="I512" s="9"/>
      <c r="J512" s="9"/>
      <c r="K512" s="9"/>
      <c r="L512" s="9"/>
      <c r="M512" s="9"/>
      <c r="N512" s="82"/>
      <c r="O512" s="9"/>
      <c r="P512" s="82"/>
    </row>
    <row r="513" spans="1:16" ht="12.75" customHeight="1" x14ac:dyDescent="0.2">
      <c r="A513" s="77"/>
      <c r="B513" s="81"/>
      <c r="C513" s="81"/>
      <c r="D513" s="81"/>
      <c r="E513" s="9"/>
      <c r="F513" s="9"/>
      <c r="G513" s="80"/>
      <c r="H513" s="9"/>
      <c r="I513" s="9"/>
      <c r="J513" s="9"/>
      <c r="K513" s="9"/>
      <c r="L513" s="9"/>
      <c r="M513" s="9"/>
      <c r="N513" s="82"/>
      <c r="O513" s="9"/>
      <c r="P513" s="82"/>
    </row>
    <row r="514" spans="1:16" ht="12.75" customHeight="1" x14ac:dyDescent="0.2">
      <c r="A514" s="77"/>
      <c r="B514" s="81"/>
      <c r="C514" s="81"/>
      <c r="D514" s="81"/>
      <c r="E514" s="9"/>
      <c r="F514" s="9"/>
      <c r="G514" s="80"/>
      <c r="H514" s="9"/>
      <c r="I514" s="9"/>
      <c r="J514" s="9"/>
      <c r="K514" s="9"/>
      <c r="L514" s="9"/>
      <c r="M514" s="9"/>
      <c r="N514" s="82"/>
      <c r="O514" s="9"/>
      <c r="P514" s="82"/>
    </row>
    <row r="515" spans="1:16" ht="12.75" customHeight="1" x14ac:dyDescent="0.2">
      <c r="A515" s="77"/>
      <c r="B515" s="81"/>
      <c r="C515" s="81"/>
      <c r="D515" s="81"/>
      <c r="E515" s="9"/>
      <c r="F515" s="9"/>
      <c r="G515" s="80"/>
      <c r="H515" s="9"/>
      <c r="I515" s="9"/>
      <c r="J515" s="9"/>
      <c r="K515" s="9"/>
      <c r="L515" s="9"/>
      <c r="M515" s="9"/>
      <c r="N515" s="82"/>
      <c r="O515" s="9"/>
      <c r="P515" s="82"/>
    </row>
    <row r="516" spans="1:16" ht="12.75" customHeight="1" x14ac:dyDescent="0.2">
      <c r="A516" s="77"/>
      <c r="B516" s="81"/>
      <c r="C516" s="81"/>
      <c r="D516" s="81"/>
      <c r="E516" s="9"/>
      <c r="F516" s="9"/>
      <c r="G516" s="80"/>
      <c r="H516" s="9"/>
      <c r="I516" s="9"/>
      <c r="J516" s="9"/>
      <c r="K516" s="9"/>
      <c r="L516" s="9"/>
      <c r="M516" s="9"/>
      <c r="N516" s="82"/>
      <c r="O516" s="9"/>
      <c r="P516" s="82"/>
    </row>
    <row r="517" spans="1:16" ht="12.75" customHeight="1" x14ac:dyDescent="0.2">
      <c r="A517" s="77"/>
      <c r="B517" s="81"/>
      <c r="C517" s="81"/>
      <c r="D517" s="81"/>
      <c r="E517" s="9"/>
      <c r="F517" s="9"/>
      <c r="G517" s="80"/>
      <c r="H517" s="9"/>
      <c r="I517" s="9"/>
      <c r="J517" s="9"/>
      <c r="K517" s="9"/>
      <c r="L517" s="9"/>
      <c r="M517" s="9"/>
      <c r="N517" s="82"/>
      <c r="O517" s="9"/>
      <c r="P517" s="82"/>
    </row>
    <row r="518" spans="1:16" ht="12.75" customHeight="1" x14ac:dyDescent="0.2">
      <c r="A518" s="77"/>
      <c r="B518" s="81"/>
      <c r="C518" s="81"/>
      <c r="D518" s="81"/>
      <c r="E518" s="9"/>
      <c r="F518" s="9"/>
      <c r="G518" s="80"/>
      <c r="H518" s="9"/>
      <c r="I518" s="9"/>
      <c r="J518" s="9"/>
      <c r="K518" s="9"/>
      <c r="L518" s="9"/>
      <c r="M518" s="9"/>
      <c r="N518" s="82"/>
      <c r="O518" s="9"/>
      <c r="P518" s="82"/>
    </row>
    <row r="519" spans="1:16" ht="12.75" customHeight="1" x14ac:dyDescent="0.2">
      <c r="A519" s="77"/>
      <c r="B519" s="81"/>
      <c r="C519" s="81"/>
      <c r="D519" s="81"/>
      <c r="E519" s="9"/>
      <c r="F519" s="9"/>
      <c r="G519" s="80"/>
      <c r="H519" s="9"/>
      <c r="I519" s="9"/>
      <c r="J519" s="9"/>
      <c r="K519" s="9"/>
      <c r="L519" s="9"/>
      <c r="M519" s="9"/>
      <c r="N519" s="82"/>
      <c r="O519" s="9"/>
      <c r="P519" s="82"/>
    </row>
    <row r="520" spans="1:16" ht="12.75" customHeight="1" x14ac:dyDescent="0.2">
      <c r="A520" s="77"/>
      <c r="B520" s="81"/>
      <c r="C520" s="81"/>
      <c r="D520" s="81"/>
      <c r="E520" s="9"/>
      <c r="F520" s="9"/>
      <c r="G520" s="80"/>
      <c r="H520" s="9"/>
      <c r="I520" s="9"/>
      <c r="J520" s="9"/>
      <c r="K520" s="9"/>
      <c r="L520" s="9"/>
      <c r="M520" s="9"/>
      <c r="N520" s="82"/>
      <c r="O520" s="9"/>
      <c r="P520" s="82"/>
    </row>
    <row r="521" spans="1:16" ht="12.75" customHeight="1" x14ac:dyDescent="0.2">
      <c r="A521" s="77"/>
      <c r="B521" s="81"/>
      <c r="C521" s="81"/>
      <c r="D521" s="81"/>
      <c r="E521" s="9"/>
      <c r="F521" s="9"/>
      <c r="G521" s="80"/>
      <c r="H521" s="9"/>
      <c r="I521" s="9"/>
      <c r="J521" s="9"/>
      <c r="K521" s="9"/>
      <c r="L521" s="9"/>
      <c r="M521" s="9"/>
      <c r="N521" s="82"/>
      <c r="O521" s="9"/>
      <c r="P521" s="82"/>
    </row>
    <row r="522" spans="1:16" ht="12.75" customHeight="1" x14ac:dyDescent="0.2">
      <c r="A522" s="77"/>
      <c r="B522" s="81"/>
      <c r="C522" s="81"/>
      <c r="D522" s="81"/>
      <c r="E522" s="9"/>
      <c r="F522" s="9"/>
      <c r="G522" s="80"/>
      <c r="H522" s="9"/>
      <c r="I522" s="9"/>
      <c r="J522" s="9"/>
      <c r="K522" s="9"/>
      <c r="L522" s="9"/>
      <c r="M522" s="9"/>
      <c r="N522" s="82"/>
      <c r="O522" s="9"/>
      <c r="P522" s="82"/>
    </row>
    <row r="523" spans="1:16" ht="12.75" customHeight="1" x14ac:dyDescent="0.2">
      <c r="A523" s="77"/>
      <c r="B523" s="81"/>
      <c r="C523" s="81"/>
      <c r="D523" s="81"/>
      <c r="E523" s="9"/>
      <c r="F523" s="9"/>
      <c r="G523" s="80"/>
      <c r="H523" s="9"/>
      <c r="I523" s="9"/>
      <c r="J523" s="9"/>
      <c r="K523" s="9"/>
      <c r="L523" s="9"/>
      <c r="M523" s="9"/>
      <c r="N523" s="82"/>
      <c r="O523" s="9"/>
      <c r="P523" s="82"/>
    </row>
    <row r="524" spans="1:16" ht="12.75" customHeight="1" x14ac:dyDescent="0.2">
      <c r="A524" s="77"/>
      <c r="B524" s="81"/>
      <c r="C524" s="81"/>
      <c r="D524" s="81"/>
      <c r="E524" s="9"/>
      <c r="F524" s="9"/>
      <c r="G524" s="80"/>
      <c r="H524" s="9"/>
      <c r="I524" s="9"/>
      <c r="J524" s="9"/>
      <c r="K524" s="9"/>
      <c r="L524" s="9"/>
      <c r="M524" s="9"/>
      <c r="N524" s="82"/>
      <c r="O524" s="9"/>
      <c r="P524" s="82"/>
    </row>
    <row r="525" spans="1:16" ht="12.75" customHeight="1" x14ac:dyDescent="0.2">
      <c r="A525" s="77"/>
      <c r="B525" s="81"/>
      <c r="C525" s="81"/>
      <c r="D525" s="81"/>
      <c r="E525" s="9"/>
      <c r="F525" s="9"/>
      <c r="G525" s="80"/>
      <c r="H525" s="9"/>
      <c r="I525" s="9"/>
      <c r="J525" s="9"/>
      <c r="K525" s="9"/>
      <c r="L525" s="9"/>
      <c r="M525" s="9"/>
      <c r="N525" s="82"/>
      <c r="O525" s="9"/>
      <c r="P525" s="82"/>
    </row>
    <row r="526" spans="1:16" ht="12.75" customHeight="1" x14ac:dyDescent="0.2">
      <c r="A526" s="77"/>
      <c r="B526" s="81"/>
      <c r="C526" s="81"/>
      <c r="D526" s="81"/>
      <c r="E526" s="9"/>
      <c r="F526" s="9"/>
      <c r="G526" s="80"/>
      <c r="H526" s="9"/>
      <c r="I526" s="9"/>
      <c r="J526" s="9"/>
      <c r="K526" s="9"/>
      <c r="L526" s="9"/>
      <c r="M526" s="9"/>
      <c r="N526" s="82"/>
      <c r="O526" s="9"/>
      <c r="P526" s="82"/>
    </row>
    <row r="527" spans="1:16" ht="12.75" customHeight="1" x14ac:dyDescent="0.2">
      <c r="A527" s="77"/>
      <c r="B527" s="81"/>
      <c r="C527" s="81"/>
      <c r="D527" s="81"/>
      <c r="E527" s="9"/>
      <c r="F527" s="9"/>
      <c r="G527" s="80"/>
      <c r="H527" s="9"/>
      <c r="I527" s="9"/>
      <c r="J527" s="9"/>
      <c r="K527" s="9"/>
      <c r="L527" s="9"/>
      <c r="M527" s="9"/>
      <c r="N527" s="82"/>
      <c r="O527" s="9"/>
      <c r="P527" s="82"/>
    </row>
    <row r="528" spans="1:16" ht="12.75" customHeight="1" x14ac:dyDescent="0.2">
      <c r="A528" s="77"/>
      <c r="B528" s="81"/>
      <c r="C528" s="81"/>
      <c r="D528" s="81"/>
      <c r="E528" s="9"/>
      <c r="F528" s="9"/>
      <c r="G528" s="80"/>
      <c r="H528" s="9"/>
      <c r="I528" s="9"/>
      <c r="J528" s="9"/>
      <c r="K528" s="9"/>
      <c r="L528" s="9"/>
      <c r="M528" s="9"/>
      <c r="N528" s="82"/>
      <c r="O528" s="9"/>
      <c r="P528" s="82"/>
    </row>
    <row r="529" spans="1:16" ht="12.75" customHeight="1" x14ac:dyDescent="0.2">
      <c r="A529" s="77"/>
      <c r="B529" s="81"/>
      <c r="C529" s="81"/>
      <c r="D529" s="81"/>
      <c r="E529" s="9"/>
      <c r="F529" s="9"/>
      <c r="G529" s="80"/>
      <c r="H529" s="9"/>
      <c r="I529" s="9"/>
      <c r="J529" s="9"/>
      <c r="K529" s="9"/>
      <c r="L529" s="9"/>
      <c r="M529" s="9"/>
      <c r="N529" s="82"/>
      <c r="O529" s="9"/>
      <c r="P529" s="82"/>
    </row>
    <row r="530" spans="1:16" ht="12.75" customHeight="1" x14ac:dyDescent="0.2">
      <c r="A530" s="77"/>
      <c r="B530" s="81"/>
      <c r="C530" s="81"/>
      <c r="D530" s="81"/>
      <c r="E530" s="9"/>
      <c r="F530" s="9"/>
      <c r="G530" s="80"/>
      <c r="H530" s="9"/>
      <c r="I530" s="9"/>
      <c r="J530" s="9"/>
      <c r="K530" s="9"/>
      <c r="L530" s="9"/>
      <c r="M530" s="9"/>
      <c r="N530" s="82"/>
      <c r="O530" s="9"/>
      <c r="P530" s="82"/>
    </row>
    <row r="531" spans="1:16" ht="12.75" customHeight="1" x14ac:dyDescent="0.2">
      <c r="A531" s="77"/>
      <c r="B531" s="81"/>
      <c r="C531" s="81"/>
      <c r="D531" s="81"/>
      <c r="E531" s="9"/>
      <c r="F531" s="9"/>
      <c r="G531" s="80"/>
      <c r="H531" s="9"/>
      <c r="I531" s="9"/>
      <c r="J531" s="9"/>
      <c r="K531" s="9"/>
      <c r="L531" s="9"/>
      <c r="M531" s="9"/>
      <c r="N531" s="82"/>
      <c r="O531" s="9"/>
      <c r="P531" s="82"/>
    </row>
    <row r="532" spans="1:16" ht="12.75" customHeight="1" x14ac:dyDescent="0.2">
      <c r="A532" s="77"/>
      <c r="B532" s="81"/>
      <c r="C532" s="81"/>
      <c r="D532" s="81"/>
      <c r="E532" s="9"/>
      <c r="F532" s="9"/>
      <c r="G532" s="80"/>
      <c r="H532" s="9"/>
      <c r="I532" s="9"/>
      <c r="J532" s="9"/>
      <c r="K532" s="9"/>
      <c r="L532" s="9"/>
      <c r="M532" s="9"/>
      <c r="N532" s="82"/>
      <c r="O532" s="9"/>
      <c r="P532" s="82"/>
    </row>
    <row r="533" spans="1:16" ht="12.75" customHeight="1" x14ac:dyDescent="0.2">
      <c r="A533" s="77"/>
      <c r="B533" s="81"/>
      <c r="C533" s="81"/>
      <c r="D533" s="81"/>
      <c r="E533" s="9"/>
      <c r="F533" s="9"/>
      <c r="G533" s="80"/>
      <c r="H533" s="9"/>
      <c r="I533" s="9"/>
      <c r="J533" s="9"/>
      <c r="K533" s="9"/>
      <c r="L533" s="9"/>
      <c r="M533" s="9"/>
      <c r="N533" s="82"/>
      <c r="O533" s="9"/>
      <c r="P533" s="82"/>
    </row>
    <row r="534" spans="1:16" ht="12.75" customHeight="1" x14ac:dyDescent="0.2">
      <c r="A534" s="77"/>
      <c r="B534" s="81"/>
      <c r="C534" s="81"/>
      <c r="D534" s="81"/>
      <c r="E534" s="9"/>
      <c r="F534" s="9"/>
      <c r="G534" s="80"/>
      <c r="H534" s="9"/>
      <c r="I534" s="9"/>
      <c r="J534" s="9"/>
      <c r="K534" s="9"/>
      <c r="L534" s="9"/>
      <c r="M534" s="9"/>
      <c r="N534" s="82"/>
      <c r="O534" s="9"/>
      <c r="P534" s="82"/>
    </row>
    <row r="535" spans="1:16" ht="12.75" customHeight="1" x14ac:dyDescent="0.2">
      <c r="A535" s="77"/>
      <c r="B535" s="81"/>
      <c r="C535" s="81"/>
      <c r="D535" s="81"/>
      <c r="E535" s="9"/>
      <c r="F535" s="9"/>
      <c r="G535" s="80"/>
      <c r="H535" s="9"/>
      <c r="I535" s="9"/>
      <c r="J535" s="9"/>
      <c r="K535" s="9"/>
      <c r="L535" s="9"/>
      <c r="M535" s="9"/>
      <c r="N535" s="82"/>
      <c r="O535" s="9"/>
      <c r="P535" s="82"/>
    </row>
    <row r="536" spans="1:16" ht="12.75" customHeight="1" x14ac:dyDescent="0.2">
      <c r="A536" s="77"/>
      <c r="B536" s="81"/>
      <c r="C536" s="81"/>
      <c r="D536" s="81"/>
      <c r="E536" s="9"/>
      <c r="F536" s="9"/>
      <c r="G536" s="80"/>
      <c r="H536" s="9"/>
      <c r="I536" s="9"/>
      <c r="J536" s="9"/>
      <c r="K536" s="9"/>
      <c r="L536" s="9"/>
      <c r="M536" s="9"/>
      <c r="N536" s="82"/>
      <c r="O536" s="9"/>
      <c r="P536" s="82"/>
    </row>
    <row r="537" spans="1:16" ht="12.75" customHeight="1" x14ac:dyDescent="0.2">
      <c r="A537" s="77"/>
      <c r="B537" s="81"/>
      <c r="C537" s="81"/>
      <c r="D537" s="81"/>
      <c r="E537" s="9"/>
      <c r="F537" s="9"/>
      <c r="G537" s="80"/>
      <c r="H537" s="9"/>
      <c r="I537" s="9"/>
      <c r="J537" s="9"/>
      <c r="K537" s="9"/>
      <c r="L537" s="9"/>
      <c r="M537" s="9"/>
      <c r="N537" s="82"/>
      <c r="O537" s="9"/>
      <c r="P537" s="82"/>
    </row>
    <row r="538" spans="1:16" ht="12.75" customHeight="1" x14ac:dyDescent="0.2">
      <c r="A538" s="77"/>
      <c r="B538" s="81"/>
      <c r="C538" s="81"/>
      <c r="D538" s="81"/>
      <c r="E538" s="9"/>
      <c r="F538" s="9"/>
      <c r="G538" s="80"/>
      <c r="H538" s="9"/>
      <c r="I538" s="9"/>
      <c r="J538" s="9"/>
      <c r="K538" s="9"/>
      <c r="L538" s="9"/>
      <c r="M538" s="9"/>
      <c r="N538" s="82"/>
      <c r="O538" s="9"/>
      <c r="P538" s="82"/>
    </row>
    <row r="539" spans="1:16" ht="12.75" customHeight="1" x14ac:dyDescent="0.2">
      <c r="A539" s="77"/>
      <c r="B539" s="81"/>
      <c r="C539" s="81"/>
      <c r="D539" s="81"/>
      <c r="E539" s="9"/>
      <c r="F539" s="9"/>
      <c r="G539" s="80"/>
      <c r="H539" s="9"/>
      <c r="I539" s="9"/>
      <c r="J539" s="9"/>
      <c r="K539" s="9"/>
      <c r="L539" s="9"/>
      <c r="M539" s="9"/>
      <c r="N539" s="82"/>
      <c r="O539" s="9"/>
      <c r="P539" s="82"/>
    </row>
    <row r="540" spans="1:16" ht="12.75" customHeight="1" x14ac:dyDescent="0.2">
      <c r="A540" s="77"/>
      <c r="B540" s="81"/>
      <c r="C540" s="81"/>
      <c r="D540" s="81"/>
      <c r="E540" s="9"/>
      <c r="F540" s="9"/>
      <c r="G540" s="80"/>
      <c r="H540" s="9"/>
      <c r="I540" s="9"/>
      <c r="J540" s="9"/>
      <c r="K540" s="9"/>
      <c r="L540" s="9"/>
      <c r="M540" s="9"/>
      <c r="N540" s="82"/>
      <c r="O540" s="9"/>
      <c r="P540" s="82"/>
    </row>
    <row r="541" spans="1:16" ht="12.75" customHeight="1" x14ac:dyDescent="0.2">
      <c r="A541" s="77"/>
      <c r="B541" s="81"/>
      <c r="C541" s="81"/>
      <c r="D541" s="81"/>
      <c r="E541" s="9"/>
      <c r="F541" s="9"/>
      <c r="G541" s="80"/>
      <c r="H541" s="9"/>
      <c r="I541" s="9"/>
      <c r="J541" s="9"/>
      <c r="K541" s="9"/>
      <c r="L541" s="9"/>
      <c r="M541" s="9"/>
      <c r="N541" s="82"/>
      <c r="O541" s="9"/>
      <c r="P541" s="82"/>
    </row>
    <row r="542" spans="1:16" ht="12.75" customHeight="1" x14ac:dyDescent="0.2">
      <c r="A542" s="77"/>
      <c r="B542" s="81"/>
      <c r="C542" s="81"/>
      <c r="D542" s="81"/>
      <c r="E542" s="9"/>
      <c r="F542" s="9"/>
      <c r="G542" s="80"/>
      <c r="H542" s="9"/>
      <c r="I542" s="9"/>
      <c r="J542" s="9"/>
      <c r="K542" s="9"/>
      <c r="L542" s="9"/>
      <c r="M542" s="9"/>
      <c r="N542" s="82"/>
      <c r="O542" s="9"/>
      <c r="P542" s="82"/>
    </row>
    <row r="543" spans="1:16" ht="12.75" customHeight="1" x14ac:dyDescent="0.2">
      <c r="A543" s="77"/>
      <c r="B543" s="81"/>
      <c r="C543" s="81"/>
      <c r="D543" s="81"/>
      <c r="E543" s="9"/>
      <c r="F543" s="9"/>
      <c r="G543" s="80"/>
      <c r="H543" s="9"/>
      <c r="I543" s="9"/>
      <c r="J543" s="9"/>
      <c r="K543" s="9"/>
      <c r="L543" s="9"/>
      <c r="M543" s="9"/>
      <c r="N543" s="82"/>
      <c r="O543" s="9"/>
      <c r="P543" s="82"/>
    </row>
    <row r="544" spans="1:16" ht="12.75" customHeight="1" x14ac:dyDescent="0.2">
      <c r="A544" s="77"/>
      <c r="B544" s="81"/>
      <c r="C544" s="81"/>
      <c r="D544" s="81"/>
      <c r="E544" s="9"/>
      <c r="F544" s="9"/>
      <c r="G544" s="80"/>
      <c r="H544" s="9"/>
      <c r="I544" s="9"/>
      <c r="J544" s="9"/>
      <c r="K544" s="9"/>
      <c r="L544" s="9"/>
      <c r="M544" s="9"/>
      <c r="N544" s="82"/>
      <c r="O544" s="9"/>
      <c r="P544" s="82"/>
    </row>
    <row r="545" spans="1:16" ht="12.75" customHeight="1" x14ac:dyDescent="0.2">
      <c r="A545" s="77"/>
      <c r="B545" s="81"/>
      <c r="C545" s="81"/>
      <c r="D545" s="81"/>
      <c r="E545" s="9"/>
      <c r="F545" s="9"/>
      <c r="G545" s="80"/>
      <c r="H545" s="9"/>
      <c r="I545" s="9"/>
      <c r="J545" s="9"/>
      <c r="K545" s="9"/>
      <c r="L545" s="9"/>
      <c r="M545" s="9"/>
      <c r="N545" s="82"/>
      <c r="O545" s="9"/>
      <c r="P545" s="82"/>
    </row>
    <row r="546" spans="1:16" ht="12.75" customHeight="1" x14ac:dyDescent="0.2">
      <c r="A546" s="77"/>
      <c r="B546" s="81"/>
      <c r="C546" s="81"/>
      <c r="D546" s="81"/>
      <c r="E546" s="9"/>
      <c r="F546" s="9"/>
      <c r="G546" s="80"/>
      <c r="H546" s="9"/>
      <c r="I546" s="9"/>
      <c r="J546" s="9"/>
      <c r="K546" s="9"/>
      <c r="L546" s="9"/>
      <c r="M546" s="9"/>
      <c r="N546" s="82"/>
      <c r="O546" s="9"/>
      <c r="P546" s="82"/>
    </row>
    <row r="547" spans="1:16" ht="12.75" customHeight="1" x14ac:dyDescent="0.2">
      <c r="A547" s="77"/>
      <c r="B547" s="81"/>
      <c r="C547" s="81"/>
      <c r="D547" s="81"/>
      <c r="E547" s="9"/>
      <c r="F547" s="9"/>
      <c r="G547" s="80"/>
      <c r="H547" s="9"/>
      <c r="I547" s="9"/>
      <c r="J547" s="9"/>
      <c r="K547" s="9"/>
      <c r="L547" s="9"/>
      <c r="M547" s="9"/>
      <c r="N547" s="82"/>
      <c r="O547" s="9"/>
      <c r="P547" s="82"/>
    </row>
    <row r="548" spans="1:16" ht="12.75" customHeight="1" x14ac:dyDescent="0.2">
      <c r="A548" s="77"/>
      <c r="B548" s="81"/>
      <c r="C548" s="81"/>
      <c r="D548" s="81"/>
      <c r="E548" s="9"/>
      <c r="F548" s="9"/>
      <c r="G548" s="80"/>
      <c r="H548" s="9"/>
      <c r="I548" s="9"/>
      <c r="J548" s="9"/>
      <c r="K548" s="9"/>
      <c r="L548" s="9"/>
      <c r="M548" s="9"/>
      <c r="N548" s="82"/>
      <c r="O548" s="9"/>
      <c r="P548" s="82"/>
    </row>
    <row r="549" spans="1:16" ht="12.75" customHeight="1" x14ac:dyDescent="0.2">
      <c r="A549" s="77"/>
      <c r="B549" s="81"/>
      <c r="C549" s="81"/>
      <c r="D549" s="81"/>
      <c r="E549" s="9"/>
      <c r="F549" s="9"/>
      <c r="G549" s="80"/>
      <c r="H549" s="9"/>
      <c r="I549" s="9"/>
      <c r="J549" s="9"/>
      <c r="K549" s="9"/>
      <c r="L549" s="9"/>
      <c r="M549" s="9"/>
      <c r="N549" s="82"/>
      <c r="O549" s="9"/>
      <c r="P549" s="82"/>
    </row>
    <row r="550" spans="1:16" ht="12.75" customHeight="1" x14ac:dyDescent="0.2">
      <c r="A550" s="77"/>
      <c r="B550" s="81"/>
      <c r="C550" s="81"/>
      <c r="D550" s="81"/>
      <c r="E550" s="9"/>
      <c r="F550" s="9"/>
      <c r="G550" s="80"/>
      <c r="H550" s="9"/>
      <c r="I550" s="9"/>
      <c r="J550" s="9"/>
      <c r="K550" s="9"/>
      <c r="L550" s="9"/>
      <c r="M550" s="9"/>
      <c r="N550" s="82"/>
      <c r="O550" s="9"/>
      <c r="P550" s="82"/>
    </row>
    <row r="551" spans="1:16" ht="12.75" customHeight="1" x14ac:dyDescent="0.2">
      <c r="A551" s="77"/>
      <c r="B551" s="81"/>
      <c r="C551" s="81"/>
      <c r="D551" s="81"/>
      <c r="E551" s="9"/>
      <c r="F551" s="9"/>
      <c r="G551" s="80"/>
      <c r="H551" s="9"/>
      <c r="I551" s="9"/>
      <c r="J551" s="9"/>
      <c r="K551" s="9"/>
      <c r="L551" s="9"/>
      <c r="M551" s="9"/>
      <c r="N551" s="82"/>
      <c r="O551" s="9"/>
      <c r="P551" s="82"/>
    </row>
    <row r="552" spans="1:16" ht="12.75" customHeight="1" x14ac:dyDescent="0.2">
      <c r="A552" s="77"/>
      <c r="B552" s="81"/>
      <c r="C552" s="81"/>
      <c r="D552" s="81"/>
      <c r="E552" s="9"/>
      <c r="F552" s="9"/>
      <c r="G552" s="80"/>
      <c r="H552" s="9"/>
      <c r="I552" s="9"/>
      <c r="J552" s="9"/>
      <c r="K552" s="9"/>
      <c r="L552" s="9"/>
      <c r="M552" s="9"/>
      <c r="N552" s="82"/>
      <c r="O552" s="9"/>
      <c r="P552" s="82"/>
    </row>
    <row r="553" spans="1:16" ht="12.75" customHeight="1" x14ac:dyDescent="0.2">
      <c r="A553" s="77"/>
      <c r="B553" s="81"/>
      <c r="C553" s="81"/>
      <c r="D553" s="81"/>
      <c r="E553" s="9"/>
      <c r="F553" s="9"/>
      <c r="G553" s="80"/>
      <c r="H553" s="9"/>
      <c r="I553" s="9"/>
      <c r="J553" s="9"/>
      <c r="K553" s="9"/>
      <c r="L553" s="9"/>
      <c r="M553" s="9"/>
      <c r="N553" s="82"/>
      <c r="O553" s="9"/>
      <c r="P553" s="82"/>
    </row>
    <row r="554" spans="1:16" ht="12.75" customHeight="1" x14ac:dyDescent="0.2">
      <c r="A554" s="77"/>
      <c r="B554" s="81"/>
      <c r="C554" s="81"/>
      <c r="D554" s="81"/>
      <c r="E554" s="9"/>
      <c r="F554" s="9"/>
      <c r="G554" s="80"/>
      <c r="H554" s="9"/>
      <c r="I554" s="9"/>
      <c r="J554" s="9"/>
      <c r="K554" s="9"/>
      <c r="L554" s="9"/>
      <c r="M554" s="9"/>
      <c r="N554" s="82"/>
      <c r="O554" s="9"/>
      <c r="P554" s="82"/>
    </row>
    <row r="555" spans="1:16" ht="12.75" customHeight="1" x14ac:dyDescent="0.2">
      <c r="A555" s="77"/>
      <c r="B555" s="81"/>
      <c r="C555" s="81"/>
      <c r="D555" s="81"/>
      <c r="E555" s="9"/>
      <c r="F555" s="9"/>
      <c r="G555" s="80"/>
      <c r="H555" s="9"/>
      <c r="I555" s="9"/>
      <c r="J555" s="9"/>
      <c r="K555" s="9"/>
      <c r="L555" s="9"/>
      <c r="M555" s="9"/>
      <c r="N555" s="82"/>
      <c r="O555" s="9"/>
      <c r="P555" s="82"/>
    </row>
    <row r="556" spans="1:16" ht="12.75" customHeight="1" x14ac:dyDescent="0.2">
      <c r="A556" s="77"/>
      <c r="B556" s="81"/>
      <c r="C556" s="81"/>
      <c r="D556" s="81"/>
      <c r="E556" s="9"/>
      <c r="F556" s="9"/>
      <c r="G556" s="80"/>
      <c r="H556" s="9"/>
      <c r="I556" s="9"/>
      <c r="J556" s="9"/>
      <c r="K556" s="9"/>
      <c r="L556" s="9"/>
      <c r="M556" s="9"/>
      <c r="N556" s="82"/>
      <c r="O556" s="9"/>
      <c r="P556" s="82"/>
    </row>
    <row r="557" spans="1:16" ht="12.75" customHeight="1" x14ac:dyDescent="0.2">
      <c r="A557" s="77"/>
      <c r="B557" s="81"/>
      <c r="C557" s="81"/>
      <c r="D557" s="81"/>
      <c r="E557" s="9"/>
      <c r="F557" s="9"/>
      <c r="G557" s="80"/>
      <c r="H557" s="9"/>
      <c r="I557" s="9"/>
      <c r="J557" s="9"/>
      <c r="K557" s="9"/>
      <c r="L557" s="9"/>
      <c r="M557" s="9"/>
      <c r="N557" s="82"/>
      <c r="O557" s="9"/>
      <c r="P557" s="82"/>
    </row>
    <row r="558" spans="1:16" ht="12.75" customHeight="1" x14ac:dyDescent="0.2">
      <c r="A558" s="77"/>
      <c r="B558" s="81"/>
      <c r="C558" s="81"/>
      <c r="D558" s="81"/>
      <c r="E558" s="9"/>
      <c r="F558" s="9"/>
      <c r="G558" s="80"/>
      <c r="H558" s="9"/>
      <c r="I558" s="9"/>
      <c r="J558" s="9"/>
      <c r="K558" s="9"/>
      <c r="L558" s="9"/>
      <c r="M558" s="9"/>
      <c r="N558" s="82"/>
      <c r="O558" s="9"/>
      <c r="P558" s="82"/>
    </row>
    <row r="559" spans="1:16" ht="12.75" customHeight="1" x14ac:dyDescent="0.2">
      <c r="A559" s="77"/>
      <c r="B559" s="81"/>
      <c r="C559" s="81"/>
      <c r="D559" s="81"/>
      <c r="E559" s="9"/>
      <c r="F559" s="9"/>
      <c r="G559" s="80"/>
      <c r="H559" s="9"/>
      <c r="I559" s="9"/>
      <c r="J559" s="9"/>
      <c r="K559" s="9"/>
      <c r="L559" s="9"/>
      <c r="M559" s="9"/>
      <c r="N559" s="82"/>
      <c r="O559" s="9"/>
      <c r="P559" s="82"/>
    </row>
    <row r="560" spans="1:16" ht="12.75" customHeight="1" x14ac:dyDescent="0.2">
      <c r="A560" s="77"/>
      <c r="B560" s="81"/>
      <c r="C560" s="81"/>
      <c r="D560" s="81"/>
      <c r="E560" s="9"/>
      <c r="F560" s="9"/>
      <c r="G560" s="80"/>
      <c r="H560" s="9"/>
      <c r="I560" s="9"/>
      <c r="J560" s="9"/>
      <c r="K560" s="9"/>
      <c r="L560" s="9"/>
      <c r="M560" s="9"/>
      <c r="N560" s="82"/>
      <c r="O560" s="9"/>
      <c r="P560" s="82"/>
    </row>
    <row r="561" spans="1:16" ht="12.75" customHeight="1" x14ac:dyDescent="0.2">
      <c r="A561" s="77"/>
      <c r="B561" s="81"/>
      <c r="C561" s="81"/>
      <c r="D561" s="81"/>
      <c r="E561" s="9"/>
      <c r="F561" s="9"/>
      <c r="G561" s="80"/>
      <c r="H561" s="9"/>
      <c r="I561" s="9"/>
      <c r="J561" s="9"/>
      <c r="K561" s="9"/>
      <c r="L561" s="9"/>
      <c r="M561" s="9"/>
      <c r="N561" s="82"/>
      <c r="O561" s="9"/>
      <c r="P561" s="82"/>
    </row>
    <row r="562" spans="1:16" ht="12.75" customHeight="1" x14ac:dyDescent="0.2">
      <c r="A562" s="77"/>
      <c r="B562" s="81"/>
      <c r="C562" s="81"/>
      <c r="D562" s="81"/>
      <c r="E562" s="9"/>
      <c r="F562" s="9"/>
      <c r="G562" s="80"/>
      <c r="H562" s="9"/>
      <c r="I562" s="9"/>
      <c r="J562" s="9"/>
      <c r="K562" s="9"/>
      <c r="L562" s="9"/>
      <c r="M562" s="9"/>
      <c r="N562" s="82"/>
      <c r="O562" s="9"/>
      <c r="P562" s="82"/>
    </row>
    <row r="563" spans="1:16" ht="12.75" customHeight="1" x14ac:dyDescent="0.2">
      <c r="A563" s="77"/>
      <c r="B563" s="81"/>
      <c r="C563" s="81"/>
      <c r="D563" s="81"/>
      <c r="E563" s="9"/>
      <c r="F563" s="9"/>
      <c r="G563" s="80"/>
      <c r="H563" s="9"/>
      <c r="I563" s="9"/>
      <c r="J563" s="9"/>
      <c r="K563" s="9"/>
      <c r="L563" s="9"/>
      <c r="M563" s="9"/>
      <c r="N563" s="82"/>
      <c r="O563" s="9"/>
      <c r="P563" s="82"/>
    </row>
    <row r="564" spans="1:16" ht="12.75" customHeight="1" x14ac:dyDescent="0.2">
      <c r="A564" s="77"/>
      <c r="B564" s="81"/>
      <c r="C564" s="81"/>
      <c r="D564" s="81"/>
      <c r="E564" s="9"/>
      <c r="F564" s="9"/>
      <c r="G564" s="80"/>
      <c r="H564" s="9"/>
      <c r="I564" s="9"/>
      <c r="J564" s="9"/>
      <c r="K564" s="9"/>
      <c r="L564" s="9"/>
      <c r="M564" s="9"/>
      <c r="N564" s="82"/>
      <c r="O564" s="9"/>
      <c r="P564" s="82"/>
    </row>
    <row r="565" spans="1:16" ht="12.75" customHeight="1" x14ac:dyDescent="0.2">
      <c r="A565" s="77"/>
      <c r="B565" s="81"/>
      <c r="C565" s="81"/>
      <c r="D565" s="81"/>
      <c r="E565" s="9"/>
      <c r="F565" s="9"/>
      <c r="G565" s="80"/>
      <c r="H565" s="9"/>
      <c r="I565" s="9"/>
      <c r="J565" s="9"/>
      <c r="K565" s="9"/>
      <c r="L565" s="9"/>
      <c r="M565" s="9"/>
      <c r="N565" s="82"/>
      <c r="O565" s="9"/>
      <c r="P565" s="82"/>
    </row>
    <row r="566" spans="1:16" ht="12.75" customHeight="1" x14ac:dyDescent="0.2">
      <c r="A566" s="77"/>
      <c r="B566" s="81"/>
      <c r="C566" s="81"/>
      <c r="D566" s="81"/>
      <c r="E566" s="9"/>
      <c r="F566" s="9"/>
      <c r="G566" s="80"/>
      <c r="H566" s="9"/>
      <c r="I566" s="9"/>
      <c r="J566" s="9"/>
      <c r="K566" s="9"/>
      <c r="L566" s="9"/>
      <c r="M566" s="9"/>
      <c r="N566" s="82"/>
      <c r="O566" s="9"/>
      <c r="P566" s="82"/>
    </row>
    <row r="567" spans="1:16" ht="12.75" customHeight="1" x14ac:dyDescent="0.2">
      <c r="A567" s="77"/>
      <c r="B567" s="81"/>
      <c r="C567" s="81"/>
      <c r="D567" s="81"/>
      <c r="E567" s="9"/>
      <c r="F567" s="9"/>
      <c r="G567" s="80"/>
      <c r="H567" s="9"/>
      <c r="I567" s="9"/>
      <c r="J567" s="9"/>
      <c r="K567" s="9"/>
      <c r="L567" s="9"/>
      <c r="M567" s="9"/>
      <c r="N567" s="82"/>
      <c r="O567" s="9"/>
      <c r="P567" s="82"/>
    </row>
    <row r="568" spans="1:16" ht="12.75" customHeight="1" x14ac:dyDescent="0.2">
      <c r="A568" s="77"/>
      <c r="B568" s="81"/>
      <c r="C568" s="81"/>
      <c r="D568" s="81"/>
      <c r="E568" s="9"/>
      <c r="F568" s="9"/>
      <c r="G568" s="80"/>
      <c r="H568" s="9"/>
      <c r="I568" s="9"/>
      <c r="J568" s="9"/>
      <c r="K568" s="9"/>
      <c r="L568" s="9"/>
      <c r="M568" s="9"/>
      <c r="N568" s="82"/>
      <c r="O568" s="9"/>
      <c r="P568" s="82"/>
    </row>
    <row r="569" spans="1:16" ht="12.75" customHeight="1" x14ac:dyDescent="0.2">
      <c r="A569" s="77"/>
      <c r="B569" s="81"/>
      <c r="C569" s="81"/>
      <c r="D569" s="81"/>
      <c r="E569" s="9"/>
      <c r="F569" s="9"/>
      <c r="G569" s="80"/>
      <c r="H569" s="9"/>
      <c r="I569" s="9"/>
      <c r="J569" s="9"/>
      <c r="K569" s="9"/>
      <c r="L569" s="9"/>
      <c r="M569" s="9"/>
      <c r="N569" s="82"/>
      <c r="O569" s="9"/>
      <c r="P569" s="82"/>
    </row>
    <row r="570" spans="1:16" ht="12.75" customHeight="1" x14ac:dyDescent="0.2">
      <c r="A570" s="77"/>
      <c r="B570" s="81"/>
      <c r="C570" s="81"/>
      <c r="D570" s="81"/>
      <c r="E570" s="9"/>
      <c r="F570" s="9"/>
      <c r="G570" s="80"/>
      <c r="H570" s="9"/>
      <c r="I570" s="9"/>
      <c r="J570" s="9"/>
      <c r="K570" s="9"/>
      <c r="L570" s="9"/>
      <c r="M570" s="9"/>
      <c r="N570" s="82"/>
      <c r="O570" s="9"/>
      <c r="P570" s="82"/>
    </row>
    <row r="571" spans="1:16" ht="12.75" customHeight="1" x14ac:dyDescent="0.2">
      <c r="A571" s="77"/>
      <c r="B571" s="81"/>
      <c r="C571" s="81"/>
      <c r="D571" s="81"/>
      <c r="E571" s="9"/>
      <c r="F571" s="9"/>
      <c r="G571" s="80"/>
      <c r="H571" s="9"/>
      <c r="I571" s="9"/>
      <c r="J571" s="9"/>
      <c r="K571" s="9"/>
      <c r="L571" s="9"/>
      <c r="M571" s="9"/>
      <c r="N571" s="82"/>
      <c r="O571" s="9"/>
      <c r="P571" s="82"/>
    </row>
    <row r="572" spans="1:16" ht="12.75" customHeight="1" x14ac:dyDescent="0.2">
      <c r="A572" s="77"/>
      <c r="B572" s="81"/>
      <c r="C572" s="81"/>
      <c r="D572" s="81"/>
      <c r="E572" s="9"/>
      <c r="F572" s="9"/>
      <c r="G572" s="80"/>
      <c r="H572" s="9"/>
      <c r="I572" s="9"/>
      <c r="J572" s="9"/>
      <c r="K572" s="9"/>
      <c r="L572" s="9"/>
      <c r="M572" s="9"/>
      <c r="N572" s="82"/>
      <c r="O572" s="9"/>
      <c r="P572" s="82"/>
    </row>
    <row r="573" spans="1:16" ht="12.75" customHeight="1" x14ac:dyDescent="0.2">
      <c r="A573" s="77"/>
      <c r="B573" s="81"/>
      <c r="C573" s="81"/>
      <c r="D573" s="81"/>
      <c r="E573" s="9"/>
      <c r="F573" s="9"/>
      <c r="G573" s="80"/>
      <c r="H573" s="9"/>
      <c r="I573" s="9"/>
      <c r="J573" s="9"/>
      <c r="K573" s="9"/>
      <c r="L573" s="9"/>
      <c r="M573" s="9"/>
      <c r="N573" s="82"/>
      <c r="O573" s="9"/>
      <c r="P573" s="82"/>
    </row>
    <row r="574" spans="1:16" ht="12.75" customHeight="1" x14ac:dyDescent="0.2">
      <c r="A574" s="77"/>
      <c r="B574" s="81"/>
      <c r="C574" s="81"/>
      <c r="D574" s="81"/>
      <c r="E574" s="9"/>
      <c r="F574" s="9"/>
      <c r="G574" s="80"/>
      <c r="H574" s="9"/>
      <c r="I574" s="9"/>
      <c r="J574" s="9"/>
      <c r="K574" s="9"/>
      <c r="L574" s="9"/>
      <c r="M574" s="9"/>
      <c r="N574" s="82"/>
      <c r="O574" s="9"/>
      <c r="P574" s="82"/>
    </row>
    <row r="575" spans="1:16" ht="12.75" customHeight="1" x14ac:dyDescent="0.2">
      <c r="A575" s="77"/>
      <c r="B575" s="81"/>
      <c r="C575" s="81"/>
      <c r="D575" s="81"/>
      <c r="E575" s="9"/>
      <c r="F575" s="9"/>
      <c r="G575" s="80"/>
      <c r="H575" s="9"/>
      <c r="I575" s="9"/>
      <c r="J575" s="9"/>
      <c r="K575" s="9"/>
      <c r="L575" s="9"/>
      <c r="M575" s="9"/>
      <c r="N575" s="82"/>
      <c r="O575" s="9"/>
      <c r="P575" s="82"/>
    </row>
    <row r="576" spans="1:16" ht="12.75" customHeight="1" x14ac:dyDescent="0.2">
      <c r="A576" s="77"/>
      <c r="B576" s="81"/>
      <c r="C576" s="81"/>
      <c r="D576" s="81"/>
      <c r="E576" s="9"/>
      <c r="F576" s="9"/>
      <c r="G576" s="80"/>
      <c r="H576" s="9"/>
      <c r="I576" s="9"/>
      <c r="J576" s="9"/>
      <c r="K576" s="9"/>
      <c r="L576" s="9"/>
      <c r="M576" s="9"/>
      <c r="N576" s="82"/>
      <c r="O576" s="9"/>
      <c r="P576" s="82"/>
    </row>
    <row r="577" spans="1:16" ht="12.75" customHeight="1" x14ac:dyDescent="0.2">
      <c r="A577" s="77"/>
      <c r="B577" s="81"/>
      <c r="C577" s="81"/>
      <c r="D577" s="81"/>
      <c r="E577" s="9"/>
      <c r="F577" s="9"/>
      <c r="G577" s="80"/>
      <c r="H577" s="9"/>
      <c r="I577" s="9"/>
      <c r="J577" s="9"/>
      <c r="K577" s="9"/>
      <c r="L577" s="9"/>
      <c r="M577" s="9"/>
      <c r="N577" s="82"/>
      <c r="O577" s="9"/>
      <c r="P577" s="82"/>
    </row>
    <row r="578" spans="1:16" ht="12.75" customHeight="1" x14ac:dyDescent="0.2">
      <c r="A578" s="77"/>
      <c r="B578" s="81"/>
      <c r="C578" s="81"/>
      <c r="D578" s="81"/>
      <c r="E578" s="9"/>
      <c r="F578" s="9"/>
      <c r="G578" s="80"/>
      <c r="H578" s="9"/>
      <c r="I578" s="9"/>
      <c r="J578" s="9"/>
      <c r="K578" s="9"/>
      <c r="L578" s="9"/>
      <c r="M578" s="9"/>
      <c r="N578" s="82"/>
      <c r="O578" s="9"/>
      <c r="P578" s="82"/>
    </row>
    <row r="579" spans="1:16" ht="12.75" customHeight="1" x14ac:dyDescent="0.2">
      <c r="A579" s="77"/>
      <c r="B579" s="81"/>
      <c r="C579" s="81"/>
      <c r="D579" s="81"/>
      <c r="E579" s="9"/>
      <c r="F579" s="9"/>
      <c r="G579" s="80"/>
      <c r="H579" s="9"/>
      <c r="I579" s="9"/>
      <c r="J579" s="9"/>
      <c r="K579" s="9"/>
      <c r="L579" s="9"/>
      <c r="M579" s="9"/>
      <c r="N579" s="82"/>
      <c r="O579" s="9"/>
      <c r="P579" s="82"/>
    </row>
    <row r="580" spans="1:16" ht="12.75" customHeight="1" x14ac:dyDescent="0.2">
      <c r="A580" s="77"/>
      <c r="B580" s="81"/>
      <c r="C580" s="81"/>
      <c r="D580" s="81"/>
      <c r="E580" s="9"/>
      <c r="F580" s="9"/>
      <c r="G580" s="80"/>
      <c r="H580" s="9"/>
      <c r="I580" s="9"/>
      <c r="J580" s="9"/>
      <c r="K580" s="9"/>
      <c r="L580" s="9"/>
      <c r="M580" s="9"/>
      <c r="N580" s="82"/>
      <c r="O580" s="9"/>
      <c r="P580" s="82"/>
    </row>
    <row r="581" spans="1:16" ht="12.75" customHeight="1" x14ac:dyDescent="0.2">
      <c r="A581" s="77"/>
      <c r="B581" s="81"/>
      <c r="C581" s="81"/>
      <c r="D581" s="81"/>
      <c r="E581" s="9"/>
      <c r="F581" s="9"/>
      <c r="G581" s="80"/>
      <c r="H581" s="9"/>
      <c r="I581" s="9"/>
      <c r="J581" s="9"/>
      <c r="K581" s="9"/>
      <c r="L581" s="9"/>
      <c r="M581" s="9"/>
      <c r="N581" s="82"/>
      <c r="O581" s="9"/>
      <c r="P581" s="82"/>
    </row>
    <row r="582" spans="1:16" ht="12.75" customHeight="1" x14ac:dyDescent="0.2">
      <c r="A582" s="77"/>
      <c r="B582" s="81"/>
      <c r="C582" s="81"/>
      <c r="D582" s="81"/>
      <c r="E582" s="9"/>
      <c r="F582" s="9"/>
      <c r="G582" s="80"/>
      <c r="H582" s="9"/>
      <c r="I582" s="9"/>
      <c r="J582" s="9"/>
      <c r="K582" s="9"/>
      <c r="L582" s="9"/>
      <c r="M582" s="9"/>
      <c r="N582" s="82"/>
      <c r="O582" s="9"/>
      <c r="P582" s="82"/>
    </row>
    <row r="583" spans="1:16" ht="12.75" customHeight="1" x14ac:dyDescent="0.2">
      <c r="A583" s="77"/>
      <c r="B583" s="81"/>
      <c r="C583" s="81"/>
      <c r="D583" s="81"/>
      <c r="E583" s="9"/>
      <c r="F583" s="9"/>
      <c r="G583" s="80"/>
      <c r="H583" s="9"/>
      <c r="I583" s="9"/>
      <c r="J583" s="9"/>
      <c r="K583" s="9"/>
      <c r="L583" s="9"/>
      <c r="M583" s="9"/>
      <c r="N583" s="82"/>
      <c r="O583" s="9"/>
      <c r="P583" s="82"/>
    </row>
    <row r="584" spans="1:16" ht="12.75" customHeight="1" x14ac:dyDescent="0.2">
      <c r="A584" s="77"/>
      <c r="B584" s="81"/>
      <c r="C584" s="81"/>
      <c r="D584" s="81"/>
      <c r="E584" s="9"/>
      <c r="F584" s="9"/>
      <c r="G584" s="80"/>
      <c r="H584" s="9"/>
      <c r="I584" s="9"/>
      <c r="J584" s="9"/>
      <c r="K584" s="9"/>
      <c r="L584" s="9"/>
      <c r="M584" s="9"/>
      <c r="N584" s="82"/>
      <c r="O584" s="9"/>
      <c r="P584" s="82"/>
    </row>
    <row r="585" spans="1:16" ht="12.75" customHeight="1" x14ac:dyDescent="0.2">
      <c r="A585" s="77"/>
      <c r="B585" s="81"/>
      <c r="C585" s="81"/>
      <c r="D585" s="81"/>
      <c r="E585" s="9"/>
      <c r="F585" s="9"/>
      <c r="G585" s="80"/>
      <c r="H585" s="9"/>
      <c r="I585" s="9"/>
      <c r="J585" s="9"/>
      <c r="K585" s="9"/>
      <c r="L585" s="9"/>
      <c r="M585" s="9"/>
      <c r="N585" s="82"/>
      <c r="O585" s="9"/>
      <c r="P585" s="82"/>
    </row>
    <row r="586" spans="1:16" ht="12.75" customHeight="1" x14ac:dyDescent="0.2">
      <c r="A586" s="77"/>
      <c r="B586" s="81"/>
      <c r="C586" s="81"/>
      <c r="D586" s="81"/>
      <c r="E586" s="9"/>
      <c r="F586" s="9"/>
      <c r="G586" s="80"/>
      <c r="H586" s="9"/>
      <c r="I586" s="9"/>
      <c r="J586" s="9"/>
      <c r="K586" s="9"/>
      <c r="L586" s="9"/>
      <c r="M586" s="9"/>
      <c r="N586" s="82"/>
      <c r="O586" s="9"/>
      <c r="P586" s="82"/>
    </row>
    <row r="587" spans="1:16" ht="12.75" customHeight="1" x14ac:dyDescent="0.2">
      <c r="A587" s="77"/>
      <c r="B587" s="81"/>
      <c r="C587" s="81"/>
      <c r="D587" s="81"/>
      <c r="E587" s="9"/>
      <c r="F587" s="9"/>
      <c r="G587" s="80"/>
      <c r="H587" s="9"/>
      <c r="I587" s="9"/>
      <c r="J587" s="9"/>
      <c r="K587" s="9"/>
      <c r="L587" s="9"/>
      <c r="M587" s="9"/>
      <c r="N587" s="82"/>
      <c r="O587" s="9"/>
      <c r="P587" s="82"/>
    </row>
    <row r="588" spans="1:16" ht="12.75" customHeight="1" x14ac:dyDescent="0.2">
      <c r="A588" s="77"/>
      <c r="B588" s="81"/>
      <c r="C588" s="81"/>
      <c r="D588" s="81"/>
      <c r="E588" s="9"/>
      <c r="F588" s="9"/>
      <c r="G588" s="80"/>
      <c r="H588" s="9"/>
      <c r="I588" s="9"/>
      <c r="J588" s="9"/>
      <c r="K588" s="9"/>
      <c r="L588" s="9"/>
      <c r="M588" s="9"/>
      <c r="N588" s="82"/>
      <c r="O588" s="9"/>
      <c r="P588" s="82"/>
    </row>
    <row r="589" spans="1:16" ht="12.75" customHeight="1" x14ac:dyDescent="0.2">
      <c r="A589" s="77"/>
      <c r="B589" s="81"/>
      <c r="C589" s="81"/>
      <c r="D589" s="81"/>
      <c r="E589" s="9"/>
      <c r="F589" s="9"/>
      <c r="G589" s="80"/>
      <c r="H589" s="9"/>
      <c r="I589" s="9"/>
      <c r="J589" s="9"/>
      <c r="K589" s="9"/>
      <c r="L589" s="9"/>
      <c r="M589" s="9"/>
      <c r="N589" s="82"/>
      <c r="O589" s="9"/>
      <c r="P589" s="82"/>
    </row>
    <row r="590" spans="1:16" ht="12.75" customHeight="1" x14ac:dyDescent="0.2">
      <c r="A590" s="77"/>
      <c r="B590" s="81"/>
      <c r="C590" s="81"/>
      <c r="D590" s="81"/>
      <c r="E590" s="9"/>
      <c r="F590" s="9"/>
      <c r="G590" s="80"/>
      <c r="H590" s="9"/>
      <c r="I590" s="9"/>
      <c r="J590" s="9"/>
      <c r="K590" s="9"/>
      <c r="L590" s="9"/>
      <c r="M590" s="9"/>
      <c r="N590" s="82"/>
      <c r="O590" s="9"/>
      <c r="P590" s="82"/>
    </row>
    <row r="591" spans="1:16" ht="12.75" customHeight="1" x14ac:dyDescent="0.2">
      <c r="A591" s="77"/>
      <c r="B591" s="81"/>
      <c r="C591" s="81"/>
      <c r="D591" s="81"/>
      <c r="E591" s="9"/>
      <c r="F591" s="9"/>
      <c r="G591" s="80"/>
      <c r="H591" s="9"/>
      <c r="I591" s="9"/>
      <c r="J591" s="9"/>
      <c r="K591" s="9"/>
      <c r="L591" s="9"/>
      <c r="M591" s="9"/>
      <c r="N591" s="82"/>
      <c r="O591" s="9"/>
      <c r="P591" s="82"/>
    </row>
    <row r="592" spans="1:16" ht="12.75" customHeight="1" x14ac:dyDescent="0.2">
      <c r="A592" s="77"/>
      <c r="B592" s="81"/>
      <c r="C592" s="81"/>
      <c r="D592" s="81"/>
      <c r="E592" s="9"/>
      <c r="F592" s="9"/>
      <c r="G592" s="80"/>
      <c r="H592" s="9"/>
      <c r="I592" s="9"/>
      <c r="J592" s="9"/>
      <c r="K592" s="9"/>
      <c r="L592" s="9"/>
      <c r="M592" s="9"/>
      <c r="N592" s="82"/>
      <c r="O592" s="9"/>
      <c r="P592" s="82"/>
    </row>
    <row r="593" spans="1:16" ht="12.75" customHeight="1" x14ac:dyDescent="0.2">
      <c r="A593" s="77"/>
      <c r="B593" s="81"/>
      <c r="C593" s="81"/>
      <c r="D593" s="81"/>
      <c r="E593" s="9"/>
      <c r="F593" s="9"/>
      <c r="G593" s="80"/>
      <c r="H593" s="9"/>
      <c r="I593" s="9"/>
      <c r="J593" s="9"/>
      <c r="K593" s="9"/>
      <c r="L593" s="9"/>
      <c r="M593" s="9"/>
      <c r="N593" s="82"/>
      <c r="O593" s="9"/>
      <c r="P593" s="82"/>
    </row>
    <row r="594" spans="1:16" ht="12.75" customHeight="1" x14ac:dyDescent="0.2">
      <c r="A594" s="77"/>
      <c r="B594" s="81"/>
      <c r="C594" s="81"/>
      <c r="D594" s="81"/>
      <c r="E594" s="9"/>
      <c r="F594" s="9"/>
      <c r="G594" s="80"/>
      <c r="H594" s="9"/>
      <c r="I594" s="9"/>
      <c r="J594" s="9"/>
      <c r="K594" s="9"/>
      <c r="L594" s="9"/>
      <c r="M594" s="9"/>
      <c r="N594" s="82"/>
      <c r="O594" s="9"/>
      <c r="P594" s="82"/>
    </row>
    <row r="595" spans="1:16" ht="12.75" customHeight="1" x14ac:dyDescent="0.2">
      <c r="A595" s="77"/>
      <c r="B595" s="81"/>
      <c r="C595" s="81"/>
      <c r="D595" s="81"/>
      <c r="E595" s="9"/>
      <c r="F595" s="9"/>
      <c r="G595" s="80"/>
      <c r="H595" s="9"/>
      <c r="I595" s="9"/>
      <c r="J595" s="9"/>
      <c r="K595" s="9"/>
      <c r="L595" s="9"/>
      <c r="M595" s="9"/>
      <c r="N595" s="82"/>
      <c r="O595" s="9"/>
      <c r="P595" s="82"/>
    </row>
    <row r="596" spans="1:16" ht="12.75" customHeight="1" x14ac:dyDescent="0.2">
      <c r="A596" s="77"/>
      <c r="B596" s="81"/>
      <c r="C596" s="81"/>
      <c r="D596" s="81"/>
      <c r="E596" s="9"/>
      <c r="F596" s="9"/>
      <c r="G596" s="80"/>
      <c r="H596" s="9"/>
      <c r="I596" s="9"/>
      <c r="J596" s="9"/>
      <c r="K596" s="9"/>
      <c r="L596" s="9"/>
      <c r="M596" s="9"/>
      <c r="N596" s="82"/>
      <c r="O596" s="9"/>
      <c r="P596" s="82"/>
    </row>
    <row r="597" spans="1:16" ht="12.75" customHeight="1" x14ac:dyDescent="0.2">
      <c r="A597" s="77"/>
      <c r="B597" s="81"/>
      <c r="C597" s="81"/>
      <c r="D597" s="81"/>
      <c r="E597" s="9"/>
      <c r="F597" s="9"/>
      <c r="G597" s="80"/>
      <c r="H597" s="9"/>
      <c r="I597" s="9"/>
      <c r="J597" s="9"/>
      <c r="K597" s="9"/>
      <c r="L597" s="9"/>
      <c r="M597" s="9"/>
      <c r="N597" s="82"/>
      <c r="O597" s="9"/>
      <c r="P597" s="82"/>
    </row>
    <row r="598" spans="1:16" ht="12.75" customHeight="1" x14ac:dyDescent="0.2">
      <c r="A598" s="77"/>
      <c r="B598" s="81"/>
      <c r="C598" s="81"/>
      <c r="D598" s="81"/>
      <c r="E598" s="9"/>
      <c r="F598" s="9"/>
      <c r="G598" s="80"/>
      <c r="H598" s="9"/>
      <c r="I598" s="9"/>
      <c r="J598" s="9"/>
      <c r="K598" s="9"/>
      <c r="L598" s="9"/>
      <c r="M598" s="9"/>
      <c r="N598" s="82"/>
      <c r="O598" s="9"/>
      <c r="P598" s="82"/>
    </row>
    <row r="599" spans="1:16" ht="12.75" customHeight="1" x14ac:dyDescent="0.2">
      <c r="A599" s="77"/>
      <c r="B599" s="81"/>
      <c r="C599" s="81"/>
      <c r="D599" s="81"/>
      <c r="E599" s="9"/>
      <c r="F599" s="9"/>
      <c r="G599" s="80"/>
      <c r="H599" s="9"/>
      <c r="I599" s="9"/>
      <c r="J599" s="9"/>
      <c r="K599" s="9"/>
      <c r="L599" s="9"/>
      <c r="M599" s="9"/>
      <c r="N599" s="82"/>
      <c r="O599" s="9"/>
      <c r="P599" s="82"/>
    </row>
    <row r="600" spans="1:16" ht="12.75" customHeight="1" x14ac:dyDescent="0.2">
      <c r="A600" s="77"/>
      <c r="B600" s="81"/>
      <c r="C600" s="81"/>
      <c r="D600" s="81"/>
      <c r="E600" s="9"/>
      <c r="F600" s="9"/>
      <c r="G600" s="80"/>
      <c r="H600" s="9"/>
      <c r="I600" s="9"/>
      <c r="J600" s="9"/>
      <c r="K600" s="9"/>
      <c r="L600" s="9"/>
      <c r="M600" s="9"/>
      <c r="N600" s="82"/>
      <c r="O600" s="9"/>
      <c r="P600" s="82"/>
    </row>
    <row r="601" spans="1:16" ht="12.75" customHeight="1" x14ac:dyDescent="0.2">
      <c r="A601" s="77"/>
      <c r="B601" s="81"/>
      <c r="C601" s="81"/>
      <c r="D601" s="81"/>
      <c r="E601" s="9"/>
      <c r="F601" s="9"/>
      <c r="G601" s="80"/>
      <c r="H601" s="9"/>
      <c r="I601" s="9"/>
      <c r="J601" s="9"/>
      <c r="K601" s="9"/>
      <c r="L601" s="9"/>
      <c r="M601" s="9"/>
      <c r="N601" s="82"/>
      <c r="O601" s="9"/>
      <c r="P601" s="82"/>
    </row>
    <row r="602" spans="1:16" ht="12.75" customHeight="1" x14ac:dyDescent="0.2">
      <c r="A602" s="77"/>
      <c r="B602" s="81"/>
      <c r="C602" s="81"/>
      <c r="D602" s="81"/>
      <c r="E602" s="9"/>
      <c r="F602" s="9"/>
      <c r="G602" s="80"/>
      <c r="H602" s="9"/>
      <c r="I602" s="9"/>
      <c r="J602" s="9"/>
      <c r="K602" s="9"/>
      <c r="L602" s="9"/>
      <c r="M602" s="9"/>
      <c r="N602" s="82"/>
      <c r="O602" s="9"/>
      <c r="P602" s="82"/>
    </row>
    <row r="603" spans="1:16" ht="12.75" customHeight="1" x14ac:dyDescent="0.2">
      <c r="A603" s="77"/>
      <c r="B603" s="81"/>
      <c r="C603" s="81"/>
      <c r="D603" s="81"/>
      <c r="E603" s="9"/>
      <c r="F603" s="9"/>
      <c r="G603" s="80"/>
      <c r="H603" s="9"/>
      <c r="I603" s="9"/>
      <c r="J603" s="9"/>
      <c r="K603" s="9"/>
      <c r="L603" s="9"/>
      <c r="M603" s="9"/>
      <c r="N603" s="82"/>
      <c r="O603" s="9"/>
      <c r="P603" s="82"/>
    </row>
    <row r="604" spans="1:16" ht="12.75" customHeight="1" x14ac:dyDescent="0.2">
      <c r="A604" s="77"/>
      <c r="B604" s="81"/>
      <c r="C604" s="81"/>
      <c r="D604" s="81"/>
      <c r="E604" s="9"/>
      <c r="F604" s="9"/>
      <c r="G604" s="80"/>
      <c r="H604" s="9"/>
      <c r="I604" s="9"/>
      <c r="J604" s="9"/>
      <c r="K604" s="9"/>
      <c r="L604" s="9"/>
      <c r="M604" s="9"/>
      <c r="N604" s="82"/>
      <c r="O604" s="9"/>
      <c r="P604" s="82"/>
    </row>
    <row r="605" spans="1:16" ht="12.75" customHeight="1" x14ac:dyDescent="0.2">
      <c r="A605" s="77"/>
      <c r="B605" s="81"/>
      <c r="C605" s="81"/>
      <c r="D605" s="81"/>
      <c r="E605" s="9"/>
      <c r="F605" s="9"/>
      <c r="G605" s="80"/>
      <c r="H605" s="9"/>
      <c r="I605" s="9"/>
      <c r="J605" s="9"/>
      <c r="K605" s="9"/>
      <c r="L605" s="9"/>
      <c r="M605" s="9"/>
      <c r="N605" s="82"/>
      <c r="O605" s="9"/>
      <c r="P605" s="82"/>
    </row>
    <row r="606" spans="1:16" ht="12.75" customHeight="1" x14ac:dyDescent="0.2">
      <c r="A606" s="77"/>
      <c r="B606" s="81"/>
      <c r="C606" s="81"/>
      <c r="D606" s="81"/>
      <c r="E606" s="9"/>
      <c r="F606" s="9"/>
      <c r="G606" s="80"/>
      <c r="H606" s="9"/>
      <c r="I606" s="9"/>
      <c r="J606" s="9"/>
      <c r="K606" s="9"/>
      <c r="L606" s="9"/>
      <c r="M606" s="9"/>
      <c r="N606" s="82"/>
      <c r="O606" s="9"/>
      <c r="P606" s="82"/>
    </row>
    <row r="607" spans="1:16" ht="12.75" customHeight="1" x14ac:dyDescent="0.2">
      <c r="A607" s="77"/>
      <c r="B607" s="81"/>
      <c r="C607" s="81"/>
      <c r="D607" s="81"/>
      <c r="E607" s="9"/>
      <c r="F607" s="9"/>
      <c r="G607" s="80"/>
      <c r="H607" s="9"/>
      <c r="I607" s="9"/>
      <c r="J607" s="9"/>
      <c r="K607" s="9"/>
      <c r="L607" s="9"/>
      <c r="M607" s="9"/>
      <c r="N607" s="82"/>
      <c r="O607" s="9"/>
      <c r="P607" s="82"/>
    </row>
    <row r="608" spans="1:16" ht="12.75" customHeight="1" x14ac:dyDescent="0.2">
      <c r="A608" s="77"/>
      <c r="B608" s="81"/>
      <c r="C608" s="81"/>
      <c r="D608" s="81"/>
      <c r="E608" s="9"/>
      <c r="F608" s="9"/>
      <c r="G608" s="80"/>
      <c r="H608" s="9"/>
      <c r="I608" s="9"/>
      <c r="J608" s="9"/>
      <c r="K608" s="9"/>
      <c r="L608" s="9"/>
      <c r="M608" s="9"/>
      <c r="N608" s="82"/>
      <c r="O608" s="9"/>
      <c r="P608" s="82"/>
    </row>
    <row r="609" spans="1:16" ht="12.75" customHeight="1" x14ac:dyDescent="0.2">
      <c r="A609" s="77"/>
      <c r="B609" s="81"/>
      <c r="C609" s="81"/>
      <c r="D609" s="81"/>
      <c r="E609" s="9"/>
      <c r="F609" s="9"/>
      <c r="G609" s="80"/>
      <c r="H609" s="9"/>
      <c r="I609" s="9"/>
      <c r="J609" s="9"/>
      <c r="K609" s="9"/>
      <c r="L609" s="9"/>
      <c r="M609" s="9"/>
      <c r="N609" s="82"/>
      <c r="O609" s="9"/>
      <c r="P609" s="82"/>
    </row>
    <row r="610" spans="1:16" ht="12.75" customHeight="1" x14ac:dyDescent="0.2">
      <c r="A610" s="77"/>
      <c r="B610" s="81"/>
      <c r="C610" s="81"/>
      <c r="D610" s="81"/>
      <c r="E610" s="9"/>
      <c r="F610" s="9"/>
      <c r="G610" s="80"/>
      <c r="H610" s="9"/>
      <c r="I610" s="9"/>
      <c r="J610" s="9"/>
      <c r="K610" s="9"/>
      <c r="L610" s="9"/>
      <c r="M610" s="9"/>
      <c r="N610" s="82"/>
      <c r="O610" s="9"/>
      <c r="P610" s="82"/>
    </row>
    <row r="611" spans="1:16" ht="12.75" customHeight="1" x14ac:dyDescent="0.2">
      <c r="A611" s="77"/>
      <c r="B611" s="81"/>
      <c r="C611" s="81"/>
      <c r="D611" s="81"/>
      <c r="E611" s="9"/>
      <c r="F611" s="9"/>
      <c r="G611" s="80"/>
      <c r="H611" s="9"/>
      <c r="I611" s="9"/>
      <c r="J611" s="9"/>
      <c r="K611" s="9"/>
      <c r="L611" s="9"/>
      <c r="M611" s="9"/>
      <c r="N611" s="82"/>
      <c r="O611" s="9"/>
      <c r="P611" s="82"/>
    </row>
    <row r="612" spans="1:16" ht="12.75" customHeight="1" x14ac:dyDescent="0.2">
      <c r="A612" s="77"/>
      <c r="B612" s="81"/>
      <c r="C612" s="81"/>
      <c r="D612" s="81"/>
      <c r="E612" s="9"/>
      <c r="F612" s="9"/>
      <c r="G612" s="80"/>
      <c r="H612" s="9"/>
      <c r="I612" s="9"/>
      <c r="J612" s="9"/>
      <c r="K612" s="9"/>
      <c r="L612" s="9"/>
      <c r="M612" s="9"/>
      <c r="N612" s="82"/>
      <c r="O612" s="9"/>
      <c r="P612" s="82"/>
    </row>
    <row r="613" spans="1:16" ht="12.75" customHeight="1" x14ac:dyDescent="0.2">
      <c r="A613" s="77"/>
      <c r="B613" s="81"/>
      <c r="C613" s="81"/>
      <c r="D613" s="81"/>
      <c r="E613" s="9"/>
      <c r="F613" s="9"/>
      <c r="G613" s="80"/>
      <c r="H613" s="9"/>
      <c r="I613" s="9"/>
      <c r="J613" s="9"/>
      <c r="K613" s="9"/>
      <c r="L613" s="9"/>
      <c r="M613" s="9"/>
      <c r="N613" s="82"/>
      <c r="O613" s="9"/>
      <c r="P613" s="82"/>
    </row>
    <row r="614" spans="1:16" ht="12.75" customHeight="1" x14ac:dyDescent="0.2">
      <c r="A614" s="77"/>
      <c r="B614" s="81"/>
      <c r="C614" s="81"/>
      <c r="D614" s="81"/>
      <c r="E614" s="9"/>
      <c r="F614" s="9"/>
      <c r="G614" s="80"/>
      <c r="H614" s="9"/>
      <c r="I614" s="9"/>
      <c r="J614" s="9"/>
      <c r="K614" s="9"/>
      <c r="L614" s="9"/>
      <c r="M614" s="9"/>
      <c r="N614" s="82"/>
      <c r="O614" s="9"/>
      <c r="P614" s="82"/>
    </row>
    <row r="615" spans="1:16" ht="12.75" customHeight="1" x14ac:dyDescent="0.2">
      <c r="A615" s="77"/>
      <c r="B615" s="81"/>
      <c r="C615" s="81"/>
      <c r="D615" s="81"/>
      <c r="E615" s="9"/>
      <c r="F615" s="9"/>
      <c r="G615" s="80"/>
      <c r="H615" s="9"/>
      <c r="I615" s="9"/>
      <c r="J615" s="9"/>
      <c r="K615" s="9"/>
      <c r="L615" s="9"/>
      <c r="M615" s="9"/>
      <c r="N615" s="82"/>
      <c r="O615" s="9"/>
      <c r="P615" s="82"/>
    </row>
    <row r="616" spans="1:16" ht="12.75" customHeight="1" x14ac:dyDescent="0.2">
      <c r="A616" s="77"/>
      <c r="B616" s="81"/>
      <c r="C616" s="81"/>
      <c r="D616" s="81"/>
      <c r="E616" s="9"/>
      <c r="F616" s="9"/>
      <c r="G616" s="80"/>
      <c r="H616" s="9"/>
      <c r="I616" s="9"/>
      <c r="J616" s="9"/>
      <c r="K616" s="9"/>
      <c r="L616" s="9"/>
      <c r="M616" s="9"/>
      <c r="N616" s="82"/>
      <c r="O616" s="9"/>
      <c r="P616" s="82"/>
    </row>
    <row r="617" spans="1:16" ht="12.75" customHeight="1" x14ac:dyDescent="0.2">
      <c r="A617" s="77"/>
      <c r="B617" s="81"/>
      <c r="C617" s="81"/>
      <c r="D617" s="81"/>
      <c r="E617" s="9"/>
      <c r="F617" s="9"/>
      <c r="G617" s="80"/>
      <c r="H617" s="9"/>
      <c r="I617" s="9"/>
      <c r="J617" s="9"/>
      <c r="K617" s="9"/>
      <c r="L617" s="9"/>
      <c r="M617" s="9"/>
      <c r="N617" s="82"/>
      <c r="O617" s="9"/>
      <c r="P617" s="82"/>
    </row>
    <row r="618" spans="1:16" ht="12.75" customHeight="1" x14ac:dyDescent="0.2">
      <c r="A618" s="77"/>
      <c r="B618" s="81"/>
      <c r="C618" s="81"/>
      <c r="D618" s="81"/>
      <c r="E618" s="9"/>
      <c r="F618" s="9"/>
      <c r="G618" s="80"/>
      <c r="H618" s="9"/>
      <c r="I618" s="9"/>
      <c r="J618" s="9"/>
      <c r="K618" s="9"/>
      <c r="L618" s="9"/>
      <c r="M618" s="9"/>
      <c r="N618" s="82"/>
      <c r="O618" s="9"/>
      <c r="P618" s="82"/>
    </row>
    <row r="619" spans="1:16" ht="12.75" customHeight="1" x14ac:dyDescent="0.2">
      <c r="A619" s="77"/>
      <c r="B619" s="81"/>
      <c r="C619" s="81"/>
      <c r="D619" s="81"/>
      <c r="E619" s="9"/>
      <c r="F619" s="9"/>
      <c r="G619" s="80"/>
      <c r="H619" s="9"/>
      <c r="I619" s="9"/>
      <c r="J619" s="9"/>
      <c r="K619" s="9"/>
      <c r="L619" s="9"/>
      <c r="M619" s="9"/>
      <c r="N619" s="82"/>
      <c r="O619" s="9"/>
      <c r="P619" s="82"/>
    </row>
    <row r="620" spans="1:16" ht="12.75" customHeight="1" x14ac:dyDescent="0.2">
      <c r="A620" s="77"/>
      <c r="B620" s="81"/>
      <c r="C620" s="81"/>
      <c r="D620" s="81"/>
      <c r="E620" s="9"/>
      <c r="F620" s="9"/>
      <c r="G620" s="80"/>
      <c r="H620" s="9"/>
      <c r="I620" s="9"/>
      <c r="J620" s="9"/>
      <c r="K620" s="9"/>
      <c r="L620" s="9"/>
      <c r="M620" s="9"/>
      <c r="N620" s="82"/>
      <c r="O620" s="9"/>
      <c r="P620" s="82"/>
    </row>
    <row r="621" spans="1:16" ht="12.75" customHeight="1" x14ac:dyDescent="0.2">
      <c r="A621" s="77"/>
      <c r="B621" s="81"/>
      <c r="C621" s="81"/>
      <c r="D621" s="81"/>
      <c r="E621" s="9"/>
      <c r="F621" s="9"/>
      <c r="G621" s="80"/>
      <c r="H621" s="9"/>
      <c r="I621" s="9"/>
      <c r="J621" s="9"/>
      <c r="K621" s="9"/>
      <c r="L621" s="9"/>
      <c r="M621" s="9"/>
      <c r="N621" s="82"/>
      <c r="O621" s="9"/>
      <c r="P621" s="82"/>
    </row>
    <row r="622" spans="1:16" ht="12.75" customHeight="1" x14ac:dyDescent="0.2">
      <c r="A622" s="77"/>
      <c r="B622" s="81"/>
      <c r="C622" s="81"/>
      <c r="D622" s="81"/>
      <c r="E622" s="9"/>
      <c r="F622" s="9"/>
      <c r="G622" s="80"/>
      <c r="H622" s="9"/>
      <c r="I622" s="9"/>
      <c r="J622" s="9"/>
      <c r="K622" s="9"/>
      <c r="L622" s="9"/>
      <c r="M622" s="9"/>
      <c r="N622" s="82"/>
      <c r="O622" s="9"/>
      <c r="P622" s="82"/>
    </row>
    <row r="623" spans="1:16" ht="12.75" customHeight="1" x14ac:dyDescent="0.2">
      <c r="A623" s="77"/>
      <c r="B623" s="81"/>
      <c r="C623" s="81"/>
      <c r="D623" s="81"/>
      <c r="E623" s="9"/>
      <c r="F623" s="9"/>
      <c r="G623" s="80"/>
      <c r="H623" s="9"/>
      <c r="I623" s="9"/>
      <c r="J623" s="9"/>
      <c r="K623" s="9"/>
      <c r="L623" s="9"/>
      <c r="M623" s="9"/>
      <c r="N623" s="82"/>
      <c r="O623" s="9"/>
      <c r="P623" s="82"/>
    </row>
    <row r="624" spans="1:16" ht="12.75" customHeight="1" x14ac:dyDescent="0.2">
      <c r="A624" s="77"/>
      <c r="B624" s="81"/>
      <c r="C624" s="81"/>
      <c r="D624" s="81"/>
      <c r="E624" s="9"/>
      <c r="F624" s="9"/>
      <c r="G624" s="80"/>
      <c r="H624" s="9"/>
      <c r="I624" s="9"/>
      <c r="J624" s="9"/>
      <c r="K624" s="9"/>
      <c r="L624" s="9"/>
      <c r="M624" s="9"/>
      <c r="N624" s="82"/>
      <c r="O624" s="9"/>
      <c r="P624" s="82"/>
    </row>
    <row r="625" spans="1:16" ht="12.75" customHeight="1" x14ac:dyDescent="0.2">
      <c r="A625" s="77"/>
      <c r="B625" s="81"/>
      <c r="C625" s="81"/>
      <c r="D625" s="81"/>
      <c r="E625" s="9"/>
      <c r="F625" s="9"/>
      <c r="G625" s="80"/>
      <c r="H625" s="9"/>
      <c r="I625" s="9"/>
      <c r="J625" s="9"/>
      <c r="K625" s="9"/>
      <c r="L625" s="9"/>
      <c r="M625" s="9"/>
      <c r="N625" s="82"/>
      <c r="O625" s="9"/>
      <c r="P625" s="82"/>
    </row>
    <row r="626" spans="1:16" ht="12.75" customHeight="1" x14ac:dyDescent="0.2">
      <c r="A626" s="77"/>
      <c r="B626" s="81"/>
      <c r="C626" s="81"/>
      <c r="D626" s="81"/>
      <c r="E626" s="9"/>
      <c r="F626" s="9"/>
      <c r="G626" s="80"/>
      <c r="H626" s="9"/>
      <c r="I626" s="9"/>
      <c r="J626" s="9"/>
      <c r="K626" s="9"/>
      <c r="L626" s="9"/>
      <c r="M626" s="9"/>
      <c r="N626" s="82"/>
      <c r="O626" s="9"/>
      <c r="P626" s="82"/>
    </row>
    <row r="627" spans="1:16" ht="12.75" customHeight="1" x14ac:dyDescent="0.2">
      <c r="A627" s="77"/>
      <c r="B627" s="81"/>
      <c r="C627" s="81"/>
      <c r="D627" s="81"/>
      <c r="E627" s="9"/>
      <c r="F627" s="9"/>
      <c r="G627" s="80"/>
      <c r="H627" s="9"/>
      <c r="I627" s="9"/>
      <c r="J627" s="9"/>
      <c r="K627" s="9"/>
      <c r="L627" s="9"/>
      <c r="M627" s="9"/>
      <c r="N627" s="82"/>
      <c r="O627" s="9"/>
      <c r="P627" s="82"/>
    </row>
    <row r="628" spans="1:16" ht="12.75" customHeight="1" x14ac:dyDescent="0.2">
      <c r="A628" s="77"/>
      <c r="B628" s="81"/>
      <c r="C628" s="81"/>
      <c r="D628" s="81"/>
      <c r="E628" s="9"/>
      <c r="F628" s="9"/>
      <c r="G628" s="80"/>
      <c r="H628" s="9"/>
      <c r="I628" s="9"/>
      <c r="J628" s="9"/>
      <c r="K628" s="9"/>
      <c r="L628" s="9"/>
      <c r="M628" s="9"/>
      <c r="N628" s="82"/>
      <c r="O628" s="9"/>
      <c r="P628" s="82"/>
    </row>
    <row r="629" spans="1:16" ht="12.75" customHeight="1" x14ac:dyDescent="0.2">
      <c r="A629" s="77"/>
      <c r="B629" s="81"/>
      <c r="C629" s="81"/>
      <c r="D629" s="81"/>
      <c r="E629" s="9"/>
      <c r="F629" s="9"/>
      <c r="G629" s="80"/>
      <c r="H629" s="9"/>
      <c r="I629" s="9"/>
      <c r="J629" s="9"/>
      <c r="K629" s="9"/>
      <c r="L629" s="9"/>
      <c r="M629" s="9"/>
      <c r="N629" s="82"/>
      <c r="O629" s="9"/>
      <c r="P629" s="82"/>
    </row>
    <row r="630" spans="1:16" ht="12.75" customHeight="1" x14ac:dyDescent="0.2">
      <c r="A630" s="77"/>
      <c r="B630" s="81"/>
      <c r="C630" s="81"/>
      <c r="D630" s="81"/>
      <c r="E630" s="9"/>
      <c r="F630" s="9"/>
      <c r="G630" s="80"/>
      <c r="H630" s="9"/>
      <c r="I630" s="9"/>
      <c r="J630" s="9"/>
      <c r="K630" s="9"/>
      <c r="L630" s="9"/>
      <c r="M630" s="9"/>
      <c r="N630" s="82"/>
      <c r="O630" s="9"/>
      <c r="P630" s="82"/>
    </row>
    <row r="631" spans="1:16" ht="12.75" customHeight="1" x14ac:dyDescent="0.2">
      <c r="A631" s="77"/>
      <c r="B631" s="81"/>
      <c r="C631" s="81"/>
      <c r="D631" s="81"/>
      <c r="E631" s="9"/>
      <c r="F631" s="9"/>
      <c r="G631" s="80"/>
      <c r="H631" s="9"/>
      <c r="I631" s="9"/>
      <c r="J631" s="9"/>
      <c r="K631" s="9"/>
      <c r="L631" s="9"/>
      <c r="M631" s="9"/>
      <c r="N631" s="82"/>
      <c r="O631" s="9"/>
      <c r="P631" s="82"/>
    </row>
    <row r="632" spans="1:16" ht="12.75" customHeight="1" x14ac:dyDescent="0.2">
      <c r="A632" s="77"/>
      <c r="B632" s="81"/>
      <c r="C632" s="81"/>
      <c r="D632" s="81"/>
      <c r="E632" s="9"/>
      <c r="F632" s="9"/>
      <c r="G632" s="80"/>
      <c r="H632" s="9"/>
      <c r="I632" s="9"/>
      <c r="J632" s="9"/>
      <c r="K632" s="9"/>
      <c r="L632" s="9"/>
      <c r="M632" s="9"/>
      <c r="N632" s="82"/>
      <c r="O632" s="9"/>
      <c r="P632" s="82"/>
    </row>
    <row r="633" spans="1:16" ht="12.75" customHeight="1" x14ac:dyDescent="0.2">
      <c r="A633" s="77"/>
      <c r="B633" s="81"/>
      <c r="C633" s="81"/>
      <c r="D633" s="81"/>
      <c r="E633" s="9"/>
      <c r="F633" s="9"/>
      <c r="G633" s="80"/>
      <c r="H633" s="9"/>
      <c r="I633" s="9"/>
      <c r="J633" s="9"/>
      <c r="K633" s="9"/>
      <c r="L633" s="9"/>
      <c r="M633" s="9"/>
      <c r="N633" s="82"/>
      <c r="O633" s="9"/>
      <c r="P633" s="82"/>
    </row>
    <row r="634" spans="1:16" ht="12.75" customHeight="1" x14ac:dyDescent="0.2">
      <c r="A634" s="77"/>
      <c r="B634" s="81"/>
      <c r="C634" s="81"/>
      <c r="D634" s="81"/>
      <c r="E634" s="9"/>
      <c r="F634" s="9"/>
      <c r="G634" s="80"/>
      <c r="H634" s="9"/>
      <c r="I634" s="9"/>
      <c r="J634" s="9"/>
      <c r="K634" s="9"/>
      <c r="L634" s="9"/>
      <c r="M634" s="9"/>
      <c r="N634" s="82"/>
      <c r="O634" s="9"/>
      <c r="P634" s="82"/>
    </row>
    <row r="635" spans="1:16" ht="12.75" customHeight="1" x14ac:dyDescent="0.2">
      <c r="A635" s="77"/>
      <c r="B635" s="81"/>
      <c r="C635" s="81"/>
      <c r="D635" s="81"/>
      <c r="E635" s="9"/>
      <c r="F635" s="9"/>
      <c r="G635" s="80"/>
      <c r="H635" s="9"/>
      <c r="I635" s="9"/>
      <c r="J635" s="9"/>
      <c r="K635" s="9"/>
      <c r="L635" s="9"/>
      <c r="M635" s="9"/>
      <c r="N635" s="82"/>
      <c r="O635" s="9"/>
      <c r="P635" s="82"/>
    </row>
    <row r="636" spans="1:16" ht="12.75" customHeight="1" x14ac:dyDescent="0.2">
      <c r="A636" s="77"/>
      <c r="B636" s="81"/>
      <c r="C636" s="81"/>
      <c r="D636" s="81"/>
      <c r="E636" s="9"/>
      <c r="F636" s="9"/>
      <c r="G636" s="80"/>
      <c r="H636" s="9"/>
      <c r="I636" s="9"/>
      <c r="J636" s="9"/>
      <c r="K636" s="9"/>
      <c r="L636" s="9"/>
      <c r="M636" s="9"/>
      <c r="N636" s="82"/>
      <c r="O636" s="9"/>
      <c r="P636" s="82"/>
    </row>
    <row r="637" spans="1:16" ht="12.75" customHeight="1" x14ac:dyDescent="0.2">
      <c r="A637" s="77"/>
      <c r="B637" s="81"/>
      <c r="C637" s="81"/>
      <c r="D637" s="81"/>
      <c r="E637" s="9"/>
      <c r="F637" s="9"/>
      <c r="G637" s="80"/>
      <c r="H637" s="9"/>
      <c r="I637" s="9"/>
      <c r="J637" s="9"/>
      <c r="K637" s="9"/>
      <c r="L637" s="9"/>
      <c r="M637" s="9"/>
      <c r="N637" s="82"/>
      <c r="O637" s="9"/>
      <c r="P637" s="82"/>
    </row>
    <row r="638" spans="1:16" ht="12.75" customHeight="1" x14ac:dyDescent="0.2">
      <c r="A638" s="77"/>
      <c r="B638" s="81"/>
      <c r="C638" s="81"/>
      <c r="D638" s="81"/>
      <c r="E638" s="9"/>
      <c r="F638" s="9"/>
      <c r="G638" s="80"/>
      <c r="H638" s="9"/>
      <c r="I638" s="9"/>
      <c r="J638" s="9"/>
      <c r="K638" s="9"/>
      <c r="L638" s="9"/>
      <c r="M638" s="9"/>
      <c r="N638" s="82"/>
      <c r="O638" s="9"/>
      <c r="P638" s="82"/>
    </row>
    <row r="639" spans="1:16" ht="12.75" customHeight="1" x14ac:dyDescent="0.2">
      <c r="A639" s="77"/>
      <c r="B639" s="81"/>
      <c r="C639" s="81"/>
      <c r="D639" s="81"/>
      <c r="E639" s="9"/>
      <c r="F639" s="9"/>
      <c r="G639" s="80"/>
      <c r="H639" s="9"/>
      <c r="I639" s="9"/>
      <c r="J639" s="9"/>
      <c r="K639" s="9"/>
      <c r="L639" s="9"/>
      <c r="M639" s="9"/>
      <c r="N639" s="82"/>
      <c r="O639" s="9"/>
      <c r="P639" s="82"/>
    </row>
    <row r="640" spans="1:16" ht="12.75" customHeight="1" x14ac:dyDescent="0.2">
      <c r="A640" s="77"/>
      <c r="B640" s="81"/>
      <c r="C640" s="81"/>
      <c r="D640" s="81"/>
      <c r="E640" s="9"/>
      <c r="F640" s="9"/>
      <c r="G640" s="80"/>
      <c r="H640" s="9"/>
      <c r="I640" s="9"/>
      <c r="J640" s="9"/>
      <c r="K640" s="9"/>
      <c r="L640" s="9"/>
      <c r="M640" s="9"/>
      <c r="N640" s="82"/>
      <c r="O640" s="9"/>
      <c r="P640" s="82"/>
    </row>
    <row r="641" spans="1:16" ht="12.75" customHeight="1" x14ac:dyDescent="0.2">
      <c r="A641" s="77"/>
      <c r="B641" s="81"/>
      <c r="C641" s="81"/>
      <c r="D641" s="81"/>
      <c r="E641" s="9"/>
      <c r="F641" s="9"/>
      <c r="G641" s="80"/>
      <c r="H641" s="9"/>
      <c r="I641" s="9"/>
      <c r="J641" s="9"/>
      <c r="K641" s="9"/>
      <c r="L641" s="9"/>
      <c r="M641" s="9"/>
      <c r="N641" s="82"/>
      <c r="O641" s="9"/>
      <c r="P641" s="82"/>
    </row>
    <row r="642" spans="1:16" ht="12.75" customHeight="1" x14ac:dyDescent="0.2">
      <c r="A642" s="77"/>
      <c r="B642" s="81"/>
      <c r="C642" s="81"/>
      <c r="D642" s="81"/>
      <c r="E642" s="9"/>
      <c r="F642" s="9"/>
      <c r="G642" s="80"/>
      <c r="H642" s="9"/>
      <c r="I642" s="9"/>
      <c r="J642" s="9"/>
      <c r="K642" s="9"/>
      <c r="L642" s="9"/>
      <c r="M642" s="9"/>
      <c r="N642" s="82"/>
      <c r="O642" s="9"/>
      <c r="P642" s="82"/>
    </row>
    <row r="643" spans="1:16" ht="12.75" customHeight="1" x14ac:dyDescent="0.2">
      <c r="A643" s="77"/>
      <c r="B643" s="81"/>
      <c r="C643" s="81"/>
      <c r="D643" s="81"/>
      <c r="E643" s="9"/>
      <c r="F643" s="9"/>
      <c r="G643" s="80"/>
      <c r="H643" s="9"/>
      <c r="I643" s="9"/>
      <c r="J643" s="9"/>
      <c r="K643" s="9"/>
      <c r="L643" s="9"/>
      <c r="M643" s="9"/>
      <c r="N643" s="82"/>
      <c r="O643" s="9"/>
      <c r="P643" s="82"/>
    </row>
    <row r="644" spans="1:16" ht="12.75" customHeight="1" x14ac:dyDescent="0.2">
      <c r="A644" s="77"/>
      <c r="B644" s="81"/>
      <c r="C644" s="81"/>
      <c r="D644" s="81"/>
      <c r="E644" s="9"/>
      <c r="F644" s="9"/>
      <c r="G644" s="80"/>
      <c r="H644" s="9"/>
      <c r="I644" s="9"/>
      <c r="J644" s="9"/>
      <c r="K644" s="9"/>
      <c r="L644" s="9"/>
      <c r="M644" s="9"/>
      <c r="N644" s="82"/>
      <c r="O644" s="9"/>
      <c r="P644" s="82"/>
    </row>
    <row r="645" spans="1:16" ht="12.75" customHeight="1" x14ac:dyDescent="0.2">
      <c r="A645" s="77"/>
      <c r="B645" s="81"/>
      <c r="C645" s="81"/>
      <c r="D645" s="81"/>
      <c r="E645" s="9"/>
      <c r="F645" s="9"/>
      <c r="G645" s="80"/>
      <c r="H645" s="9"/>
      <c r="I645" s="9"/>
      <c r="J645" s="9"/>
      <c r="K645" s="9"/>
      <c r="L645" s="9"/>
      <c r="M645" s="9"/>
      <c r="N645" s="82"/>
      <c r="O645" s="9"/>
      <c r="P645" s="82"/>
    </row>
    <row r="646" spans="1:16" ht="12.75" customHeight="1" x14ac:dyDescent="0.2">
      <c r="A646" s="77"/>
      <c r="B646" s="81"/>
      <c r="C646" s="81"/>
      <c r="D646" s="81"/>
      <c r="E646" s="9"/>
      <c r="F646" s="9"/>
      <c r="G646" s="80"/>
      <c r="H646" s="9"/>
      <c r="I646" s="9"/>
      <c r="J646" s="9"/>
      <c r="K646" s="9"/>
      <c r="L646" s="9"/>
      <c r="M646" s="9"/>
      <c r="N646" s="82"/>
      <c r="O646" s="9"/>
      <c r="P646" s="82"/>
    </row>
    <row r="647" spans="1:16" ht="12.75" customHeight="1" x14ac:dyDescent="0.2">
      <c r="A647" s="77"/>
      <c r="B647" s="81"/>
      <c r="C647" s="81"/>
      <c r="D647" s="81"/>
      <c r="E647" s="9"/>
      <c r="F647" s="9"/>
      <c r="G647" s="80"/>
      <c r="H647" s="9"/>
      <c r="I647" s="9"/>
      <c r="J647" s="9"/>
      <c r="K647" s="9"/>
      <c r="L647" s="9"/>
      <c r="M647" s="9"/>
      <c r="N647" s="82"/>
      <c r="O647" s="9"/>
      <c r="P647" s="82"/>
    </row>
    <row r="648" spans="1:16" ht="12.75" customHeight="1" x14ac:dyDescent="0.2">
      <c r="A648" s="77"/>
      <c r="B648" s="81"/>
      <c r="C648" s="81"/>
      <c r="D648" s="81"/>
      <c r="E648" s="9"/>
      <c r="F648" s="9"/>
      <c r="G648" s="80"/>
      <c r="H648" s="9"/>
      <c r="I648" s="9"/>
      <c r="J648" s="9"/>
      <c r="K648" s="9"/>
      <c r="L648" s="9"/>
      <c r="M648" s="9"/>
      <c r="N648" s="82"/>
      <c r="O648" s="9"/>
      <c r="P648" s="82"/>
    </row>
    <row r="649" spans="1:16" ht="12.75" customHeight="1" x14ac:dyDescent="0.2">
      <c r="A649" s="77"/>
      <c r="B649" s="81"/>
      <c r="C649" s="81"/>
      <c r="D649" s="81"/>
      <c r="E649" s="9"/>
      <c r="F649" s="9"/>
      <c r="G649" s="80"/>
      <c r="H649" s="9"/>
      <c r="I649" s="9"/>
      <c r="J649" s="9"/>
      <c r="K649" s="9"/>
      <c r="L649" s="9"/>
      <c r="M649" s="9"/>
      <c r="N649" s="82"/>
      <c r="O649" s="9"/>
      <c r="P649" s="82"/>
    </row>
    <row r="650" spans="1:16" ht="12.75" customHeight="1" x14ac:dyDescent="0.2">
      <c r="A650" s="77"/>
      <c r="B650" s="81"/>
      <c r="C650" s="81"/>
      <c r="D650" s="81"/>
      <c r="E650" s="9"/>
      <c r="F650" s="9"/>
      <c r="G650" s="80"/>
      <c r="H650" s="9"/>
      <c r="I650" s="9"/>
      <c r="J650" s="9"/>
      <c r="K650" s="9"/>
      <c r="L650" s="9"/>
      <c r="M650" s="9"/>
      <c r="N650" s="82"/>
      <c r="O650" s="9"/>
      <c r="P650" s="82"/>
    </row>
    <row r="651" spans="1:16" ht="12.75" customHeight="1" x14ac:dyDescent="0.2">
      <c r="A651" s="77"/>
      <c r="B651" s="81"/>
      <c r="C651" s="81"/>
      <c r="D651" s="81"/>
      <c r="E651" s="9"/>
      <c r="F651" s="9"/>
      <c r="G651" s="80"/>
      <c r="H651" s="9"/>
      <c r="I651" s="9"/>
      <c r="J651" s="9"/>
      <c r="K651" s="9"/>
      <c r="L651" s="9"/>
      <c r="M651" s="9"/>
      <c r="N651" s="82"/>
      <c r="O651" s="9"/>
      <c r="P651" s="82"/>
    </row>
    <row r="652" spans="1:16" ht="12.75" customHeight="1" x14ac:dyDescent="0.2">
      <c r="A652" s="77"/>
      <c r="B652" s="81"/>
      <c r="C652" s="81"/>
      <c r="D652" s="81"/>
      <c r="E652" s="9"/>
      <c r="F652" s="9"/>
      <c r="G652" s="80"/>
      <c r="H652" s="9"/>
      <c r="I652" s="9"/>
      <c r="J652" s="9"/>
      <c r="K652" s="9"/>
      <c r="L652" s="9"/>
      <c r="M652" s="9"/>
      <c r="N652" s="82"/>
      <c r="O652" s="9"/>
      <c r="P652" s="82"/>
    </row>
    <row r="653" spans="1:16" ht="12.75" customHeight="1" x14ac:dyDescent="0.2">
      <c r="A653" s="77"/>
      <c r="B653" s="81"/>
      <c r="C653" s="81"/>
      <c r="D653" s="81"/>
      <c r="E653" s="9"/>
      <c r="F653" s="9"/>
      <c r="G653" s="80"/>
      <c r="H653" s="9"/>
      <c r="I653" s="9"/>
      <c r="J653" s="9"/>
      <c r="K653" s="9"/>
      <c r="L653" s="9"/>
      <c r="M653" s="9"/>
      <c r="N653" s="82"/>
      <c r="O653" s="9"/>
      <c r="P653" s="82"/>
    </row>
    <row r="654" spans="1:16" ht="12.75" customHeight="1" x14ac:dyDescent="0.2">
      <c r="A654" s="77"/>
      <c r="B654" s="81"/>
      <c r="C654" s="81"/>
      <c r="D654" s="81"/>
      <c r="E654" s="9"/>
      <c r="F654" s="9"/>
      <c r="G654" s="80"/>
      <c r="H654" s="9"/>
      <c r="I654" s="9"/>
      <c r="J654" s="9"/>
      <c r="K654" s="9"/>
      <c r="L654" s="9"/>
      <c r="M654" s="9"/>
      <c r="N654" s="82"/>
      <c r="O654" s="9"/>
      <c r="P654" s="82"/>
    </row>
    <row r="655" spans="1:16" ht="12.75" customHeight="1" x14ac:dyDescent="0.2">
      <c r="A655" s="77"/>
      <c r="B655" s="81"/>
      <c r="C655" s="81"/>
      <c r="D655" s="81"/>
      <c r="E655" s="9"/>
      <c r="F655" s="9"/>
      <c r="G655" s="80"/>
      <c r="H655" s="9"/>
      <c r="I655" s="9"/>
      <c r="J655" s="9"/>
      <c r="K655" s="9"/>
      <c r="L655" s="9"/>
      <c r="M655" s="9"/>
      <c r="N655" s="82"/>
      <c r="O655" s="9"/>
      <c r="P655" s="82"/>
    </row>
    <row r="656" spans="1:16" ht="12.75" customHeight="1" x14ac:dyDescent="0.2">
      <c r="A656" s="77"/>
      <c r="B656" s="81"/>
      <c r="C656" s="81"/>
      <c r="D656" s="81"/>
      <c r="E656" s="9"/>
      <c r="F656" s="9"/>
      <c r="G656" s="80"/>
      <c r="H656" s="9"/>
      <c r="I656" s="9"/>
      <c r="J656" s="9"/>
      <c r="K656" s="9"/>
      <c r="L656" s="9"/>
      <c r="M656" s="9"/>
      <c r="N656" s="82"/>
      <c r="O656" s="9"/>
      <c r="P656" s="82"/>
    </row>
    <row r="657" spans="1:16" ht="12.75" customHeight="1" x14ac:dyDescent="0.2">
      <c r="A657" s="77"/>
      <c r="B657" s="81"/>
      <c r="C657" s="81"/>
      <c r="D657" s="81"/>
      <c r="E657" s="9"/>
      <c r="F657" s="9"/>
      <c r="G657" s="80"/>
      <c r="H657" s="9"/>
      <c r="I657" s="9"/>
      <c r="J657" s="9"/>
      <c r="K657" s="9"/>
      <c r="L657" s="9"/>
      <c r="M657" s="9"/>
      <c r="N657" s="82"/>
      <c r="O657" s="9"/>
      <c r="P657" s="82"/>
    </row>
    <row r="658" spans="1:16" ht="12.75" customHeight="1" x14ac:dyDescent="0.2">
      <c r="A658" s="77"/>
      <c r="B658" s="81"/>
      <c r="C658" s="81"/>
      <c r="D658" s="81"/>
      <c r="E658" s="9"/>
      <c r="F658" s="9"/>
      <c r="G658" s="80"/>
      <c r="H658" s="9"/>
      <c r="I658" s="9"/>
      <c r="J658" s="9"/>
      <c r="K658" s="9"/>
      <c r="L658" s="9"/>
      <c r="M658" s="9"/>
      <c r="N658" s="82"/>
      <c r="O658" s="9"/>
      <c r="P658" s="82"/>
    </row>
    <row r="659" spans="1:16" ht="12.75" customHeight="1" x14ac:dyDescent="0.2">
      <c r="A659" s="77"/>
      <c r="B659" s="81"/>
      <c r="C659" s="81"/>
      <c r="D659" s="81"/>
      <c r="E659" s="9"/>
      <c r="F659" s="9"/>
      <c r="G659" s="80"/>
      <c r="H659" s="9"/>
      <c r="I659" s="9"/>
      <c r="J659" s="9"/>
      <c r="K659" s="9"/>
      <c r="L659" s="9"/>
      <c r="M659" s="9"/>
      <c r="N659" s="82"/>
      <c r="O659" s="9"/>
      <c r="P659" s="82"/>
    </row>
    <row r="660" spans="1:16" ht="12.75" customHeight="1" x14ac:dyDescent="0.2">
      <c r="A660" s="77"/>
      <c r="B660" s="81"/>
      <c r="C660" s="81"/>
      <c r="D660" s="81"/>
      <c r="E660" s="9"/>
      <c r="F660" s="9"/>
      <c r="G660" s="80"/>
      <c r="H660" s="9"/>
      <c r="I660" s="9"/>
      <c r="J660" s="9"/>
      <c r="K660" s="9"/>
      <c r="L660" s="9"/>
      <c r="M660" s="9"/>
      <c r="N660" s="82"/>
      <c r="O660" s="9"/>
      <c r="P660" s="82"/>
    </row>
    <row r="661" spans="1:16" ht="12.75" customHeight="1" x14ac:dyDescent="0.2">
      <c r="A661" s="77"/>
      <c r="B661" s="81"/>
      <c r="C661" s="81"/>
      <c r="D661" s="81"/>
      <c r="E661" s="9"/>
      <c r="F661" s="9"/>
      <c r="G661" s="80"/>
      <c r="H661" s="9"/>
      <c r="I661" s="9"/>
      <c r="J661" s="9"/>
      <c r="K661" s="9"/>
      <c r="L661" s="9"/>
      <c r="M661" s="9"/>
      <c r="N661" s="82"/>
      <c r="O661" s="9"/>
      <c r="P661" s="82"/>
    </row>
    <row r="662" spans="1:16" ht="12.75" customHeight="1" x14ac:dyDescent="0.2">
      <c r="A662" s="77"/>
      <c r="B662" s="81"/>
      <c r="C662" s="81"/>
      <c r="D662" s="81"/>
      <c r="E662" s="9"/>
      <c r="F662" s="9"/>
      <c r="G662" s="80"/>
      <c r="H662" s="9"/>
      <c r="I662" s="9"/>
      <c r="J662" s="9"/>
      <c r="K662" s="9"/>
      <c r="L662" s="9"/>
      <c r="M662" s="9"/>
      <c r="N662" s="82"/>
      <c r="O662" s="9"/>
      <c r="P662" s="82"/>
    </row>
    <row r="663" spans="1:16" ht="12.75" customHeight="1" x14ac:dyDescent="0.2">
      <c r="A663" s="77"/>
      <c r="B663" s="81"/>
      <c r="C663" s="81"/>
      <c r="D663" s="81"/>
      <c r="E663" s="9"/>
      <c r="F663" s="9"/>
      <c r="G663" s="80"/>
      <c r="H663" s="9"/>
      <c r="I663" s="9"/>
      <c r="J663" s="9"/>
      <c r="K663" s="9"/>
      <c r="L663" s="9"/>
      <c r="M663" s="9"/>
      <c r="N663" s="82"/>
      <c r="O663" s="9"/>
      <c r="P663" s="82"/>
    </row>
    <row r="664" spans="1:16" ht="12.75" customHeight="1" x14ac:dyDescent="0.2">
      <c r="A664" s="77"/>
      <c r="B664" s="81"/>
      <c r="C664" s="81"/>
      <c r="D664" s="81"/>
      <c r="E664" s="9"/>
      <c r="F664" s="9"/>
      <c r="G664" s="80"/>
      <c r="H664" s="9"/>
      <c r="I664" s="9"/>
      <c r="J664" s="9"/>
      <c r="K664" s="9"/>
      <c r="L664" s="9"/>
      <c r="M664" s="9"/>
      <c r="N664" s="82"/>
      <c r="O664" s="9"/>
      <c r="P664" s="82"/>
    </row>
    <row r="665" spans="1:16" ht="12.75" customHeight="1" x14ac:dyDescent="0.2">
      <c r="A665" s="77"/>
      <c r="B665" s="81"/>
      <c r="C665" s="81"/>
      <c r="D665" s="81"/>
      <c r="E665" s="9"/>
      <c r="F665" s="9"/>
      <c r="G665" s="80"/>
      <c r="H665" s="9"/>
      <c r="I665" s="9"/>
      <c r="J665" s="9"/>
      <c r="K665" s="9"/>
      <c r="L665" s="9"/>
      <c r="M665" s="9"/>
      <c r="N665" s="82"/>
      <c r="O665" s="9"/>
      <c r="P665" s="82"/>
    </row>
    <row r="666" spans="1:16" ht="12.75" customHeight="1" x14ac:dyDescent="0.2">
      <c r="A666" s="77"/>
      <c r="B666" s="81"/>
      <c r="C666" s="81"/>
      <c r="D666" s="81"/>
      <c r="E666" s="9"/>
      <c r="F666" s="9"/>
      <c r="G666" s="80"/>
      <c r="H666" s="9"/>
      <c r="I666" s="9"/>
      <c r="J666" s="9"/>
      <c r="K666" s="9"/>
      <c r="L666" s="9"/>
      <c r="M666" s="9"/>
      <c r="N666" s="82"/>
      <c r="O666" s="9"/>
      <c r="P666" s="82"/>
    </row>
    <row r="667" spans="1:16" ht="12.75" customHeight="1" x14ac:dyDescent="0.2">
      <c r="A667" s="77"/>
      <c r="B667" s="81"/>
      <c r="C667" s="81"/>
      <c r="D667" s="81"/>
      <c r="E667" s="9"/>
      <c r="F667" s="9"/>
      <c r="G667" s="80"/>
      <c r="H667" s="9"/>
      <c r="I667" s="9"/>
      <c r="J667" s="9"/>
      <c r="K667" s="9"/>
      <c r="L667" s="9"/>
      <c r="M667" s="9"/>
      <c r="N667" s="82"/>
      <c r="O667" s="9"/>
      <c r="P667" s="82"/>
    </row>
    <row r="668" spans="1:16" ht="12.75" customHeight="1" x14ac:dyDescent="0.2">
      <c r="A668" s="77"/>
      <c r="B668" s="81"/>
      <c r="C668" s="81"/>
      <c r="D668" s="81"/>
      <c r="E668" s="9"/>
      <c r="F668" s="9"/>
      <c r="G668" s="80"/>
      <c r="H668" s="9"/>
      <c r="I668" s="9"/>
      <c r="J668" s="9"/>
      <c r="K668" s="9"/>
      <c r="L668" s="9"/>
      <c r="M668" s="9"/>
      <c r="N668" s="82"/>
      <c r="O668" s="9"/>
      <c r="P668" s="82"/>
    </row>
    <row r="669" spans="1:16" ht="12.75" customHeight="1" x14ac:dyDescent="0.2">
      <c r="A669" s="77"/>
      <c r="B669" s="81"/>
      <c r="C669" s="81"/>
      <c r="D669" s="81"/>
      <c r="E669" s="9"/>
      <c r="F669" s="9"/>
      <c r="G669" s="80"/>
      <c r="H669" s="9"/>
      <c r="I669" s="9"/>
      <c r="J669" s="9"/>
      <c r="K669" s="9"/>
      <c r="L669" s="9"/>
      <c r="M669" s="9"/>
      <c r="N669" s="82"/>
      <c r="O669" s="9"/>
      <c r="P669" s="82"/>
    </row>
    <row r="670" spans="1:16" ht="12.75" customHeight="1" x14ac:dyDescent="0.2">
      <c r="A670" s="77"/>
      <c r="B670" s="81"/>
      <c r="C670" s="81"/>
      <c r="D670" s="81"/>
      <c r="E670" s="9"/>
      <c r="F670" s="9"/>
      <c r="G670" s="80"/>
      <c r="H670" s="9"/>
      <c r="I670" s="9"/>
      <c r="J670" s="9"/>
      <c r="K670" s="9"/>
      <c r="L670" s="9"/>
      <c r="M670" s="9"/>
      <c r="N670" s="82"/>
      <c r="O670" s="9"/>
      <c r="P670" s="82"/>
    </row>
    <row r="671" spans="1:16" ht="12.75" customHeight="1" x14ac:dyDescent="0.2">
      <c r="A671" s="77"/>
      <c r="B671" s="81"/>
      <c r="C671" s="81"/>
      <c r="D671" s="81"/>
      <c r="E671" s="9"/>
      <c r="F671" s="9"/>
      <c r="G671" s="80"/>
      <c r="H671" s="9"/>
      <c r="I671" s="9"/>
      <c r="J671" s="9"/>
      <c r="K671" s="9"/>
      <c r="L671" s="9"/>
      <c r="M671" s="9"/>
      <c r="N671" s="82"/>
      <c r="O671" s="9"/>
      <c r="P671" s="82"/>
    </row>
    <row r="672" spans="1:16" ht="12.75" customHeight="1" x14ac:dyDescent="0.2">
      <c r="A672" s="77"/>
      <c r="B672" s="81"/>
      <c r="C672" s="81"/>
      <c r="D672" s="81"/>
      <c r="E672" s="9"/>
      <c r="F672" s="9"/>
      <c r="G672" s="80"/>
      <c r="H672" s="9"/>
      <c r="I672" s="9"/>
      <c r="J672" s="9"/>
      <c r="K672" s="9"/>
      <c r="L672" s="9"/>
      <c r="M672" s="9"/>
      <c r="N672" s="82"/>
      <c r="O672" s="9"/>
      <c r="P672" s="82"/>
    </row>
    <row r="673" spans="1:16" ht="12.75" customHeight="1" x14ac:dyDescent="0.2">
      <c r="A673" s="77"/>
      <c r="B673" s="81"/>
      <c r="C673" s="81"/>
      <c r="D673" s="81"/>
      <c r="E673" s="9"/>
      <c r="F673" s="9"/>
      <c r="G673" s="80"/>
      <c r="H673" s="9"/>
      <c r="I673" s="9"/>
      <c r="J673" s="9"/>
      <c r="K673" s="9"/>
      <c r="L673" s="9"/>
      <c r="M673" s="9"/>
      <c r="N673" s="82"/>
      <c r="O673" s="9"/>
      <c r="P673" s="82"/>
    </row>
    <row r="674" spans="1:16" ht="12.75" customHeight="1" x14ac:dyDescent="0.2">
      <c r="A674" s="77"/>
      <c r="B674" s="81"/>
      <c r="C674" s="81"/>
      <c r="D674" s="81"/>
      <c r="E674" s="9"/>
      <c r="F674" s="9"/>
      <c r="G674" s="80"/>
      <c r="H674" s="9"/>
      <c r="I674" s="9"/>
      <c r="J674" s="9"/>
      <c r="K674" s="9"/>
      <c r="L674" s="9"/>
      <c r="M674" s="9"/>
      <c r="N674" s="82"/>
      <c r="O674" s="9"/>
      <c r="P674" s="82"/>
    </row>
    <row r="675" spans="1:16" ht="12.75" customHeight="1" x14ac:dyDescent="0.2">
      <c r="A675" s="77"/>
      <c r="B675" s="81"/>
      <c r="C675" s="81"/>
      <c r="D675" s="81"/>
      <c r="E675" s="9"/>
      <c r="F675" s="9"/>
      <c r="G675" s="80"/>
      <c r="H675" s="9"/>
      <c r="I675" s="9"/>
      <c r="J675" s="9"/>
      <c r="K675" s="9"/>
      <c r="L675" s="9"/>
      <c r="M675" s="9"/>
      <c r="N675" s="82"/>
      <c r="O675" s="9"/>
      <c r="P675" s="82"/>
    </row>
    <row r="676" spans="1:16" ht="12.75" customHeight="1" x14ac:dyDescent="0.2">
      <c r="A676" s="77"/>
      <c r="B676" s="81"/>
      <c r="C676" s="81"/>
      <c r="D676" s="81"/>
      <c r="E676" s="9"/>
      <c r="F676" s="9"/>
      <c r="G676" s="80"/>
      <c r="H676" s="9"/>
      <c r="I676" s="9"/>
      <c r="J676" s="9"/>
      <c r="K676" s="9"/>
      <c r="L676" s="9"/>
      <c r="M676" s="9"/>
      <c r="N676" s="82"/>
      <c r="O676" s="9"/>
      <c r="P676" s="82"/>
    </row>
    <row r="677" spans="1:16" ht="12.75" customHeight="1" x14ac:dyDescent="0.2">
      <c r="A677" s="77"/>
      <c r="B677" s="81"/>
      <c r="C677" s="81"/>
      <c r="D677" s="81"/>
      <c r="E677" s="9"/>
      <c r="F677" s="9"/>
      <c r="G677" s="80"/>
      <c r="H677" s="9"/>
      <c r="I677" s="9"/>
      <c r="J677" s="9"/>
      <c r="K677" s="9"/>
      <c r="L677" s="9"/>
      <c r="M677" s="9"/>
      <c r="N677" s="82"/>
      <c r="O677" s="9"/>
      <c r="P677" s="82"/>
    </row>
    <row r="678" spans="1:16" ht="12.75" customHeight="1" x14ac:dyDescent="0.2">
      <c r="A678" s="77"/>
      <c r="B678" s="81"/>
      <c r="C678" s="81"/>
      <c r="D678" s="81"/>
      <c r="E678" s="9"/>
      <c r="F678" s="9"/>
      <c r="G678" s="80"/>
      <c r="H678" s="9"/>
      <c r="I678" s="9"/>
      <c r="J678" s="9"/>
      <c r="K678" s="9"/>
      <c r="L678" s="9"/>
      <c r="M678" s="9"/>
      <c r="N678" s="82"/>
      <c r="O678" s="9"/>
      <c r="P678" s="82"/>
    </row>
    <row r="679" spans="1:16" ht="12.75" customHeight="1" x14ac:dyDescent="0.2">
      <c r="A679" s="77"/>
      <c r="B679" s="81"/>
      <c r="C679" s="81"/>
      <c r="D679" s="81"/>
      <c r="E679" s="9"/>
      <c r="F679" s="9"/>
      <c r="G679" s="80"/>
      <c r="H679" s="9"/>
      <c r="I679" s="9"/>
      <c r="J679" s="9"/>
      <c r="K679" s="9"/>
      <c r="L679" s="9"/>
      <c r="M679" s="9"/>
      <c r="N679" s="82"/>
      <c r="O679" s="9"/>
      <c r="P679" s="82"/>
    </row>
    <row r="680" spans="1:16" ht="12.75" customHeight="1" x14ac:dyDescent="0.2">
      <c r="A680" s="77"/>
      <c r="B680" s="81"/>
      <c r="C680" s="81"/>
      <c r="D680" s="81"/>
      <c r="E680" s="9"/>
      <c r="F680" s="9"/>
      <c r="G680" s="80"/>
      <c r="H680" s="9"/>
      <c r="I680" s="9"/>
      <c r="J680" s="9"/>
      <c r="K680" s="9"/>
      <c r="L680" s="9"/>
      <c r="M680" s="9"/>
      <c r="N680" s="82"/>
      <c r="O680" s="9"/>
      <c r="P680" s="82"/>
    </row>
    <row r="681" spans="1:16" ht="12.75" customHeight="1" x14ac:dyDescent="0.2">
      <c r="A681" s="77"/>
      <c r="B681" s="81"/>
      <c r="C681" s="81"/>
      <c r="D681" s="81"/>
      <c r="E681" s="9"/>
      <c r="F681" s="9"/>
      <c r="G681" s="80"/>
      <c r="H681" s="9"/>
      <c r="I681" s="9"/>
      <c r="J681" s="9"/>
      <c r="K681" s="9"/>
      <c r="L681" s="9"/>
      <c r="M681" s="9"/>
      <c r="N681" s="82"/>
      <c r="O681" s="9"/>
      <c r="P681" s="82"/>
    </row>
    <row r="682" spans="1:16" ht="12.75" customHeight="1" x14ac:dyDescent="0.2">
      <c r="A682" s="77"/>
      <c r="B682" s="81"/>
      <c r="C682" s="81"/>
      <c r="D682" s="81"/>
      <c r="E682" s="9"/>
      <c r="F682" s="9"/>
      <c r="G682" s="80"/>
      <c r="H682" s="9"/>
      <c r="I682" s="9"/>
      <c r="J682" s="9"/>
      <c r="K682" s="9"/>
      <c r="L682" s="9"/>
      <c r="M682" s="9"/>
      <c r="N682" s="82"/>
      <c r="O682" s="9"/>
      <c r="P682" s="82"/>
    </row>
    <row r="683" spans="1:16" ht="12.75" customHeight="1" x14ac:dyDescent="0.2">
      <c r="A683" s="77"/>
      <c r="B683" s="81"/>
      <c r="C683" s="81"/>
      <c r="D683" s="81"/>
      <c r="E683" s="9"/>
      <c r="F683" s="9"/>
      <c r="G683" s="80"/>
      <c r="H683" s="9"/>
      <c r="I683" s="9"/>
      <c r="J683" s="9"/>
      <c r="K683" s="9"/>
      <c r="L683" s="9"/>
      <c r="M683" s="9"/>
      <c r="N683" s="82"/>
      <c r="O683" s="9"/>
      <c r="P683" s="82"/>
    </row>
    <row r="684" spans="1:16" ht="12.75" customHeight="1" x14ac:dyDescent="0.2">
      <c r="A684" s="77"/>
      <c r="B684" s="81"/>
      <c r="C684" s="81"/>
      <c r="D684" s="81"/>
      <c r="E684" s="9"/>
      <c r="F684" s="9"/>
      <c r="G684" s="80"/>
      <c r="H684" s="9"/>
      <c r="I684" s="9"/>
      <c r="J684" s="9"/>
      <c r="K684" s="9"/>
      <c r="L684" s="9"/>
      <c r="M684" s="9"/>
      <c r="N684" s="82"/>
      <c r="O684" s="9"/>
      <c r="P684" s="82"/>
    </row>
    <row r="685" spans="1:16" ht="12.75" customHeight="1" x14ac:dyDescent="0.2">
      <c r="A685" s="77"/>
      <c r="B685" s="81"/>
      <c r="C685" s="81"/>
      <c r="D685" s="81"/>
      <c r="E685" s="9"/>
      <c r="F685" s="9"/>
      <c r="G685" s="80"/>
      <c r="H685" s="9"/>
      <c r="I685" s="9"/>
      <c r="J685" s="9"/>
      <c r="K685" s="9"/>
      <c r="L685" s="9"/>
      <c r="M685" s="9"/>
      <c r="N685" s="82"/>
      <c r="O685" s="9"/>
      <c r="P685" s="82"/>
    </row>
    <row r="686" spans="1:16" ht="12.75" customHeight="1" x14ac:dyDescent="0.2">
      <c r="A686" s="77"/>
      <c r="B686" s="81"/>
      <c r="C686" s="81"/>
      <c r="D686" s="81"/>
      <c r="E686" s="9"/>
      <c r="F686" s="9"/>
      <c r="G686" s="80"/>
      <c r="H686" s="9"/>
      <c r="I686" s="9"/>
      <c r="J686" s="9"/>
      <c r="K686" s="9"/>
      <c r="L686" s="9"/>
      <c r="M686" s="9"/>
      <c r="N686" s="82"/>
      <c r="O686" s="9"/>
      <c r="P686" s="82"/>
    </row>
    <row r="687" spans="1:16" ht="12.75" customHeight="1" x14ac:dyDescent="0.2">
      <c r="A687" s="77"/>
      <c r="B687" s="81"/>
      <c r="C687" s="81"/>
      <c r="D687" s="81"/>
      <c r="E687" s="9"/>
      <c r="F687" s="9"/>
      <c r="G687" s="80"/>
      <c r="H687" s="9"/>
      <c r="I687" s="9"/>
      <c r="J687" s="9"/>
      <c r="K687" s="9"/>
      <c r="L687" s="9"/>
      <c r="M687" s="9"/>
      <c r="N687" s="82"/>
      <c r="O687" s="9"/>
      <c r="P687" s="82"/>
    </row>
    <row r="688" spans="1:16" ht="12.75" customHeight="1" x14ac:dyDescent="0.2">
      <c r="A688" s="77"/>
      <c r="B688" s="81"/>
      <c r="C688" s="81"/>
      <c r="D688" s="81"/>
      <c r="E688" s="9"/>
      <c r="F688" s="9"/>
      <c r="G688" s="80"/>
      <c r="H688" s="9"/>
      <c r="I688" s="9"/>
      <c r="J688" s="9"/>
      <c r="K688" s="9"/>
      <c r="L688" s="9"/>
      <c r="M688" s="9"/>
      <c r="N688" s="82"/>
      <c r="O688" s="9"/>
      <c r="P688" s="82"/>
    </row>
    <row r="689" spans="1:16" ht="12.75" customHeight="1" x14ac:dyDescent="0.2">
      <c r="A689" s="77"/>
      <c r="B689" s="81"/>
      <c r="C689" s="81"/>
      <c r="D689" s="81"/>
      <c r="E689" s="9"/>
      <c r="F689" s="9"/>
      <c r="G689" s="80"/>
      <c r="H689" s="9"/>
      <c r="I689" s="9"/>
      <c r="J689" s="9"/>
      <c r="K689" s="9"/>
      <c r="L689" s="9"/>
      <c r="M689" s="9"/>
      <c r="N689" s="82"/>
      <c r="O689" s="9"/>
      <c r="P689" s="82"/>
    </row>
    <row r="690" spans="1:16" ht="12.75" customHeight="1" x14ac:dyDescent="0.2">
      <c r="A690" s="77"/>
      <c r="B690" s="81"/>
      <c r="C690" s="81"/>
      <c r="D690" s="81"/>
      <c r="E690" s="9"/>
      <c r="F690" s="9"/>
      <c r="G690" s="80"/>
      <c r="H690" s="9"/>
      <c r="I690" s="9"/>
      <c r="J690" s="9"/>
      <c r="K690" s="9"/>
      <c r="L690" s="9"/>
      <c r="M690" s="9"/>
      <c r="N690" s="82"/>
      <c r="O690" s="9"/>
      <c r="P690" s="82"/>
    </row>
    <row r="691" spans="1:16" ht="12.75" customHeight="1" x14ac:dyDescent="0.2">
      <c r="A691" s="77"/>
      <c r="B691" s="81"/>
      <c r="C691" s="81"/>
      <c r="D691" s="81"/>
      <c r="E691" s="9"/>
      <c r="F691" s="9"/>
      <c r="G691" s="80"/>
      <c r="H691" s="9"/>
      <c r="I691" s="9"/>
      <c r="J691" s="9"/>
      <c r="K691" s="9"/>
      <c r="L691" s="9"/>
      <c r="M691" s="9"/>
      <c r="N691" s="82"/>
      <c r="O691" s="9"/>
      <c r="P691" s="82"/>
    </row>
    <row r="692" spans="1:16" ht="12.75" customHeight="1" x14ac:dyDescent="0.2">
      <c r="A692" s="77"/>
      <c r="B692" s="81"/>
      <c r="C692" s="81"/>
      <c r="D692" s="81"/>
      <c r="E692" s="9"/>
      <c r="F692" s="9"/>
      <c r="G692" s="80"/>
      <c r="H692" s="9"/>
      <c r="I692" s="9"/>
      <c r="J692" s="9"/>
      <c r="K692" s="9"/>
      <c r="L692" s="9"/>
      <c r="M692" s="9"/>
      <c r="N692" s="82"/>
      <c r="O692" s="9"/>
      <c r="P692" s="82"/>
    </row>
    <row r="693" spans="1:16" ht="12.75" customHeight="1" x14ac:dyDescent="0.2">
      <c r="A693" s="77"/>
      <c r="B693" s="81"/>
      <c r="C693" s="81"/>
      <c r="D693" s="81"/>
      <c r="E693" s="9"/>
      <c r="F693" s="9"/>
      <c r="G693" s="80"/>
      <c r="H693" s="9"/>
      <c r="I693" s="9"/>
      <c r="J693" s="9"/>
      <c r="K693" s="9"/>
      <c r="L693" s="9"/>
      <c r="M693" s="9"/>
      <c r="N693" s="82"/>
      <c r="O693" s="9"/>
      <c r="P693" s="82"/>
    </row>
    <row r="694" spans="1:16" ht="12.75" customHeight="1" x14ac:dyDescent="0.2">
      <c r="A694" s="77"/>
      <c r="B694" s="81"/>
      <c r="C694" s="81"/>
      <c r="D694" s="81"/>
      <c r="E694" s="9"/>
      <c r="F694" s="9"/>
      <c r="G694" s="80"/>
      <c r="H694" s="9"/>
      <c r="I694" s="9"/>
      <c r="J694" s="9"/>
      <c r="K694" s="9"/>
      <c r="L694" s="9"/>
      <c r="M694" s="9"/>
      <c r="N694" s="82"/>
      <c r="O694" s="9"/>
      <c r="P694" s="82"/>
    </row>
    <row r="695" spans="1:16" ht="12.75" customHeight="1" x14ac:dyDescent="0.2">
      <c r="A695" s="77"/>
      <c r="B695" s="81"/>
      <c r="C695" s="81"/>
      <c r="D695" s="81"/>
      <c r="E695" s="9"/>
      <c r="F695" s="9"/>
      <c r="G695" s="80"/>
      <c r="H695" s="9"/>
      <c r="I695" s="9"/>
      <c r="J695" s="9"/>
      <c r="K695" s="9"/>
      <c r="L695" s="9"/>
      <c r="M695" s="9"/>
      <c r="N695" s="82"/>
      <c r="O695" s="9"/>
      <c r="P695" s="82"/>
    </row>
    <row r="696" spans="1:16" ht="12.75" customHeight="1" x14ac:dyDescent="0.2">
      <c r="A696" s="77"/>
      <c r="B696" s="81"/>
      <c r="C696" s="81"/>
      <c r="D696" s="81"/>
      <c r="E696" s="9"/>
      <c r="F696" s="9"/>
      <c r="G696" s="80"/>
      <c r="H696" s="9"/>
      <c r="I696" s="9"/>
      <c r="J696" s="9"/>
      <c r="K696" s="9"/>
      <c r="L696" s="9"/>
      <c r="M696" s="9"/>
      <c r="N696" s="82"/>
      <c r="O696" s="9"/>
      <c r="P696" s="82"/>
    </row>
    <row r="697" spans="1:16" ht="12.75" customHeight="1" x14ac:dyDescent="0.2">
      <c r="A697" s="77"/>
      <c r="B697" s="81"/>
      <c r="C697" s="81"/>
      <c r="D697" s="81"/>
      <c r="E697" s="9"/>
      <c r="F697" s="9"/>
      <c r="G697" s="80"/>
      <c r="H697" s="9"/>
      <c r="I697" s="9"/>
      <c r="J697" s="9"/>
      <c r="K697" s="9"/>
      <c r="L697" s="9"/>
      <c r="M697" s="9"/>
      <c r="N697" s="82"/>
      <c r="O697" s="9"/>
      <c r="P697" s="82"/>
    </row>
    <row r="698" spans="1:16" ht="12.75" customHeight="1" x14ac:dyDescent="0.2">
      <c r="A698" s="77"/>
      <c r="B698" s="81"/>
      <c r="C698" s="81"/>
      <c r="D698" s="81"/>
      <c r="E698" s="9"/>
      <c r="F698" s="9"/>
      <c r="G698" s="80"/>
      <c r="H698" s="9"/>
      <c r="I698" s="9"/>
      <c r="J698" s="9"/>
      <c r="K698" s="9"/>
      <c r="L698" s="9"/>
      <c r="M698" s="9"/>
      <c r="N698" s="82"/>
      <c r="O698" s="9"/>
      <c r="P698" s="82"/>
    </row>
    <row r="699" spans="1:16" ht="12.75" customHeight="1" x14ac:dyDescent="0.2">
      <c r="A699" s="77"/>
      <c r="B699" s="81"/>
      <c r="C699" s="81"/>
      <c r="D699" s="81"/>
      <c r="E699" s="9"/>
      <c r="F699" s="9"/>
      <c r="G699" s="80"/>
      <c r="H699" s="9"/>
      <c r="I699" s="9"/>
      <c r="J699" s="9"/>
      <c r="K699" s="9"/>
      <c r="L699" s="9"/>
      <c r="M699" s="9"/>
      <c r="N699" s="82"/>
      <c r="O699" s="9"/>
      <c r="P699" s="82"/>
    </row>
    <row r="700" spans="1:16" ht="12.75" customHeight="1" x14ac:dyDescent="0.2">
      <c r="A700" s="77"/>
      <c r="B700" s="81"/>
      <c r="C700" s="81"/>
      <c r="D700" s="81"/>
      <c r="E700" s="9"/>
      <c r="F700" s="9"/>
      <c r="G700" s="80"/>
      <c r="H700" s="9"/>
      <c r="I700" s="9"/>
      <c r="J700" s="9"/>
      <c r="K700" s="9"/>
      <c r="L700" s="9"/>
      <c r="M700" s="9"/>
      <c r="N700" s="82"/>
      <c r="O700" s="9"/>
      <c r="P700" s="82"/>
    </row>
    <row r="701" spans="1:16" ht="12.75" customHeight="1" x14ac:dyDescent="0.2">
      <c r="A701" s="77"/>
      <c r="B701" s="81"/>
      <c r="C701" s="81"/>
      <c r="D701" s="81"/>
      <c r="E701" s="9"/>
      <c r="F701" s="9"/>
      <c r="G701" s="80"/>
      <c r="H701" s="9"/>
      <c r="I701" s="9"/>
      <c r="J701" s="9"/>
      <c r="K701" s="9"/>
      <c r="L701" s="9"/>
      <c r="M701" s="9"/>
      <c r="N701" s="82"/>
      <c r="O701" s="9"/>
      <c r="P701" s="82"/>
    </row>
    <row r="702" spans="1:16" ht="12.75" customHeight="1" x14ac:dyDescent="0.2">
      <c r="A702" s="77"/>
      <c r="B702" s="81"/>
      <c r="C702" s="81"/>
      <c r="D702" s="81"/>
      <c r="E702" s="9"/>
      <c r="F702" s="9"/>
      <c r="G702" s="80"/>
      <c r="H702" s="9"/>
      <c r="I702" s="9"/>
      <c r="J702" s="9"/>
      <c r="K702" s="9"/>
      <c r="L702" s="9"/>
      <c r="M702" s="9"/>
      <c r="N702" s="82"/>
      <c r="O702" s="9"/>
      <c r="P702" s="82"/>
    </row>
    <row r="703" spans="1:16" ht="12.75" customHeight="1" x14ac:dyDescent="0.2">
      <c r="A703" s="77"/>
      <c r="B703" s="81"/>
      <c r="C703" s="81"/>
      <c r="D703" s="81"/>
      <c r="E703" s="9"/>
      <c r="F703" s="9"/>
      <c r="G703" s="80"/>
      <c r="H703" s="9"/>
      <c r="I703" s="9"/>
      <c r="J703" s="9"/>
      <c r="K703" s="9"/>
      <c r="L703" s="9"/>
      <c r="M703" s="9"/>
      <c r="N703" s="82"/>
      <c r="O703" s="9"/>
      <c r="P703" s="82"/>
    </row>
    <row r="704" spans="1:16" ht="12.75" customHeight="1" x14ac:dyDescent="0.2">
      <c r="A704" s="77"/>
      <c r="B704" s="81"/>
      <c r="C704" s="81"/>
      <c r="D704" s="81"/>
      <c r="E704" s="9"/>
      <c r="F704" s="9"/>
      <c r="G704" s="80"/>
      <c r="H704" s="9"/>
      <c r="I704" s="9"/>
      <c r="J704" s="9"/>
      <c r="K704" s="9"/>
      <c r="L704" s="9"/>
      <c r="M704" s="9"/>
      <c r="N704" s="82"/>
      <c r="O704" s="9"/>
      <c r="P704" s="82"/>
    </row>
    <row r="705" spans="1:16" ht="12.75" customHeight="1" x14ac:dyDescent="0.2">
      <c r="A705" s="77"/>
      <c r="B705" s="81"/>
      <c r="C705" s="81"/>
      <c r="D705" s="81"/>
      <c r="E705" s="9"/>
      <c r="F705" s="9"/>
      <c r="G705" s="80"/>
      <c r="H705" s="9"/>
      <c r="I705" s="9"/>
      <c r="J705" s="9"/>
      <c r="K705" s="9"/>
      <c r="L705" s="9"/>
      <c r="M705" s="9"/>
      <c r="N705" s="82"/>
      <c r="O705" s="9"/>
      <c r="P705" s="82"/>
    </row>
    <row r="706" spans="1:16" ht="12.75" customHeight="1" x14ac:dyDescent="0.2">
      <c r="A706" s="77"/>
      <c r="B706" s="81"/>
      <c r="C706" s="81"/>
      <c r="D706" s="81"/>
      <c r="E706" s="9"/>
      <c r="F706" s="9"/>
      <c r="G706" s="80"/>
      <c r="H706" s="9"/>
      <c r="I706" s="9"/>
      <c r="J706" s="9"/>
      <c r="K706" s="9"/>
      <c r="L706" s="9"/>
      <c r="M706" s="9"/>
      <c r="N706" s="82"/>
      <c r="O706" s="9"/>
      <c r="P706" s="82"/>
    </row>
    <row r="707" spans="1:16" ht="12.75" customHeight="1" x14ac:dyDescent="0.2">
      <c r="A707" s="77"/>
      <c r="B707" s="81"/>
      <c r="C707" s="81"/>
      <c r="D707" s="81"/>
      <c r="E707" s="9"/>
      <c r="F707" s="9"/>
      <c r="G707" s="80"/>
      <c r="H707" s="9"/>
      <c r="I707" s="9"/>
      <c r="J707" s="9"/>
      <c r="K707" s="9"/>
      <c r="L707" s="9"/>
      <c r="M707" s="9"/>
      <c r="N707" s="82"/>
      <c r="O707" s="9"/>
      <c r="P707" s="82"/>
    </row>
    <row r="708" spans="1:16" ht="12.75" customHeight="1" x14ac:dyDescent="0.2">
      <c r="A708" s="77"/>
      <c r="B708" s="81"/>
      <c r="C708" s="81"/>
      <c r="D708" s="81"/>
      <c r="E708" s="9"/>
      <c r="F708" s="9"/>
      <c r="G708" s="80"/>
      <c r="H708" s="9"/>
      <c r="I708" s="9"/>
      <c r="J708" s="9"/>
      <c r="K708" s="9"/>
      <c r="L708" s="9"/>
      <c r="M708" s="9"/>
      <c r="N708" s="82"/>
      <c r="O708" s="9"/>
      <c r="P708" s="82"/>
    </row>
    <row r="709" spans="1:16" ht="12.75" customHeight="1" x14ac:dyDescent="0.2">
      <c r="A709" s="77"/>
      <c r="B709" s="81"/>
      <c r="C709" s="81"/>
      <c r="D709" s="81"/>
      <c r="E709" s="9"/>
      <c r="F709" s="9"/>
      <c r="G709" s="80"/>
      <c r="H709" s="9"/>
      <c r="I709" s="9"/>
      <c r="J709" s="9"/>
      <c r="K709" s="9"/>
      <c r="L709" s="9"/>
      <c r="M709" s="9"/>
      <c r="N709" s="82"/>
      <c r="O709" s="9"/>
      <c r="P709" s="82"/>
    </row>
    <row r="710" spans="1:16" ht="12.75" customHeight="1" x14ac:dyDescent="0.2">
      <c r="A710" s="77"/>
      <c r="B710" s="81"/>
      <c r="C710" s="81"/>
      <c r="D710" s="81"/>
      <c r="E710" s="9"/>
      <c r="F710" s="9"/>
      <c r="G710" s="80"/>
      <c r="H710" s="9"/>
      <c r="I710" s="9"/>
      <c r="J710" s="9"/>
      <c r="K710" s="9"/>
      <c r="L710" s="9"/>
      <c r="M710" s="9"/>
      <c r="N710" s="82"/>
      <c r="O710" s="9"/>
      <c r="P710" s="82"/>
    </row>
    <row r="711" spans="1:16" ht="12.75" customHeight="1" x14ac:dyDescent="0.2">
      <c r="A711" s="77"/>
      <c r="B711" s="81"/>
      <c r="C711" s="81"/>
      <c r="D711" s="81"/>
      <c r="E711" s="9"/>
      <c r="F711" s="9"/>
      <c r="G711" s="80"/>
      <c r="H711" s="9"/>
      <c r="I711" s="9"/>
      <c r="J711" s="9"/>
      <c r="K711" s="9"/>
      <c r="L711" s="9"/>
      <c r="M711" s="9"/>
      <c r="N711" s="82"/>
      <c r="O711" s="9"/>
      <c r="P711" s="82"/>
    </row>
    <row r="712" spans="1:16" ht="12.75" customHeight="1" x14ac:dyDescent="0.2">
      <c r="A712" s="77"/>
      <c r="B712" s="81"/>
      <c r="C712" s="81"/>
      <c r="D712" s="81"/>
      <c r="E712" s="9"/>
      <c r="F712" s="9"/>
      <c r="G712" s="80"/>
      <c r="H712" s="9"/>
      <c r="I712" s="9"/>
      <c r="J712" s="9"/>
      <c r="K712" s="9"/>
      <c r="L712" s="9"/>
      <c r="M712" s="9"/>
      <c r="N712" s="82"/>
      <c r="O712" s="9"/>
      <c r="P712" s="82"/>
    </row>
    <row r="713" spans="1:16" ht="12.75" customHeight="1" x14ac:dyDescent="0.2">
      <c r="A713" s="77"/>
      <c r="B713" s="81"/>
      <c r="C713" s="81"/>
      <c r="D713" s="81"/>
      <c r="E713" s="9"/>
      <c r="F713" s="9"/>
      <c r="G713" s="80"/>
      <c r="H713" s="9"/>
      <c r="I713" s="9"/>
      <c r="J713" s="9"/>
      <c r="K713" s="9"/>
      <c r="L713" s="9"/>
      <c r="M713" s="9"/>
      <c r="N713" s="82"/>
      <c r="O713" s="9"/>
      <c r="P713" s="82"/>
    </row>
    <row r="714" spans="1:16" ht="12.75" customHeight="1" x14ac:dyDescent="0.2">
      <c r="A714" s="77"/>
      <c r="B714" s="81"/>
      <c r="C714" s="81"/>
      <c r="D714" s="81"/>
      <c r="E714" s="9"/>
      <c r="F714" s="9"/>
      <c r="G714" s="80"/>
      <c r="H714" s="9"/>
      <c r="I714" s="9"/>
      <c r="J714" s="9"/>
      <c r="K714" s="9"/>
      <c r="L714" s="9"/>
      <c r="M714" s="9"/>
      <c r="N714" s="82"/>
      <c r="O714" s="9"/>
      <c r="P714" s="82"/>
    </row>
    <row r="715" spans="1:16" ht="12.75" customHeight="1" x14ac:dyDescent="0.2">
      <c r="A715" s="77"/>
      <c r="B715" s="81"/>
      <c r="C715" s="81"/>
      <c r="D715" s="81"/>
      <c r="E715" s="9"/>
      <c r="F715" s="9"/>
      <c r="G715" s="80"/>
      <c r="H715" s="9"/>
      <c r="I715" s="9"/>
      <c r="J715" s="9"/>
      <c r="K715" s="9"/>
      <c r="L715" s="9"/>
      <c r="M715" s="9"/>
      <c r="N715" s="82"/>
      <c r="O715" s="9"/>
      <c r="P715" s="82"/>
    </row>
    <row r="716" spans="1:16" ht="12.75" customHeight="1" x14ac:dyDescent="0.2">
      <c r="A716" s="77"/>
      <c r="B716" s="81"/>
      <c r="C716" s="81"/>
      <c r="D716" s="81"/>
      <c r="E716" s="9"/>
      <c r="F716" s="9"/>
      <c r="G716" s="80"/>
      <c r="H716" s="9"/>
      <c r="I716" s="9"/>
      <c r="J716" s="9"/>
      <c r="K716" s="9"/>
      <c r="L716" s="9"/>
      <c r="M716" s="9"/>
      <c r="N716" s="82"/>
      <c r="O716" s="9"/>
      <c r="P716" s="82"/>
    </row>
    <row r="717" spans="1:16" ht="12.75" customHeight="1" x14ac:dyDescent="0.2">
      <c r="A717" s="77"/>
      <c r="B717" s="81"/>
      <c r="C717" s="81"/>
      <c r="D717" s="81"/>
      <c r="E717" s="9"/>
      <c r="F717" s="9"/>
      <c r="G717" s="80"/>
      <c r="H717" s="9"/>
      <c r="I717" s="9"/>
      <c r="J717" s="9"/>
      <c r="K717" s="9"/>
      <c r="L717" s="9"/>
      <c r="M717" s="9"/>
      <c r="N717" s="82"/>
      <c r="O717" s="9"/>
      <c r="P717" s="82"/>
    </row>
    <row r="718" spans="1:16" ht="12.75" customHeight="1" x14ac:dyDescent="0.2">
      <c r="A718" s="77"/>
      <c r="B718" s="81"/>
      <c r="C718" s="81"/>
      <c r="D718" s="81"/>
      <c r="E718" s="9"/>
      <c r="F718" s="9"/>
      <c r="G718" s="80"/>
      <c r="H718" s="9"/>
      <c r="I718" s="9"/>
      <c r="J718" s="9"/>
      <c r="K718" s="9"/>
      <c r="L718" s="9"/>
      <c r="M718" s="9"/>
      <c r="N718" s="82"/>
      <c r="O718" s="9"/>
      <c r="P718" s="82"/>
    </row>
    <row r="719" spans="1:16" ht="12.75" customHeight="1" x14ac:dyDescent="0.2">
      <c r="A719" s="77"/>
      <c r="B719" s="81"/>
      <c r="C719" s="81"/>
      <c r="D719" s="81"/>
      <c r="E719" s="9"/>
      <c r="F719" s="9"/>
      <c r="G719" s="80"/>
      <c r="H719" s="9"/>
      <c r="I719" s="9"/>
      <c r="J719" s="9"/>
      <c r="K719" s="9"/>
      <c r="L719" s="9"/>
      <c r="M719" s="9"/>
      <c r="N719" s="82"/>
      <c r="O719" s="9"/>
      <c r="P719" s="82"/>
    </row>
    <row r="720" spans="1:16" ht="12.75" customHeight="1" x14ac:dyDescent="0.2">
      <c r="A720" s="77"/>
      <c r="B720" s="81"/>
      <c r="C720" s="81"/>
      <c r="D720" s="81"/>
      <c r="E720" s="9"/>
      <c r="F720" s="9"/>
      <c r="G720" s="80"/>
      <c r="H720" s="9"/>
      <c r="I720" s="9"/>
      <c r="J720" s="9"/>
      <c r="K720" s="9"/>
      <c r="L720" s="9"/>
      <c r="M720" s="9"/>
      <c r="N720" s="82"/>
      <c r="O720" s="9"/>
      <c r="P720" s="82"/>
    </row>
    <row r="721" spans="1:16" ht="12.75" customHeight="1" x14ac:dyDescent="0.2">
      <c r="A721" s="77"/>
      <c r="B721" s="81"/>
      <c r="C721" s="81"/>
      <c r="D721" s="81"/>
      <c r="E721" s="9"/>
      <c r="F721" s="9"/>
      <c r="G721" s="80"/>
      <c r="H721" s="9"/>
      <c r="I721" s="9"/>
      <c r="J721" s="9"/>
      <c r="K721" s="9"/>
      <c r="L721" s="9"/>
      <c r="M721" s="9"/>
      <c r="N721" s="82"/>
      <c r="O721" s="9"/>
      <c r="P721" s="82"/>
    </row>
    <row r="722" spans="1:16" ht="12.75" customHeight="1" x14ac:dyDescent="0.2">
      <c r="A722" s="77"/>
      <c r="B722" s="81"/>
      <c r="C722" s="81"/>
      <c r="D722" s="81"/>
      <c r="E722" s="9"/>
      <c r="F722" s="9"/>
      <c r="G722" s="80"/>
      <c r="H722" s="9"/>
      <c r="I722" s="9"/>
      <c r="J722" s="9"/>
      <c r="K722" s="9"/>
      <c r="L722" s="9"/>
      <c r="M722" s="9"/>
      <c r="N722" s="82"/>
      <c r="O722" s="9"/>
      <c r="P722" s="82"/>
    </row>
    <row r="723" spans="1:16" ht="12.75" customHeight="1" x14ac:dyDescent="0.2">
      <c r="A723" s="77"/>
      <c r="B723" s="81"/>
      <c r="C723" s="81"/>
      <c r="D723" s="81"/>
      <c r="E723" s="9"/>
      <c r="F723" s="9"/>
      <c r="G723" s="80"/>
      <c r="H723" s="9"/>
      <c r="I723" s="9"/>
      <c r="J723" s="9"/>
      <c r="K723" s="9"/>
      <c r="L723" s="9"/>
      <c r="M723" s="9"/>
      <c r="N723" s="82"/>
      <c r="O723" s="9"/>
      <c r="P723" s="82"/>
    </row>
    <row r="724" spans="1:16" ht="12.75" customHeight="1" x14ac:dyDescent="0.2">
      <c r="A724" s="77"/>
      <c r="B724" s="81"/>
      <c r="C724" s="81"/>
      <c r="D724" s="81"/>
      <c r="E724" s="9"/>
      <c r="F724" s="9"/>
      <c r="G724" s="80"/>
      <c r="H724" s="9"/>
      <c r="I724" s="9"/>
      <c r="J724" s="9"/>
      <c r="K724" s="9"/>
      <c r="L724" s="9"/>
      <c r="M724" s="9"/>
      <c r="N724" s="82"/>
      <c r="O724" s="9"/>
      <c r="P724" s="82"/>
    </row>
    <row r="725" spans="1:16" ht="12.75" customHeight="1" x14ac:dyDescent="0.2">
      <c r="A725" s="77"/>
      <c r="B725" s="81"/>
      <c r="C725" s="81"/>
      <c r="D725" s="81"/>
      <c r="E725" s="9"/>
      <c r="F725" s="9"/>
      <c r="G725" s="80"/>
      <c r="H725" s="9"/>
      <c r="I725" s="9"/>
      <c r="J725" s="9"/>
      <c r="K725" s="9"/>
      <c r="L725" s="9"/>
      <c r="M725" s="9"/>
      <c r="N725" s="82"/>
      <c r="O725" s="9"/>
      <c r="P725" s="82"/>
    </row>
    <row r="726" spans="1:16" ht="12.75" customHeight="1" x14ac:dyDescent="0.2">
      <c r="A726" s="77"/>
      <c r="B726" s="81"/>
      <c r="C726" s="81"/>
      <c r="D726" s="81"/>
      <c r="E726" s="9"/>
      <c r="F726" s="9"/>
      <c r="G726" s="80"/>
      <c r="H726" s="9"/>
      <c r="I726" s="9"/>
      <c r="J726" s="9"/>
      <c r="K726" s="9"/>
      <c r="L726" s="9"/>
      <c r="M726" s="9"/>
      <c r="N726" s="82"/>
      <c r="O726" s="9"/>
      <c r="P726" s="82"/>
    </row>
    <row r="727" spans="1:16" ht="12.75" customHeight="1" x14ac:dyDescent="0.2">
      <c r="A727" s="77"/>
      <c r="B727" s="81"/>
      <c r="C727" s="81"/>
      <c r="D727" s="81"/>
      <c r="E727" s="9"/>
      <c r="F727" s="9"/>
      <c r="G727" s="80"/>
      <c r="H727" s="9"/>
      <c r="I727" s="9"/>
      <c r="J727" s="9"/>
      <c r="K727" s="9"/>
      <c r="L727" s="9"/>
      <c r="M727" s="9"/>
      <c r="N727" s="82"/>
      <c r="O727" s="9"/>
      <c r="P727" s="82"/>
    </row>
    <row r="728" spans="1:16" ht="12.75" customHeight="1" x14ac:dyDescent="0.2">
      <c r="A728" s="77"/>
      <c r="B728" s="81"/>
      <c r="C728" s="81"/>
      <c r="D728" s="81"/>
      <c r="E728" s="9"/>
      <c r="F728" s="9"/>
      <c r="G728" s="80"/>
      <c r="H728" s="9"/>
      <c r="I728" s="9"/>
      <c r="J728" s="9"/>
      <c r="K728" s="9"/>
      <c r="L728" s="9"/>
      <c r="M728" s="9"/>
      <c r="N728" s="82"/>
      <c r="O728" s="9"/>
      <c r="P728" s="82"/>
    </row>
    <row r="729" spans="1:16" ht="12.75" customHeight="1" x14ac:dyDescent="0.2">
      <c r="A729" s="77"/>
      <c r="B729" s="81"/>
      <c r="C729" s="81"/>
      <c r="D729" s="81"/>
      <c r="E729" s="9"/>
      <c r="F729" s="9"/>
      <c r="G729" s="80"/>
      <c r="H729" s="9"/>
      <c r="I729" s="9"/>
      <c r="J729" s="9"/>
      <c r="K729" s="9"/>
      <c r="L729" s="9"/>
      <c r="M729" s="9"/>
      <c r="N729" s="82"/>
      <c r="O729" s="9"/>
      <c r="P729" s="82"/>
    </row>
    <row r="730" spans="1:16" ht="12.75" customHeight="1" x14ac:dyDescent="0.2">
      <c r="A730" s="77"/>
      <c r="B730" s="81"/>
      <c r="C730" s="81"/>
      <c r="D730" s="81"/>
      <c r="E730" s="9"/>
      <c r="F730" s="9"/>
      <c r="G730" s="80"/>
      <c r="H730" s="9"/>
      <c r="I730" s="9"/>
      <c r="J730" s="9"/>
      <c r="K730" s="9"/>
      <c r="L730" s="9"/>
      <c r="M730" s="9"/>
      <c r="N730" s="82"/>
      <c r="O730" s="9"/>
      <c r="P730" s="82"/>
    </row>
    <row r="731" spans="1:16" ht="12.75" customHeight="1" x14ac:dyDescent="0.2">
      <c r="A731" s="77"/>
      <c r="B731" s="81"/>
      <c r="C731" s="81"/>
      <c r="D731" s="81"/>
      <c r="E731" s="9"/>
      <c r="F731" s="9"/>
      <c r="G731" s="80"/>
      <c r="H731" s="9"/>
      <c r="I731" s="9"/>
      <c r="J731" s="9"/>
      <c r="K731" s="9"/>
      <c r="L731" s="9"/>
      <c r="M731" s="9"/>
      <c r="N731" s="82"/>
      <c r="O731" s="9"/>
      <c r="P731" s="82"/>
    </row>
    <row r="732" spans="1:16" ht="12.75" customHeight="1" x14ac:dyDescent="0.2">
      <c r="A732" s="77"/>
      <c r="B732" s="81"/>
      <c r="C732" s="81"/>
      <c r="D732" s="81"/>
      <c r="E732" s="9"/>
      <c r="F732" s="9"/>
      <c r="G732" s="80"/>
      <c r="H732" s="9"/>
      <c r="I732" s="9"/>
      <c r="J732" s="9"/>
      <c r="K732" s="9"/>
      <c r="L732" s="9"/>
      <c r="M732" s="9"/>
      <c r="N732" s="82"/>
      <c r="O732" s="9"/>
      <c r="P732" s="82"/>
    </row>
    <row r="733" spans="1:16" ht="12.75" customHeight="1" x14ac:dyDescent="0.2">
      <c r="A733" s="77"/>
      <c r="B733" s="81"/>
      <c r="C733" s="81"/>
      <c r="D733" s="81"/>
      <c r="E733" s="9"/>
      <c r="F733" s="9"/>
      <c r="G733" s="80"/>
      <c r="H733" s="9"/>
      <c r="I733" s="9"/>
      <c r="J733" s="9"/>
      <c r="K733" s="9"/>
      <c r="L733" s="9"/>
      <c r="M733" s="9"/>
      <c r="N733" s="82"/>
      <c r="O733" s="9"/>
      <c r="P733" s="82"/>
    </row>
    <row r="734" spans="1:16" ht="12.75" customHeight="1" x14ac:dyDescent="0.2">
      <c r="A734" s="77"/>
      <c r="B734" s="81"/>
      <c r="C734" s="81"/>
      <c r="D734" s="81"/>
      <c r="E734" s="9"/>
      <c r="F734" s="9"/>
      <c r="G734" s="80"/>
      <c r="H734" s="9"/>
      <c r="I734" s="9"/>
      <c r="J734" s="9"/>
      <c r="K734" s="9"/>
      <c r="L734" s="9"/>
      <c r="M734" s="9"/>
      <c r="N734" s="82"/>
      <c r="O734" s="9"/>
      <c r="P734" s="82"/>
    </row>
    <row r="735" spans="1:16" ht="12.75" customHeight="1" x14ac:dyDescent="0.2">
      <c r="A735" s="77"/>
      <c r="B735" s="81"/>
      <c r="C735" s="81"/>
      <c r="D735" s="81"/>
      <c r="E735" s="9"/>
      <c r="F735" s="9"/>
      <c r="G735" s="80"/>
      <c r="H735" s="9"/>
      <c r="I735" s="9"/>
      <c r="J735" s="9"/>
      <c r="K735" s="9"/>
      <c r="L735" s="9"/>
      <c r="M735" s="9"/>
      <c r="N735" s="82"/>
      <c r="O735" s="9"/>
      <c r="P735" s="82"/>
    </row>
    <row r="736" spans="1:16" ht="12.75" customHeight="1" x14ac:dyDescent="0.2">
      <c r="A736" s="77"/>
      <c r="B736" s="81"/>
      <c r="C736" s="81"/>
      <c r="D736" s="81"/>
      <c r="E736" s="9"/>
      <c r="F736" s="9"/>
      <c r="G736" s="80"/>
      <c r="H736" s="9"/>
      <c r="I736" s="9"/>
      <c r="J736" s="9"/>
      <c r="K736" s="9"/>
      <c r="L736" s="9"/>
      <c r="M736" s="9"/>
      <c r="N736" s="82"/>
      <c r="O736" s="9"/>
      <c r="P736" s="82"/>
    </row>
    <row r="737" spans="1:16" ht="12.75" customHeight="1" x14ac:dyDescent="0.2">
      <c r="A737" s="77"/>
      <c r="B737" s="81"/>
      <c r="C737" s="81"/>
      <c r="D737" s="81"/>
      <c r="E737" s="9"/>
      <c r="F737" s="9"/>
      <c r="G737" s="80"/>
      <c r="H737" s="9"/>
      <c r="I737" s="9"/>
      <c r="J737" s="9"/>
      <c r="K737" s="9"/>
      <c r="L737" s="9"/>
      <c r="M737" s="9"/>
      <c r="N737" s="82"/>
      <c r="O737" s="9"/>
      <c r="P737" s="82"/>
    </row>
    <row r="738" spans="1:16" ht="12.75" customHeight="1" x14ac:dyDescent="0.2">
      <c r="A738" s="77"/>
      <c r="B738" s="81"/>
      <c r="C738" s="81"/>
      <c r="D738" s="81"/>
      <c r="E738" s="9"/>
      <c r="F738" s="9"/>
      <c r="G738" s="80"/>
      <c r="H738" s="9"/>
      <c r="I738" s="9"/>
      <c r="J738" s="9"/>
      <c r="K738" s="9"/>
      <c r="L738" s="9"/>
      <c r="M738" s="9"/>
      <c r="N738" s="82"/>
      <c r="O738" s="9"/>
      <c r="P738" s="82"/>
    </row>
    <row r="739" spans="1:16" ht="12.75" customHeight="1" x14ac:dyDescent="0.2">
      <c r="A739" s="77"/>
      <c r="B739" s="81"/>
      <c r="C739" s="81"/>
      <c r="D739" s="81"/>
      <c r="E739" s="9"/>
      <c r="F739" s="9"/>
      <c r="G739" s="80"/>
      <c r="H739" s="9"/>
      <c r="I739" s="9"/>
      <c r="J739" s="9"/>
      <c r="K739" s="9"/>
      <c r="L739" s="9"/>
      <c r="M739" s="9"/>
      <c r="N739" s="82"/>
      <c r="O739" s="9"/>
      <c r="P739" s="82"/>
    </row>
    <row r="740" spans="1:16" ht="12.75" customHeight="1" x14ac:dyDescent="0.2">
      <c r="A740" s="77"/>
      <c r="B740" s="81"/>
      <c r="C740" s="81"/>
      <c r="D740" s="81"/>
      <c r="E740" s="9"/>
      <c r="F740" s="9"/>
      <c r="G740" s="80"/>
      <c r="H740" s="9"/>
      <c r="I740" s="9"/>
      <c r="J740" s="9"/>
      <c r="K740" s="9"/>
      <c r="L740" s="9"/>
      <c r="M740" s="9"/>
      <c r="N740" s="82"/>
      <c r="O740" s="9"/>
      <c r="P740" s="82"/>
    </row>
    <row r="741" spans="1:16" ht="12.75" customHeight="1" x14ac:dyDescent="0.2">
      <c r="A741" s="77"/>
      <c r="B741" s="81"/>
      <c r="C741" s="81"/>
      <c r="D741" s="81"/>
      <c r="E741" s="9"/>
      <c r="F741" s="9"/>
      <c r="G741" s="80"/>
      <c r="H741" s="9"/>
      <c r="I741" s="9"/>
      <c r="J741" s="9"/>
      <c r="K741" s="9"/>
      <c r="L741" s="9"/>
      <c r="M741" s="9"/>
      <c r="N741" s="82"/>
      <c r="O741" s="9"/>
      <c r="P741" s="82"/>
    </row>
    <row r="742" spans="1:16" ht="12.75" customHeight="1" x14ac:dyDescent="0.2">
      <c r="A742" s="77"/>
      <c r="B742" s="81"/>
      <c r="C742" s="81"/>
      <c r="D742" s="81"/>
      <c r="E742" s="9"/>
      <c r="F742" s="9"/>
      <c r="G742" s="80"/>
      <c r="H742" s="9"/>
      <c r="I742" s="9"/>
      <c r="J742" s="9"/>
      <c r="K742" s="9"/>
      <c r="L742" s="9"/>
      <c r="M742" s="9"/>
      <c r="N742" s="82"/>
      <c r="O742" s="9"/>
      <c r="P742" s="82"/>
    </row>
    <row r="743" spans="1:16" ht="12.75" customHeight="1" x14ac:dyDescent="0.2">
      <c r="A743" s="77"/>
      <c r="B743" s="81"/>
      <c r="C743" s="81"/>
      <c r="D743" s="81"/>
      <c r="E743" s="9"/>
      <c r="F743" s="9"/>
      <c r="G743" s="80"/>
      <c r="H743" s="9"/>
      <c r="I743" s="9"/>
      <c r="J743" s="9"/>
      <c r="K743" s="9"/>
      <c r="L743" s="9"/>
      <c r="M743" s="9"/>
      <c r="N743" s="82"/>
      <c r="O743" s="9"/>
      <c r="P743" s="82"/>
    </row>
    <row r="744" spans="1:16" ht="12.75" customHeight="1" x14ac:dyDescent="0.2">
      <c r="A744" s="77"/>
      <c r="B744" s="81"/>
      <c r="C744" s="81"/>
      <c r="D744" s="81"/>
      <c r="E744" s="9"/>
      <c r="F744" s="9"/>
      <c r="G744" s="80"/>
      <c r="H744" s="9"/>
      <c r="I744" s="9"/>
      <c r="J744" s="9"/>
      <c r="K744" s="9"/>
      <c r="L744" s="9"/>
      <c r="M744" s="9"/>
      <c r="N744" s="82"/>
      <c r="O744" s="9"/>
      <c r="P744" s="82"/>
    </row>
    <row r="745" spans="1:16" ht="12.75" customHeight="1" x14ac:dyDescent="0.2">
      <c r="A745" s="77"/>
      <c r="B745" s="81"/>
      <c r="C745" s="81"/>
      <c r="D745" s="81"/>
      <c r="E745" s="9"/>
      <c r="F745" s="9"/>
      <c r="G745" s="80"/>
      <c r="H745" s="9"/>
      <c r="I745" s="9"/>
      <c r="J745" s="9"/>
      <c r="K745" s="9"/>
      <c r="L745" s="9"/>
      <c r="M745" s="9"/>
      <c r="N745" s="82"/>
      <c r="O745" s="9"/>
      <c r="P745" s="82"/>
    </row>
    <row r="746" spans="1:16" ht="12.75" customHeight="1" x14ac:dyDescent="0.2">
      <c r="A746" s="77"/>
      <c r="B746" s="81"/>
      <c r="C746" s="81"/>
      <c r="D746" s="81"/>
      <c r="E746" s="9"/>
      <c r="F746" s="9"/>
      <c r="G746" s="80"/>
      <c r="H746" s="9"/>
      <c r="I746" s="9"/>
      <c r="J746" s="9"/>
      <c r="K746" s="9"/>
      <c r="L746" s="9"/>
      <c r="M746" s="9"/>
      <c r="N746" s="82"/>
      <c r="O746" s="9"/>
      <c r="P746" s="82"/>
    </row>
    <row r="747" spans="1:16" ht="12.75" customHeight="1" x14ac:dyDescent="0.2">
      <c r="A747" s="77"/>
      <c r="B747" s="81"/>
      <c r="C747" s="81"/>
      <c r="D747" s="81"/>
      <c r="E747" s="9"/>
      <c r="F747" s="9"/>
      <c r="G747" s="80"/>
      <c r="H747" s="9"/>
      <c r="I747" s="9"/>
      <c r="J747" s="9"/>
      <c r="K747" s="9"/>
      <c r="L747" s="9"/>
      <c r="M747" s="9"/>
      <c r="N747" s="82"/>
      <c r="O747" s="9"/>
      <c r="P747" s="82"/>
    </row>
    <row r="748" spans="1:16" ht="12.75" customHeight="1" x14ac:dyDescent="0.2">
      <c r="A748" s="77"/>
      <c r="B748" s="81"/>
      <c r="C748" s="81"/>
      <c r="D748" s="81"/>
      <c r="E748" s="9"/>
      <c r="F748" s="9"/>
      <c r="G748" s="80"/>
      <c r="H748" s="9"/>
      <c r="I748" s="9"/>
      <c r="J748" s="9"/>
      <c r="K748" s="9"/>
      <c r="L748" s="9"/>
      <c r="M748" s="9"/>
      <c r="N748" s="82"/>
      <c r="O748" s="9"/>
      <c r="P748" s="82"/>
    </row>
    <row r="749" spans="1:16" ht="12.75" customHeight="1" x14ac:dyDescent="0.2">
      <c r="A749" s="77"/>
      <c r="B749" s="81"/>
      <c r="C749" s="81"/>
      <c r="D749" s="81"/>
      <c r="E749" s="9"/>
      <c r="F749" s="9"/>
      <c r="G749" s="80"/>
      <c r="H749" s="9"/>
      <c r="I749" s="9"/>
      <c r="J749" s="9"/>
      <c r="K749" s="9"/>
      <c r="L749" s="9"/>
      <c r="M749" s="9"/>
      <c r="N749" s="82"/>
      <c r="O749" s="9"/>
      <c r="P749" s="82"/>
    </row>
    <row r="750" spans="1:16" ht="12.75" customHeight="1" x14ac:dyDescent="0.2">
      <c r="A750" s="77"/>
      <c r="B750" s="81"/>
      <c r="C750" s="81"/>
      <c r="D750" s="81"/>
      <c r="E750" s="9"/>
      <c r="F750" s="9"/>
      <c r="G750" s="80"/>
      <c r="H750" s="9"/>
      <c r="I750" s="9"/>
      <c r="J750" s="9"/>
      <c r="K750" s="9"/>
      <c r="L750" s="9"/>
      <c r="M750" s="9"/>
      <c r="N750" s="82"/>
      <c r="O750" s="9"/>
      <c r="P750" s="82"/>
    </row>
    <row r="751" spans="1:16" ht="12.75" customHeight="1" x14ac:dyDescent="0.2">
      <c r="A751" s="77"/>
      <c r="B751" s="81"/>
      <c r="C751" s="81"/>
      <c r="D751" s="81"/>
      <c r="E751" s="9"/>
      <c r="F751" s="9"/>
      <c r="G751" s="80"/>
      <c r="H751" s="9"/>
      <c r="I751" s="9"/>
      <c r="J751" s="9"/>
      <c r="K751" s="9"/>
      <c r="L751" s="9"/>
      <c r="M751" s="9"/>
      <c r="N751" s="82"/>
      <c r="O751" s="9"/>
      <c r="P751" s="82"/>
    </row>
    <row r="752" spans="1:16" ht="12.75" customHeight="1" x14ac:dyDescent="0.2">
      <c r="A752" s="77"/>
      <c r="B752" s="81"/>
      <c r="C752" s="81"/>
      <c r="D752" s="81"/>
      <c r="E752" s="9"/>
      <c r="F752" s="9"/>
      <c r="G752" s="80"/>
      <c r="H752" s="9"/>
      <c r="I752" s="9"/>
      <c r="J752" s="9"/>
      <c r="K752" s="9"/>
      <c r="L752" s="9"/>
      <c r="M752" s="9"/>
      <c r="N752" s="82"/>
      <c r="O752" s="9"/>
      <c r="P752" s="82"/>
    </row>
    <row r="753" spans="1:16" ht="12.75" customHeight="1" x14ac:dyDescent="0.2">
      <c r="A753" s="77"/>
      <c r="B753" s="81"/>
      <c r="C753" s="81"/>
      <c r="D753" s="81"/>
      <c r="E753" s="9"/>
      <c r="F753" s="9"/>
      <c r="G753" s="80"/>
      <c r="H753" s="9"/>
      <c r="I753" s="9"/>
      <c r="J753" s="9"/>
      <c r="K753" s="9"/>
      <c r="L753" s="9"/>
      <c r="M753" s="9"/>
      <c r="N753" s="82"/>
      <c r="O753" s="9"/>
      <c r="P753" s="82"/>
    </row>
    <row r="754" spans="1:16" ht="12.75" customHeight="1" x14ac:dyDescent="0.2">
      <c r="A754" s="77"/>
      <c r="B754" s="81"/>
      <c r="C754" s="81"/>
      <c r="D754" s="81"/>
      <c r="E754" s="9"/>
      <c r="F754" s="9"/>
      <c r="G754" s="80"/>
      <c r="H754" s="9"/>
      <c r="I754" s="9"/>
      <c r="J754" s="9"/>
      <c r="K754" s="9"/>
      <c r="L754" s="9"/>
      <c r="M754" s="9"/>
      <c r="N754" s="82"/>
      <c r="O754" s="9"/>
      <c r="P754" s="82"/>
    </row>
    <row r="755" spans="1:16" ht="12.75" customHeight="1" x14ac:dyDescent="0.2">
      <c r="A755" s="77"/>
      <c r="B755" s="81"/>
      <c r="C755" s="81"/>
      <c r="D755" s="81"/>
      <c r="E755" s="9"/>
      <c r="F755" s="9"/>
      <c r="G755" s="80"/>
      <c r="H755" s="9"/>
      <c r="I755" s="9"/>
      <c r="J755" s="9"/>
      <c r="K755" s="9"/>
      <c r="L755" s="9"/>
      <c r="M755" s="9"/>
      <c r="N755" s="82"/>
      <c r="O755" s="9"/>
      <c r="P755" s="82"/>
    </row>
    <row r="756" spans="1:16" ht="12.75" customHeight="1" x14ac:dyDescent="0.2">
      <c r="A756" s="77"/>
      <c r="B756" s="81"/>
      <c r="C756" s="81"/>
      <c r="D756" s="81"/>
      <c r="E756" s="9"/>
      <c r="F756" s="9"/>
      <c r="G756" s="80"/>
      <c r="H756" s="9"/>
      <c r="I756" s="9"/>
      <c r="J756" s="9"/>
      <c r="K756" s="9"/>
      <c r="L756" s="9"/>
      <c r="M756" s="9"/>
      <c r="N756" s="82"/>
      <c r="O756" s="9"/>
      <c r="P756" s="82"/>
    </row>
    <row r="757" spans="1:16" ht="12.75" customHeight="1" x14ac:dyDescent="0.2">
      <c r="A757" s="77"/>
      <c r="B757" s="81"/>
      <c r="C757" s="81"/>
      <c r="D757" s="81"/>
      <c r="E757" s="9"/>
      <c r="F757" s="9"/>
      <c r="G757" s="80"/>
      <c r="H757" s="9"/>
      <c r="I757" s="9"/>
      <c r="J757" s="9"/>
      <c r="K757" s="9"/>
      <c r="L757" s="9"/>
      <c r="M757" s="9"/>
      <c r="N757" s="82"/>
      <c r="O757" s="9"/>
      <c r="P757" s="82"/>
    </row>
    <row r="758" spans="1:16" ht="12.75" customHeight="1" x14ac:dyDescent="0.2">
      <c r="A758" s="77"/>
      <c r="B758" s="81"/>
      <c r="C758" s="81"/>
      <c r="D758" s="81"/>
      <c r="E758" s="9"/>
      <c r="F758" s="9"/>
      <c r="G758" s="80"/>
      <c r="H758" s="9"/>
      <c r="I758" s="9"/>
      <c r="J758" s="9"/>
      <c r="K758" s="9"/>
      <c r="L758" s="9"/>
      <c r="M758" s="9"/>
      <c r="N758" s="82"/>
      <c r="O758" s="9"/>
      <c r="P758" s="82"/>
    </row>
    <row r="759" spans="1:16" ht="12.75" customHeight="1" x14ac:dyDescent="0.2">
      <c r="A759" s="77"/>
      <c r="B759" s="81"/>
      <c r="C759" s="81"/>
      <c r="D759" s="81"/>
      <c r="E759" s="9"/>
      <c r="F759" s="9"/>
      <c r="G759" s="80"/>
      <c r="H759" s="9"/>
      <c r="I759" s="9"/>
      <c r="J759" s="9"/>
      <c r="K759" s="9"/>
      <c r="L759" s="9"/>
      <c r="M759" s="9"/>
      <c r="N759" s="82"/>
      <c r="O759" s="9"/>
      <c r="P759" s="82"/>
    </row>
    <row r="760" spans="1:16" ht="12.75" customHeight="1" x14ac:dyDescent="0.2">
      <c r="A760" s="77"/>
      <c r="B760" s="81"/>
      <c r="C760" s="81"/>
      <c r="D760" s="81"/>
      <c r="E760" s="9"/>
      <c r="F760" s="9"/>
      <c r="G760" s="80"/>
      <c r="H760" s="9"/>
      <c r="I760" s="9"/>
      <c r="J760" s="9"/>
      <c r="K760" s="9"/>
      <c r="L760" s="9"/>
      <c r="M760" s="9"/>
      <c r="N760" s="82"/>
      <c r="O760" s="9"/>
      <c r="P760" s="82"/>
    </row>
    <row r="761" spans="1:16" ht="12.75" customHeight="1" x14ac:dyDescent="0.2">
      <c r="A761" s="77"/>
      <c r="B761" s="81"/>
      <c r="C761" s="81"/>
      <c r="D761" s="81"/>
      <c r="E761" s="9"/>
      <c r="F761" s="9"/>
      <c r="G761" s="80"/>
      <c r="H761" s="9"/>
      <c r="I761" s="9"/>
      <c r="J761" s="9"/>
      <c r="K761" s="9"/>
      <c r="L761" s="9"/>
      <c r="M761" s="9"/>
      <c r="N761" s="82"/>
      <c r="O761" s="9"/>
      <c r="P761" s="82"/>
    </row>
    <row r="762" spans="1:16" ht="12.75" customHeight="1" x14ac:dyDescent="0.2">
      <c r="A762" s="77"/>
      <c r="B762" s="81"/>
      <c r="C762" s="81"/>
      <c r="D762" s="81"/>
      <c r="E762" s="9"/>
      <c r="F762" s="9"/>
      <c r="G762" s="80"/>
      <c r="H762" s="9"/>
      <c r="I762" s="9"/>
      <c r="J762" s="9"/>
      <c r="K762" s="9"/>
      <c r="L762" s="9"/>
      <c r="M762" s="9"/>
      <c r="N762" s="82"/>
      <c r="O762" s="9"/>
      <c r="P762" s="82"/>
    </row>
    <row r="763" spans="1:16" ht="12.75" customHeight="1" x14ac:dyDescent="0.2">
      <c r="A763" s="77"/>
      <c r="B763" s="81"/>
      <c r="C763" s="81"/>
      <c r="D763" s="81"/>
      <c r="E763" s="9"/>
      <c r="F763" s="9"/>
      <c r="G763" s="80"/>
      <c r="H763" s="9"/>
      <c r="I763" s="9"/>
      <c r="J763" s="9"/>
      <c r="K763" s="9"/>
      <c r="L763" s="9"/>
      <c r="M763" s="9"/>
      <c r="N763" s="82"/>
      <c r="O763" s="9"/>
      <c r="P763" s="82"/>
    </row>
    <row r="764" spans="1:16" ht="12.75" customHeight="1" x14ac:dyDescent="0.2">
      <c r="A764" s="77"/>
      <c r="B764" s="81"/>
      <c r="C764" s="81"/>
      <c r="D764" s="81"/>
      <c r="E764" s="9"/>
      <c r="F764" s="9"/>
      <c r="G764" s="80"/>
      <c r="H764" s="9"/>
      <c r="I764" s="9"/>
      <c r="J764" s="9"/>
      <c r="K764" s="9"/>
      <c r="L764" s="9"/>
      <c r="M764" s="9"/>
      <c r="N764" s="82"/>
      <c r="O764" s="9"/>
      <c r="P764" s="82"/>
    </row>
    <row r="765" spans="1:16" ht="12.75" customHeight="1" x14ac:dyDescent="0.2">
      <c r="A765" s="77"/>
      <c r="B765" s="81"/>
      <c r="C765" s="81"/>
      <c r="D765" s="81"/>
      <c r="E765" s="9"/>
      <c r="F765" s="9"/>
      <c r="G765" s="80"/>
      <c r="H765" s="9"/>
      <c r="I765" s="9"/>
      <c r="J765" s="9"/>
      <c r="K765" s="9"/>
      <c r="L765" s="9"/>
      <c r="M765" s="9"/>
      <c r="N765" s="82"/>
      <c r="O765" s="9"/>
      <c r="P765" s="82"/>
    </row>
    <row r="766" spans="1:16" ht="12.75" customHeight="1" x14ac:dyDescent="0.2">
      <c r="A766" s="77"/>
      <c r="B766" s="81"/>
      <c r="C766" s="81"/>
      <c r="D766" s="81"/>
      <c r="E766" s="9"/>
      <c r="F766" s="9"/>
      <c r="G766" s="80"/>
      <c r="H766" s="9"/>
      <c r="I766" s="9"/>
      <c r="J766" s="9"/>
      <c r="K766" s="9"/>
      <c r="L766" s="9"/>
      <c r="M766" s="9"/>
      <c r="N766" s="82"/>
      <c r="O766" s="9"/>
      <c r="P766" s="82"/>
    </row>
    <row r="767" spans="1:16" ht="12.75" customHeight="1" x14ac:dyDescent="0.2">
      <c r="A767" s="77"/>
      <c r="B767" s="81"/>
      <c r="C767" s="81"/>
      <c r="D767" s="81"/>
      <c r="E767" s="9"/>
      <c r="F767" s="9"/>
      <c r="G767" s="80"/>
      <c r="H767" s="9"/>
      <c r="I767" s="9"/>
      <c r="J767" s="9"/>
      <c r="K767" s="9"/>
      <c r="L767" s="9"/>
      <c r="M767" s="9"/>
      <c r="N767" s="82"/>
      <c r="O767" s="9"/>
      <c r="P767" s="82"/>
    </row>
    <row r="768" spans="1:16" ht="12.75" customHeight="1" x14ac:dyDescent="0.2">
      <c r="A768" s="77"/>
      <c r="B768" s="81"/>
      <c r="C768" s="81"/>
      <c r="D768" s="81"/>
      <c r="E768" s="9"/>
      <c r="F768" s="9"/>
      <c r="G768" s="80"/>
      <c r="H768" s="9"/>
      <c r="I768" s="9"/>
      <c r="J768" s="9"/>
      <c r="K768" s="9"/>
      <c r="L768" s="9"/>
      <c r="M768" s="9"/>
      <c r="N768" s="82"/>
      <c r="O768" s="9"/>
      <c r="P768" s="82"/>
    </row>
    <row r="769" spans="1:16" ht="12.75" customHeight="1" x14ac:dyDescent="0.2">
      <c r="A769" s="77"/>
      <c r="B769" s="81"/>
      <c r="C769" s="81"/>
      <c r="D769" s="81"/>
      <c r="E769" s="9"/>
      <c r="F769" s="9"/>
      <c r="G769" s="80"/>
      <c r="H769" s="9"/>
      <c r="I769" s="9"/>
      <c r="J769" s="9"/>
      <c r="K769" s="9"/>
      <c r="L769" s="9"/>
      <c r="M769" s="9"/>
      <c r="N769" s="82"/>
      <c r="O769" s="9"/>
      <c r="P769" s="82"/>
    </row>
    <row r="770" spans="1:16" ht="12.75" customHeight="1" x14ac:dyDescent="0.2">
      <c r="A770" s="77"/>
      <c r="B770" s="81"/>
      <c r="C770" s="81"/>
      <c r="D770" s="81"/>
      <c r="E770" s="9"/>
      <c r="F770" s="9"/>
      <c r="G770" s="80"/>
      <c r="H770" s="9"/>
      <c r="I770" s="9"/>
      <c r="J770" s="9"/>
      <c r="K770" s="9"/>
      <c r="L770" s="9"/>
      <c r="M770" s="9"/>
      <c r="N770" s="82"/>
      <c r="O770" s="9"/>
      <c r="P770" s="82"/>
    </row>
    <row r="771" spans="1:16" ht="12.75" customHeight="1" x14ac:dyDescent="0.2">
      <c r="A771" s="77"/>
      <c r="B771" s="81"/>
      <c r="C771" s="81"/>
      <c r="D771" s="81"/>
      <c r="E771" s="9"/>
      <c r="F771" s="9"/>
      <c r="G771" s="80"/>
      <c r="H771" s="9"/>
      <c r="I771" s="9"/>
      <c r="J771" s="9"/>
      <c r="K771" s="9"/>
      <c r="L771" s="9"/>
      <c r="M771" s="9"/>
      <c r="N771" s="82"/>
      <c r="O771" s="9"/>
      <c r="P771" s="82"/>
    </row>
    <row r="772" spans="1:16" ht="12.75" customHeight="1" x14ac:dyDescent="0.2">
      <c r="A772" s="77"/>
      <c r="B772" s="81"/>
      <c r="C772" s="81"/>
      <c r="D772" s="81"/>
      <c r="E772" s="9"/>
      <c r="F772" s="9"/>
      <c r="G772" s="80"/>
      <c r="H772" s="9"/>
      <c r="I772" s="9"/>
      <c r="J772" s="9"/>
      <c r="K772" s="9"/>
      <c r="L772" s="9"/>
      <c r="M772" s="9"/>
      <c r="N772" s="82"/>
      <c r="O772" s="9"/>
      <c r="P772" s="82"/>
    </row>
    <row r="773" spans="1:16" ht="12.75" customHeight="1" x14ac:dyDescent="0.2">
      <c r="A773" s="77"/>
      <c r="B773" s="81"/>
      <c r="C773" s="81"/>
      <c r="D773" s="81"/>
      <c r="E773" s="9"/>
      <c r="F773" s="9"/>
      <c r="G773" s="80"/>
      <c r="H773" s="9"/>
      <c r="I773" s="9"/>
      <c r="J773" s="9"/>
      <c r="K773" s="9"/>
      <c r="L773" s="9"/>
      <c r="M773" s="9"/>
      <c r="N773" s="82"/>
      <c r="O773" s="9"/>
      <c r="P773" s="82"/>
    </row>
    <row r="774" spans="1:16" ht="12.75" customHeight="1" x14ac:dyDescent="0.2">
      <c r="A774" s="77"/>
      <c r="B774" s="81"/>
      <c r="C774" s="81"/>
      <c r="D774" s="81"/>
      <c r="E774" s="9"/>
      <c r="F774" s="9"/>
      <c r="G774" s="80"/>
      <c r="H774" s="9"/>
      <c r="I774" s="9"/>
      <c r="J774" s="9"/>
      <c r="K774" s="9"/>
      <c r="L774" s="9"/>
      <c r="M774" s="9"/>
      <c r="N774" s="82"/>
      <c r="O774" s="9"/>
      <c r="P774" s="82"/>
    </row>
    <row r="775" spans="1:16" ht="12.75" customHeight="1" x14ac:dyDescent="0.2">
      <c r="A775" s="77"/>
      <c r="B775" s="81"/>
      <c r="C775" s="81"/>
      <c r="D775" s="81"/>
      <c r="E775" s="9"/>
      <c r="F775" s="9"/>
      <c r="G775" s="80"/>
      <c r="H775" s="9"/>
      <c r="I775" s="9"/>
      <c r="J775" s="9"/>
      <c r="K775" s="9"/>
      <c r="L775" s="9"/>
      <c r="M775" s="9"/>
      <c r="N775" s="82"/>
      <c r="O775" s="9"/>
      <c r="P775" s="82"/>
    </row>
    <row r="776" spans="1:16" ht="12.75" customHeight="1" x14ac:dyDescent="0.2">
      <c r="A776" s="77"/>
      <c r="B776" s="81"/>
      <c r="C776" s="81"/>
      <c r="D776" s="81"/>
      <c r="E776" s="9"/>
      <c r="F776" s="9"/>
      <c r="G776" s="80"/>
      <c r="H776" s="9"/>
      <c r="I776" s="9"/>
      <c r="J776" s="9"/>
      <c r="K776" s="9"/>
      <c r="L776" s="9"/>
      <c r="M776" s="9"/>
      <c r="N776" s="82"/>
      <c r="O776" s="9"/>
      <c r="P776" s="82"/>
    </row>
    <row r="777" spans="1:16" ht="12.75" customHeight="1" x14ac:dyDescent="0.2">
      <c r="A777" s="77"/>
      <c r="B777" s="81"/>
      <c r="C777" s="81"/>
      <c r="D777" s="81"/>
      <c r="E777" s="9"/>
      <c r="F777" s="9"/>
      <c r="G777" s="80"/>
      <c r="H777" s="9"/>
      <c r="I777" s="9"/>
      <c r="J777" s="9"/>
      <c r="K777" s="9"/>
      <c r="L777" s="9"/>
      <c r="M777" s="9"/>
      <c r="N777" s="82"/>
      <c r="O777" s="9"/>
      <c r="P777" s="82"/>
    </row>
    <row r="778" spans="1:16" ht="12.75" customHeight="1" x14ac:dyDescent="0.2">
      <c r="A778" s="77"/>
      <c r="B778" s="81"/>
      <c r="C778" s="81"/>
      <c r="D778" s="81"/>
      <c r="E778" s="9"/>
      <c r="F778" s="9"/>
      <c r="G778" s="80"/>
      <c r="H778" s="9"/>
      <c r="I778" s="9"/>
      <c r="J778" s="9"/>
      <c r="K778" s="9"/>
      <c r="L778" s="9"/>
      <c r="M778" s="9"/>
      <c r="N778" s="82"/>
      <c r="O778" s="9"/>
      <c r="P778" s="82"/>
    </row>
    <row r="779" spans="1:16" ht="12.75" customHeight="1" x14ac:dyDescent="0.2">
      <c r="A779" s="77"/>
      <c r="B779" s="81"/>
      <c r="C779" s="81"/>
      <c r="D779" s="81"/>
      <c r="E779" s="9"/>
      <c r="F779" s="9"/>
      <c r="G779" s="80"/>
      <c r="H779" s="9"/>
      <c r="I779" s="9"/>
      <c r="J779" s="9"/>
      <c r="K779" s="9"/>
      <c r="L779" s="9"/>
      <c r="M779" s="9"/>
      <c r="N779" s="82"/>
      <c r="O779" s="9"/>
      <c r="P779" s="82"/>
    </row>
    <row r="780" spans="1:16" ht="12.75" customHeight="1" x14ac:dyDescent="0.2">
      <c r="A780" s="77"/>
      <c r="B780" s="81"/>
      <c r="C780" s="81"/>
      <c r="D780" s="81"/>
      <c r="E780" s="9"/>
      <c r="F780" s="9"/>
      <c r="G780" s="80"/>
      <c r="H780" s="9"/>
      <c r="I780" s="9"/>
      <c r="J780" s="9"/>
      <c r="K780" s="9"/>
      <c r="L780" s="9"/>
      <c r="M780" s="9"/>
      <c r="N780" s="82"/>
      <c r="O780" s="9"/>
      <c r="P780" s="82"/>
    </row>
    <row r="781" spans="1:16" ht="12.75" customHeight="1" x14ac:dyDescent="0.2">
      <c r="A781" s="77"/>
      <c r="B781" s="81"/>
      <c r="C781" s="81"/>
      <c r="D781" s="81"/>
      <c r="E781" s="9"/>
      <c r="F781" s="9"/>
      <c r="G781" s="80"/>
      <c r="H781" s="9"/>
      <c r="I781" s="9"/>
      <c r="J781" s="9"/>
      <c r="K781" s="9"/>
      <c r="L781" s="9"/>
      <c r="M781" s="9"/>
      <c r="N781" s="82"/>
      <c r="O781" s="9"/>
      <c r="P781" s="82"/>
    </row>
    <row r="782" spans="1:16" ht="12.75" customHeight="1" x14ac:dyDescent="0.2">
      <c r="A782" s="77"/>
      <c r="B782" s="81"/>
      <c r="C782" s="81"/>
      <c r="D782" s="81"/>
      <c r="E782" s="9"/>
      <c r="F782" s="9"/>
      <c r="G782" s="80"/>
      <c r="H782" s="9"/>
      <c r="I782" s="9"/>
      <c r="J782" s="9"/>
      <c r="K782" s="9"/>
      <c r="L782" s="9"/>
      <c r="M782" s="9"/>
      <c r="N782" s="82"/>
      <c r="O782" s="9"/>
      <c r="P782" s="82"/>
    </row>
    <row r="783" spans="1:16" ht="12.75" customHeight="1" x14ac:dyDescent="0.2">
      <c r="A783" s="77"/>
      <c r="B783" s="81"/>
      <c r="C783" s="81"/>
      <c r="D783" s="81"/>
      <c r="E783" s="9"/>
      <c r="F783" s="9"/>
      <c r="G783" s="80"/>
      <c r="H783" s="9"/>
      <c r="I783" s="9"/>
      <c r="J783" s="9"/>
      <c r="K783" s="9"/>
      <c r="L783" s="9"/>
      <c r="M783" s="9"/>
      <c r="N783" s="82"/>
      <c r="O783" s="9"/>
      <c r="P783" s="82"/>
    </row>
    <row r="784" spans="1:16" ht="12.75" customHeight="1" x14ac:dyDescent="0.2">
      <c r="A784" s="77"/>
      <c r="B784" s="81"/>
      <c r="C784" s="81"/>
      <c r="D784" s="81"/>
      <c r="E784" s="9"/>
      <c r="F784" s="9"/>
      <c r="G784" s="80"/>
      <c r="H784" s="9"/>
      <c r="I784" s="9"/>
      <c r="J784" s="9"/>
      <c r="K784" s="9"/>
      <c r="L784" s="9"/>
      <c r="M784" s="9"/>
      <c r="N784" s="82"/>
      <c r="O784" s="9"/>
      <c r="P784" s="82"/>
    </row>
    <row r="785" spans="1:16" ht="12.75" customHeight="1" x14ac:dyDescent="0.2">
      <c r="A785" s="77"/>
      <c r="B785" s="81"/>
      <c r="C785" s="81"/>
      <c r="D785" s="81"/>
      <c r="E785" s="9"/>
      <c r="F785" s="9"/>
      <c r="G785" s="80"/>
      <c r="H785" s="9"/>
      <c r="I785" s="9"/>
      <c r="J785" s="9"/>
      <c r="K785" s="9"/>
      <c r="L785" s="9"/>
      <c r="M785" s="9"/>
      <c r="N785" s="82"/>
      <c r="O785" s="9"/>
      <c r="P785" s="82"/>
    </row>
    <row r="786" spans="1:16" ht="12.75" customHeight="1" x14ac:dyDescent="0.2">
      <c r="A786" s="77"/>
      <c r="B786" s="81"/>
      <c r="C786" s="81"/>
      <c r="D786" s="81"/>
      <c r="E786" s="9"/>
      <c r="F786" s="9"/>
      <c r="G786" s="80"/>
      <c r="H786" s="9"/>
      <c r="I786" s="9"/>
      <c r="J786" s="9"/>
      <c r="K786" s="9"/>
      <c r="L786" s="9"/>
      <c r="M786" s="9"/>
      <c r="N786" s="82"/>
      <c r="O786" s="9"/>
      <c r="P786" s="82"/>
    </row>
    <row r="787" spans="1:16" ht="12.75" customHeight="1" x14ac:dyDescent="0.2">
      <c r="A787" s="77"/>
      <c r="B787" s="81"/>
      <c r="C787" s="81"/>
      <c r="D787" s="81"/>
      <c r="E787" s="9"/>
      <c r="F787" s="9"/>
      <c r="G787" s="80"/>
      <c r="H787" s="9"/>
      <c r="I787" s="9"/>
      <c r="J787" s="9"/>
      <c r="K787" s="9"/>
      <c r="L787" s="9"/>
      <c r="M787" s="9"/>
      <c r="N787" s="82"/>
      <c r="O787" s="9"/>
      <c r="P787" s="82"/>
    </row>
    <row r="788" spans="1:16" ht="12.75" customHeight="1" x14ac:dyDescent="0.2">
      <c r="A788" s="77"/>
      <c r="B788" s="81"/>
      <c r="C788" s="81"/>
      <c r="D788" s="81"/>
      <c r="E788" s="9"/>
      <c r="F788" s="9"/>
      <c r="G788" s="80"/>
      <c r="H788" s="9"/>
      <c r="I788" s="9"/>
      <c r="J788" s="9"/>
      <c r="K788" s="9"/>
      <c r="L788" s="9"/>
      <c r="M788" s="9"/>
      <c r="N788" s="82"/>
      <c r="O788" s="9"/>
      <c r="P788" s="82"/>
    </row>
    <row r="789" spans="1:16" ht="12.75" customHeight="1" x14ac:dyDescent="0.2">
      <c r="A789" s="77"/>
      <c r="B789" s="81"/>
      <c r="C789" s="81"/>
      <c r="D789" s="81"/>
      <c r="E789" s="9"/>
      <c r="F789" s="9"/>
      <c r="G789" s="80"/>
      <c r="H789" s="9"/>
      <c r="I789" s="9"/>
      <c r="J789" s="9"/>
      <c r="K789" s="9"/>
      <c r="L789" s="9"/>
      <c r="M789" s="9"/>
      <c r="N789" s="82"/>
      <c r="O789" s="9"/>
      <c r="P789" s="82"/>
    </row>
    <row r="790" spans="1:16" ht="12.75" customHeight="1" x14ac:dyDescent="0.2">
      <c r="A790" s="77"/>
      <c r="B790" s="81"/>
      <c r="C790" s="81"/>
      <c r="D790" s="81"/>
      <c r="E790" s="9"/>
      <c r="F790" s="9"/>
      <c r="G790" s="80"/>
      <c r="H790" s="9"/>
      <c r="I790" s="9"/>
      <c r="J790" s="9"/>
      <c r="K790" s="9"/>
      <c r="L790" s="9"/>
      <c r="M790" s="9"/>
      <c r="N790" s="82"/>
      <c r="O790" s="9"/>
      <c r="P790" s="82"/>
    </row>
    <row r="791" spans="1:16" ht="12.75" customHeight="1" x14ac:dyDescent="0.2">
      <c r="A791" s="77"/>
      <c r="B791" s="81"/>
      <c r="C791" s="81"/>
      <c r="D791" s="81"/>
      <c r="E791" s="9"/>
      <c r="F791" s="9"/>
      <c r="G791" s="80"/>
      <c r="H791" s="9"/>
      <c r="I791" s="9"/>
      <c r="J791" s="9"/>
      <c r="K791" s="9"/>
      <c r="L791" s="9"/>
      <c r="M791" s="9"/>
      <c r="N791" s="82"/>
      <c r="O791" s="9"/>
      <c r="P791" s="82"/>
    </row>
    <row r="792" spans="1:16" ht="12.75" customHeight="1" x14ac:dyDescent="0.2">
      <c r="A792" s="77"/>
      <c r="B792" s="81"/>
      <c r="C792" s="81"/>
      <c r="D792" s="81"/>
      <c r="E792" s="9"/>
      <c r="F792" s="9"/>
      <c r="G792" s="80"/>
      <c r="H792" s="9"/>
      <c r="I792" s="9"/>
      <c r="J792" s="9"/>
      <c r="K792" s="9"/>
      <c r="L792" s="9"/>
      <c r="M792" s="9"/>
      <c r="N792" s="82"/>
      <c r="O792" s="9"/>
      <c r="P792" s="82"/>
    </row>
    <row r="793" spans="1:16" ht="12.75" customHeight="1" x14ac:dyDescent="0.2">
      <c r="A793" s="77"/>
      <c r="B793" s="81"/>
      <c r="C793" s="81"/>
      <c r="D793" s="81"/>
      <c r="E793" s="9"/>
      <c r="F793" s="9"/>
      <c r="G793" s="80"/>
      <c r="H793" s="9"/>
      <c r="I793" s="9"/>
      <c r="J793" s="9"/>
      <c r="K793" s="9"/>
      <c r="L793" s="9"/>
      <c r="M793" s="9"/>
      <c r="N793" s="82"/>
      <c r="O793" s="9"/>
      <c r="P793" s="82"/>
    </row>
    <row r="794" spans="1:16" ht="12.75" customHeight="1" x14ac:dyDescent="0.2">
      <c r="A794" s="77"/>
      <c r="B794" s="81"/>
      <c r="C794" s="81"/>
      <c r="D794" s="81"/>
      <c r="E794" s="9"/>
      <c r="F794" s="9"/>
      <c r="G794" s="80"/>
      <c r="H794" s="9"/>
      <c r="I794" s="9"/>
      <c r="J794" s="9"/>
      <c r="K794" s="9"/>
      <c r="L794" s="9"/>
      <c r="M794" s="9"/>
      <c r="N794" s="82"/>
      <c r="O794" s="9"/>
      <c r="P794" s="82"/>
    </row>
    <row r="795" spans="1:16" ht="12.75" customHeight="1" x14ac:dyDescent="0.2">
      <c r="A795" s="77"/>
      <c r="B795" s="81"/>
      <c r="C795" s="81"/>
      <c r="D795" s="81"/>
      <c r="E795" s="9"/>
      <c r="F795" s="9"/>
      <c r="G795" s="80"/>
      <c r="H795" s="9"/>
      <c r="I795" s="9"/>
      <c r="J795" s="9"/>
      <c r="K795" s="9"/>
      <c r="L795" s="9"/>
      <c r="M795" s="9"/>
      <c r="N795" s="82"/>
      <c r="O795" s="9"/>
      <c r="P795" s="82"/>
    </row>
    <row r="796" spans="1:16" ht="12.75" customHeight="1" x14ac:dyDescent="0.2">
      <c r="A796" s="77"/>
      <c r="B796" s="81"/>
      <c r="C796" s="81"/>
      <c r="D796" s="81"/>
      <c r="E796" s="9"/>
      <c r="F796" s="9"/>
      <c r="G796" s="80"/>
      <c r="H796" s="9"/>
      <c r="I796" s="9"/>
      <c r="J796" s="9"/>
      <c r="K796" s="9"/>
      <c r="L796" s="9"/>
      <c r="M796" s="9"/>
      <c r="N796" s="82"/>
      <c r="O796" s="9"/>
      <c r="P796" s="82"/>
    </row>
    <row r="797" spans="1:16" ht="12.75" customHeight="1" x14ac:dyDescent="0.2">
      <c r="A797" s="77"/>
      <c r="B797" s="81"/>
      <c r="C797" s="81"/>
      <c r="D797" s="81"/>
      <c r="E797" s="9"/>
      <c r="F797" s="9"/>
      <c r="G797" s="80"/>
      <c r="H797" s="9"/>
      <c r="I797" s="9"/>
      <c r="J797" s="9"/>
      <c r="K797" s="9"/>
      <c r="L797" s="9"/>
      <c r="M797" s="9"/>
      <c r="N797" s="82"/>
      <c r="O797" s="9"/>
      <c r="P797" s="82"/>
    </row>
    <row r="798" spans="1:16" ht="12.75" customHeight="1" x14ac:dyDescent="0.2">
      <c r="A798" s="77"/>
      <c r="B798" s="81"/>
      <c r="C798" s="81"/>
      <c r="D798" s="81"/>
      <c r="E798" s="9"/>
      <c r="F798" s="9"/>
      <c r="G798" s="80"/>
      <c r="H798" s="9"/>
      <c r="I798" s="9"/>
      <c r="J798" s="9"/>
      <c r="K798" s="9"/>
      <c r="L798" s="9"/>
      <c r="M798" s="9"/>
      <c r="N798" s="82"/>
      <c r="O798" s="9"/>
      <c r="P798" s="82"/>
    </row>
    <row r="799" spans="1:16" ht="12.75" customHeight="1" x14ac:dyDescent="0.2">
      <c r="A799" s="77"/>
      <c r="B799" s="81"/>
      <c r="C799" s="81"/>
      <c r="D799" s="81"/>
      <c r="E799" s="9"/>
      <c r="F799" s="9"/>
      <c r="G799" s="80"/>
      <c r="H799" s="9"/>
      <c r="I799" s="9"/>
      <c r="J799" s="9"/>
      <c r="K799" s="9"/>
      <c r="L799" s="9"/>
      <c r="M799" s="9"/>
      <c r="N799" s="82"/>
      <c r="O799" s="9"/>
      <c r="P799" s="82"/>
    </row>
    <row r="800" spans="1:16" ht="12.75" customHeight="1" x14ac:dyDescent="0.2">
      <c r="A800" s="77"/>
      <c r="B800" s="81"/>
      <c r="C800" s="81"/>
      <c r="D800" s="81"/>
      <c r="E800" s="9"/>
      <c r="F800" s="9"/>
      <c r="G800" s="80"/>
      <c r="H800" s="9"/>
      <c r="I800" s="9"/>
      <c r="J800" s="9"/>
      <c r="K800" s="9"/>
      <c r="L800" s="9"/>
      <c r="M800" s="9"/>
      <c r="N800" s="82"/>
      <c r="O800" s="9"/>
      <c r="P800" s="82"/>
    </row>
    <row r="801" spans="1:16" ht="12.75" customHeight="1" x14ac:dyDescent="0.2">
      <c r="A801" s="77"/>
      <c r="B801" s="81"/>
      <c r="C801" s="81"/>
      <c r="D801" s="81"/>
      <c r="E801" s="9"/>
      <c r="F801" s="9"/>
      <c r="G801" s="80"/>
      <c r="H801" s="9"/>
      <c r="I801" s="9"/>
      <c r="J801" s="9"/>
      <c r="K801" s="9"/>
      <c r="L801" s="9"/>
      <c r="M801" s="9"/>
      <c r="N801" s="82"/>
      <c r="O801" s="9"/>
      <c r="P801" s="82"/>
    </row>
    <row r="802" spans="1:16" ht="12.75" customHeight="1" x14ac:dyDescent="0.2">
      <c r="A802" s="77"/>
      <c r="B802" s="81"/>
      <c r="C802" s="81"/>
      <c r="D802" s="81"/>
      <c r="E802" s="9"/>
      <c r="F802" s="9"/>
      <c r="G802" s="80"/>
      <c r="H802" s="9"/>
      <c r="I802" s="9"/>
      <c r="J802" s="9"/>
      <c r="K802" s="9"/>
      <c r="L802" s="9"/>
      <c r="M802" s="9"/>
      <c r="N802" s="82"/>
      <c r="O802" s="9"/>
      <c r="P802" s="82"/>
    </row>
    <row r="803" spans="1:16" ht="12.75" customHeight="1" x14ac:dyDescent="0.2">
      <c r="A803" s="77"/>
      <c r="B803" s="81"/>
      <c r="C803" s="81"/>
      <c r="D803" s="81"/>
      <c r="E803" s="9"/>
      <c r="F803" s="9"/>
      <c r="G803" s="80"/>
      <c r="H803" s="9"/>
      <c r="I803" s="9"/>
      <c r="J803" s="9"/>
      <c r="K803" s="9"/>
      <c r="L803" s="9"/>
      <c r="M803" s="9"/>
      <c r="N803" s="82"/>
      <c r="O803" s="9"/>
      <c r="P803" s="82"/>
    </row>
    <row r="804" spans="1:16" ht="12.75" customHeight="1" x14ac:dyDescent="0.2">
      <c r="A804" s="77"/>
      <c r="B804" s="81"/>
      <c r="C804" s="81"/>
      <c r="D804" s="81"/>
      <c r="E804" s="9"/>
      <c r="F804" s="9"/>
      <c r="G804" s="80"/>
      <c r="H804" s="9"/>
      <c r="I804" s="9"/>
      <c r="J804" s="9"/>
      <c r="K804" s="9"/>
      <c r="L804" s="9"/>
      <c r="M804" s="9"/>
      <c r="N804" s="82"/>
      <c r="O804" s="9"/>
      <c r="P804" s="82"/>
    </row>
    <row r="805" spans="1:16" ht="12.75" customHeight="1" x14ac:dyDescent="0.2">
      <c r="A805" s="77"/>
      <c r="B805" s="81"/>
      <c r="C805" s="81"/>
      <c r="D805" s="81"/>
      <c r="E805" s="9"/>
      <c r="F805" s="9"/>
      <c r="G805" s="80"/>
      <c r="H805" s="9"/>
      <c r="I805" s="9"/>
      <c r="J805" s="9"/>
      <c r="K805" s="9"/>
      <c r="L805" s="9"/>
      <c r="M805" s="9"/>
      <c r="N805" s="82"/>
      <c r="O805" s="9"/>
      <c r="P805" s="82"/>
    </row>
    <row r="806" spans="1:16" ht="12.75" customHeight="1" x14ac:dyDescent="0.2">
      <c r="A806" s="77"/>
      <c r="B806" s="81"/>
      <c r="C806" s="81"/>
      <c r="D806" s="81"/>
      <c r="E806" s="9"/>
      <c r="F806" s="9"/>
      <c r="G806" s="80"/>
      <c r="H806" s="9"/>
      <c r="I806" s="9"/>
      <c r="J806" s="9"/>
      <c r="K806" s="9"/>
      <c r="L806" s="9"/>
      <c r="M806" s="9"/>
      <c r="N806" s="82"/>
      <c r="O806" s="9"/>
      <c r="P806" s="82"/>
    </row>
    <row r="807" spans="1:16" ht="12.75" customHeight="1" x14ac:dyDescent="0.2">
      <c r="A807" s="77"/>
      <c r="B807" s="81"/>
      <c r="C807" s="81"/>
      <c r="D807" s="81"/>
      <c r="E807" s="9"/>
      <c r="F807" s="9"/>
      <c r="G807" s="80"/>
      <c r="H807" s="9"/>
      <c r="I807" s="9"/>
      <c r="J807" s="9"/>
      <c r="K807" s="9"/>
      <c r="L807" s="9"/>
      <c r="M807" s="9"/>
      <c r="N807" s="82"/>
      <c r="O807" s="9"/>
      <c r="P807" s="82"/>
    </row>
    <row r="808" spans="1:16" ht="12.75" customHeight="1" x14ac:dyDescent="0.2">
      <c r="A808" s="77"/>
      <c r="B808" s="81"/>
      <c r="C808" s="81"/>
      <c r="D808" s="81"/>
      <c r="E808" s="9"/>
      <c r="F808" s="9"/>
      <c r="G808" s="80"/>
      <c r="H808" s="9"/>
      <c r="I808" s="9"/>
      <c r="J808" s="9"/>
      <c r="K808" s="9"/>
      <c r="L808" s="9"/>
      <c r="M808" s="9"/>
      <c r="N808" s="82"/>
      <c r="O808" s="9"/>
      <c r="P808" s="82"/>
    </row>
    <row r="809" spans="1:16" ht="12.75" customHeight="1" x14ac:dyDescent="0.2">
      <c r="A809" s="77"/>
      <c r="B809" s="81"/>
      <c r="C809" s="81"/>
      <c r="D809" s="81"/>
      <c r="E809" s="9"/>
      <c r="F809" s="9"/>
      <c r="G809" s="80"/>
      <c r="H809" s="9"/>
      <c r="I809" s="9"/>
      <c r="J809" s="9"/>
      <c r="K809" s="9"/>
      <c r="L809" s="9"/>
      <c r="M809" s="9"/>
      <c r="N809" s="82"/>
      <c r="O809" s="9"/>
      <c r="P809" s="82"/>
    </row>
    <row r="810" spans="1:16" ht="12.75" customHeight="1" x14ac:dyDescent="0.2">
      <c r="A810" s="77"/>
      <c r="B810" s="81"/>
      <c r="C810" s="81"/>
      <c r="D810" s="81"/>
      <c r="E810" s="9"/>
      <c r="F810" s="9"/>
      <c r="G810" s="80"/>
      <c r="H810" s="9"/>
      <c r="I810" s="9"/>
      <c r="J810" s="9"/>
      <c r="K810" s="9"/>
      <c r="L810" s="9"/>
      <c r="M810" s="9"/>
      <c r="N810" s="82"/>
      <c r="O810" s="9"/>
      <c r="P810" s="82"/>
    </row>
    <row r="811" spans="1:16" ht="12.75" customHeight="1" x14ac:dyDescent="0.2">
      <c r="A811" s="77"/>
      <c r="B811" s="81"/>
      <c r="C811" s="81"/>
      <c r="D811" s="81"/>
      <c r="E811" s="9"/>
      <c r="F811" s="9"/>
      <c r="G811" s="80"/>
      <c r="H811" s="9"/>
      <c r="I811" s="9"/>
      <c r="J811" s="9"/>
      <c r="K811" s="9"/>
      <c r="L811" s="9"/>
      <c r="M811" s="9"/>
      <c r="N811" s="82"/>
      <c r="O811" s="9"/>
      <c r="P811" s="82"/>
    </row>
    <row r="812" spans="1:16" ht="12.75" customHeight="1" x14ac:dyDescent="0.2">
      <c r="A812" s="77"/>
      <c r="B812" s="81"/>
      <c r="C812" s="81"/>
      <c r="D812" s="81"/>
      <c r="E812" s="9"/>
      <c r="F812" s="9"/>
      <c r="G812" s="80"/>
      <c r="H812" s="9"/>
      <c r="I812" s="9"/>
      <c r="J812" s="9"/>
      <c r="K812" s="9"/>
      <c r="L812" s="9"/>
      <c r="M812" s="9"/>
      <c r="N812" s="82"/>
      <c r="O812" s="9"/>
      <c r="P812" s="82"/>
    </row>
    <row r="813" spans="1:16" ht="12.75" customHeight="1" x14ac:dyDescent="0.2">
      <c r="A813" s="77"/>
      <c r="B813" s="81"/>
      <c r="C813" s="81"/>
      <c r="D813" s="81"/>
      <c r="E813" s="9"/>
      <c r="F813" s="9"/>
      <c r="G813" s="80"/>
      <c r="H813" s="9"/>
      <c r="I813" s="9"/>
      <c r="J813" s="9"/>
      <c r="K813" s="9"/>
      <c r="L813" s="9"/>
      <c r="M813" s="9"/>
      <c r="N813" s="82"/>
      <c r="O813" s="9"/>
      <c r="P813" s="82"/>
    </row>
    <row r="814" spans="1:16" ht="12.75" customHeight="1" x14ac:dyDescent="0.2">
      <c r="A814" s="77"/>
      <c r="B814" s="81"/>
      <c r="C814" s="81"/>
      <c r="D814" s="81"/>
      <c r="E814" s="9"/>
      <c r="F814" s="9"/>
      <c r="G814" s="80"/>
      <c r="H814" s="9"/>
      <c r="I814" s="9"/>
      <c r="J814" s="9"/>
      <c r="K814" s="9"/>
      <c r="L814" s="9"/>
      <c r="M814" s="9"/>
      <c r="N814" s="82"/>
      <c r="O814" s="9"/>
      <c r="P814" s="82"/>
    </row>
    <row r="815" spans="1:16" ht="12.75" customHeight="1" x14ac:dyDescent="0.2">
      <c r="A815" s="77"/>
      <c r="B815" s="81"/>
      <c r="C815" s="81"/>
      <c r="D815" s="81"/>
      <c r="E815" s="9"/>
      <c r="F815" s="9"/>
      <c r="G815" s="80"/>
      <c r="H815" s="9"/>
      <c r="I815" s="9"/>
      <c r="J815" s="9"/>
      <c r="K815" s="9"/>
      <c r="L815" s="9"/>
      <c r="M815" s="9"/>
      <c r="N815" s="82"/>
      <c r="O815" s="9"/>
      <c r="P815" s="82"/>
    </row>
    <row r="816" spans="1:16" ht="12.75" customHeight="1" x14ac:dyDescent="0.2">
      <c r="A816" s="77"/>
      <c r="B816" s="81"/>
      <c r="C816" s="81"/>
      <c r="D816" s="81"/>
      <c r="E816" s="9"/>
      <c r="F816" s="9"/>
      <c r="G816" s="80"/>
      <c r="H816" s="9"/>
      <c r="I816" s="9"/>
      <c r="J816" s="9"/>
      <c r="K816" s="9"/>
      <c r="L816" s="9"/>
      <c r="M816" s="9"/>
      <c r="N816" s="82"/>
      <c r="O816" s="9"/>
      <c r="P816" s="82"/>
    </row>
    <row r="817" spans="1:16" ht="12.75" customHeight="1" x14ac:dyDescent="0.2">
      <c r="A817" s="77"/>
      <c r="B817" s="81"/>
      <c r="C817" s="81"/>
      <c r="D817" s="81"/>
      <c r="E817" s="9"/>
      <c r="F817" s="9"/>
      <c r="G817" s="80"/>
      <c r="H817" s="9"/>
      <c r="I817" s="9"/>
      <c r="J817" s="9"/>
      <c r="K817" s="9"/>
      <c r="L817" s="9"/>
      <c r="M817" s="9"/>
      <c r="N817" s="82"/>
      <c r="O817" s="9"/>
      <c r="P817" s="82"/>
    </row>
    <row r="818" spans="1:16" ht="12.75" customHeight="1" x14ac:dyDescent="0.2">
      <c r="A818" s="77"/>
      <c r="B818" s="81"/>
      <c r="C818" s="81"/>
      <c r="D818" s="81"/>
      <c r="E818" s="9"/>
      <c r="F818" s="9"/>
      <c r="G818" s="80"/>
      <c r="H818" s="9"/>
      <c r="I818" s="9"/>
      <c r="J818" s="9"/>
      <c r="K818" s="9"/>
      <c r="L818" s="9"/>
      <c r="M818" s="9"/>
      <c r="N818" s="82"/>
      <c r="O818" s="9"/>
      <c r="P818" s="82"/>
    </row>
    <row r="819" spans="1:16" ht="12.75" customHeight="1" x14ac:dyDescent="0.2">
      <c r="A819" s="77"/>
      <c r="B819" s="81"/>
      <c r="C819" s="81"/>
      <c r="D819" s="81"/>
      <c r="E819" s="9"/>
      <c r="F819" s="9"/>
      <c r="G819" s="80"/>
      <c r="H819" s="9"/>
      <c r="I819" s="9"/>
      <c r="J819" s="9"/>
      <c r="K819" s="9"/>
      <c r="L819" s="9"/>
      <c r="M819" s="9"/>
      <c r="N819" s="82"/>
      <c r="O819" s="9"/>
      <c r="P819" s="82"/>
    </row>
    <row r="820" spans="1:16" ht="12.75" customHeight="1" x14ac:dyDescent="0.2">
      <c r="A820" s="77"/>
      <c r="B820" s="81"/>
      <c r="C820" s="81"/>
      <c r="D820" s="81"/>
      <c r="E820" s="9"/>
      <c r="F820" s="9"/>
      <c r="G820" s="80"/>
      <c r="H820" s="9"/>
      <c r="I820" s="9"/>
      <c r="J820" s="9"/>
      <c r="K820" s="9"/>
      <c r="L820" s="9"/>
      <c r="M820" s="9"/>
      <c r="N820" s="82"/>
      <c r="O820" s="9"/>
      <c r="P820" s="82"/>
    </row>
    <row r="821" spans="1:16" ht="12.75" customHeight="1" x14ac:dyDescent="0.2">
      <c r="A821" s="77"/>
      <c r="B821" s="81"/>
      <c r="C821" s="81"/>
      <c r="D821" s="81"/>
      <c r="E821" s="9"/>
      <c r="F821" s="9"/>
      <c r="G821" s="80"/>
      <c r="H821" s="9"/>
      <c r="I821" s="9"/>
      <c r="J821" s="9"/>
      <c r="K821" s="9"/>
      <c r="L821" s="9"/>
      <c r="M821" s="9"/>
      <c r="N821" s="82"/>
      <c r="O821" s="9"/>
      <c r="P821" s="82"/>
    </row>
    <row r="822" spans="1:16" ht="12.75" customHeight="1" x14ac:dyDescent="0.2">
      <c r="A822" s="77"/>
      <c r="B822" s="81"/>
      <c r="C822" s="81"/>
      <c r="D822" s="81"/>
      <c r="E822" s="9"/>
      <c r="F822" s="9"/>
      <c r="G822" s="80"/>
      <c r="H822" s="9"/>
      <c r="I822" s="9"/>
      <c r="J822" s="9"/>
      <c r="K822" s="9"/>
      <c r="L822" s="9"/>
      <c r="M822" s="9"/>
      <c r="N822" s="82"/>
      <c r="O822" s="9"/>
      <c r="P822" s="82"/>
    </row>
    <row r="823" spans="1:16" ht="12.75" customHeight="1" x14ac:dyDescent="0.2">
      <c r="A823" s="77"/>
      <c r="B823" s="81"/>
      <c r="C823" s="81"/>
      <c r="D823" s="81"/>
      <c r="E823" s="9"/>
      <c r="F823" s="9"/>
      <c r="G823" s="80"/>
      <c r="H823" s="9"/>
      <c r="I823" s="9"/>
      <c r="J823" s="9"/>
      <c r="K823" s="9"/>
      <c r="L823" s="9"/>
      <c r="M823" s="9"/>
      <c r="N823" s="82"/>
      <c r="O823" s="9"/>
      <c r="P823" s="82"/>
    </row>
    <row r="824" spans="1:16" ht="12.75" customHeight="1" x14ac:dyDescent="0.2">
      <c r="A824" s="77"/>
      <c r="B824" s="81"/>
      <c r="C824" s="81"/>
      <c r="D824" s="81"/>
      <c r="E824" s="9"/>
      <c r="F824" s="9"/>
      <c r="G824" s="80"/>
      <c r="H824" s="9"/>
      <c r="I824" s="9"/>
      <c r="J824" s="9"/>
      <c r="K824" s="9"/>
      <c r="L824" s="9"/>
      <c r="M824" s="9"/>
      <c r="N824" s="82"/>
      <c r="O824" s="9"/>
      <c r="P824" s="82"/>
    </row>
    <row r="825" spans="1:16" ht="12.75" customHeight="1" x14ac:dyDescent="0.2">
      <c r="A825" s="77"/>
      <c r="B825" s="81"/>
      <c r="C825" s="81"/>
      <c r="D825" s="81"/>
      <c r="E825" s="9"/>
      <c r="F825" s="9"/>
      <c r="G825" s="80"/>
      <c r="H825" s="9"/>
      <c r="I825" s="9"/>
      <c r="J825" s="9"/>
      <c r="K825" s="9"/>
      <c r="L825" s="9"/>
      <c r="M825" s="9"/>
      <c r="N825" s="82"/>
      <c r="O825" s="9"/>
      <c r="P825" s="82"/>
    </row>
    <row r="826" spans="1:16" ht="12.75" customHeight="1" x14ac:dyDescent="0.2">
      <c r="A826" s="77"/>
      <c r="B826" s="81"/>
      <c r="C826" s="81"/>
      <c r="D826" s="81"/>
      <c r="E826" s="9"/>
      <c r="F826" s="9"/>
      <c r="G826" s="80"/>
      <c r="H826" s="9"/>
      <c r="I826" s="9"/>
      <c r="J826" s="9"/>
      <c r="K826" s="9"/>
      <c r="L826" s="9"/>
      <c r="M826" s="9"/>
      <c r="N826" s="82"/>
      <c r="O826" s="9"/>
      <c r="P826" s="82"/>
    </row>
    <row r="827" spans="1:16" ht="12.75" customHeight="1" x14ac:dyDescent="0.2">
      <c r="A827" s="77"/>
      <c r="B827" s="81"/>
      <c r="C827" s="81"/>
      <c r="D827" s="81"/>
      <c r="E827" s="9"/>
      <c r="F827" s="9"/>
      <c r="G827" s="80"/>
      <c r="H827" s="9"/>
      <c r="I827" s="9"/>
      <c r="J827" s="9"/>
      <c r="K827" s="9"/>
      <c r="L827" s="9"/>
      <c r="M827" s="9"/>
      <c r="N827" s="82"/>
      <c r="O827" s="9"/>
      <c r="P827" s="82"/>
    </row>
    <row r="828" spans="1:16" ht="12.75" customHeight="1" x14ac:dyDescent="0.2">
      <c r="A828" s="77"/>
      <c r="B828" s="81"/>
      <c r="C828" s="81"/>
      <c r="D828" s="81"/>
      <c r="E828" s="9"/>
      <c r="F828" s="9"/>
      <c r="G828" s="80"/>
      <c r="H828" s="9"/>
      <c r="I828" s="9"/>
      <c r="J828" s="9"/>
      <c r="K828" s="9"/>
      <c r="L828" s="9"/>
      <c r="M828" s="9"/>
      <c r="N828" s="82"/>
      <c r="O828" s="9"/>
      <c r="P828" s="82"/>
    </row>
    <row r="829" spans="1:16" ht="12.75" customHeight="1" x14ac:dyDescent="0.2">
      <c r="A829" s="77"/>
      <c r="B829" s="81"/>
      <c r="C829" s="81"/>
      <c r="D829" s="81"/>
      <c r="E829" s="9"/>
      <c r="F829" s="9"/>
      <c r="G829" s="80"/>
      <c r="H829" s="9"/>
      <c r="I829" s="9"/>
      <c r="J829" s="9"/>
      <c r="K829" s="9"/>
      <c r="L829" s="9"/>
      <c r="M829" s="9"/>
      <c r="N829" s="82"/>
      <c r="O829" s="9"/>
      <c r="P829" s="82"/>
    </row>
    <row r="830" spans="1:16" ht="12.75" customHeight="1" x14ac:dyDescent="0.2">
      <c r="A830" s="77"/>
      <c r="B830" s="81"/>
      <c r="C830" s="81"/>
      <c r="D830" s="81"/>
      <c r="E830" s="9"/>
      <c r="F830" s="9"/>
      <c r="G830" s="80"/>
      <c r="H830" s="9"/>
      <c r="I830" s="9"/>
      <c r="J830" s="9"/>
      <c r="K830" s="9"/>
      <c r="L830" s="9"/>
      <c r="M830" s="9"/>
      <c r="N830" s="82"/>
      <c r="O830" s="9"/>
      <c r="P830" s="82"/>
    </row>
    <row r="831" spans="1:16" ht="12.75" customHeight="1" x14ac:dyDescent="0.2">
      <c r="A831" s="77"/>
      <c r="B831" s="81"/>
      <c r="C831" s="81"/>
      <c r="D831" s="81"/>
      <c r="E831" s="9"/>
      <c r="F831" s="9"/>
      <c r="G831" s="80"/>
      <c r="H831" s="9"/>
      <c r="I831" s="9"/>
      <c r="J831" s="9"/>
      <c r="K831" s="9"/>
      <c r="L831" s="9"/>
      <c r="M831" s="9"/>
      <c r="N831" s="82"/>
      <c r="O831" s="9"/>
      <c r="P831" s="82"/>
    </row>
    <row r="832" spans="1:16" ht="12.75" customHeight="1" x14ac:dyDescent="0.2">
      <c r="A832" s="77"/>
      <c r="B832" s="81"/>
      <c r="C832" s="81"/>
      <c r="D832" s="81"/>
      <c r="E832" s="9"/>
      <c r="F832" s="9"/>
      <c r="G832" s="80"/>
      <c r="H832" s="9"/>
      <c r="I832" s="9"/>
      <c r="J832" s="9"/>
      <c r="K832" s="9"/>
      <c r="L832" s="9"/>
      <c r="M832" s="9"/>
      <c r="N832" s="82"/>
      <c r="O832" s="9"/>
      <c r="P832" s="82"/>
    </row>
    <row r="833" spans="1:16" ht="12.75" customHeight="1" x14ac:dyDescent="0.2">
      <c r="A833" s="77"/>
      <c r="B833" s="81"/>
      <c r="C833" s="81"/>
      <c r="D833" s="81"/>
      <c r="E833" s="9"/>
      <c r="F833" s="9"/>
      <c r="G833" s="80"/>
      <c r="H833" s="9"/>
      <c r="I833" s="9"/>
      <c r="J833" s="9"/>
      <c r="K833" s="9"/>
      <c r="L833" s="9"/>
      <c r="M833" s="9"/>
      <c r="N833" s="82"/>
      <c r="O833" s="9"/>
      <c r="P833" s="82"/>
    </row>
    <row r="834" spans="1:16" ht="12.75" customHeight="1" x14ac:dyDescent="0.2">
      <c r="A834" s="77"/>
      <c r="B834" s="81"/>
      <c r="C834" s="81"/>
      <c r="D834" s="81"/>
      <c r="E834" s="9"/>
      <c r="F834" s="9"/>
      <c r="G834" s="80"/>
      <c r="H834" s="9"/>
      <c r="I834" s="9"/>
      <c r="J834" s="9"/>
      <c r="K834" s="9"/>
      <c r="L834" s="9"/>
      <c r="M834" s="9"/>
      <c r="N834" s="82"/>
      <c r="O834" s="9"/>
      <c r="P834" s="82"/>
    </row>
    <row r="835" spans="1:16" ht="12.75" customHeight="1" x14ac:dyDescent="0.2">
      <c r="A835" s="77"/>
      <c r="B835" s="81"/>
      <c r="C835" s="81"/>
      <c r="D835" s="81"/>
      <c r="E835" s="9"/>
      <c r="F835" s="9"/>
      <c r="G835" s="80"/>
      <c r="H835" s="9"/>
      <c r="I835" s="9"/>
      <c r="J835" s="9"/>
      <c r="K835" s="9"/>
      <c r="L835" s="9"/>
      <c r="M835" s="9"/>
      <c r="N835" s="82"/>
      <c r="O835" s="9"/>
      <c r="P835" s="82"/>
    </row>
    <row r="836" spans="1:16" ht="12.75" customHeight="1" x14ac:dyDescent="0.2">
      <c r="A836" s="77"/>
      <c r="B836" s="81"/>
      <c r="C836" s="81"/>
      <c r="D836" s="81"/>
      <c r="E836" s="9"/>
      <c r="F836" s="9"/>
      <c r="G836" s="80"/>
      <c r="H836" s="9"/>
      <c r="I836" s="9"/>
      <c r="J836" s="9"/>
      <c r="K836" s="9"/>
      <c r="L836" s="9"/>
      <c r="M836" s="9"/>
      <c r="N836" s="82"/>
      <c r="O836" s="9"/>
      <c r="P836" s="82"/>
    </row>
    <row r="837" spans="1:16" ht="12.75" customHeight="1" x14ac:dyDescent="0.2">
      <c r="A837" s="77"/>
      <c r="B837" s="81"/>
      <c r="C837" s="81"/>
      <c r="D837" s="81"/>
      <c r="E837" s="9"/>
      <c r="F837" s="9"/>
      <c r="G837" s="80"/>
      <c r="H837" s="9"/>
      <c r="I837" s="9"/>
      <c r="J837" s="9"/>
      <c r="K837" s="9"/>
      <c r="L837" s="9"/>
      <c r="M837" s="9"/>
      <c r="N837" s="82"/>
      <c r="O837" s="9"/>
      <c r="P837" s="82"/>
    </row>
    <row r="838" spans="1:16" ht="12.75" customHeight="1" x14ac:dyDescent="0.2">
      <c r="A838" s="77"/>
      <c r="B838" s="81"/>
      <c r="C838" s="81"/>
      <c r="D838" s="81"/>
      <c r="E838" s="9"/>
      <c r="F838" s="9"/>
      <c r="G838" s="80"/>
      <c r="H838" s="9"/>
      <c r="I838" s="9"/>
      <c r="J838" s="9"/>
      <c r="K838" s="9"/>
      <c r="L838" s="9"/>
      <c r="M838" s="9"/>
      <c r="N838" s="82"/>
      <c r="O838" s="9"/>
      <c r="P838" s="82"/>
    </row>
    <row r="839" spans="1:16" ht="12.75" customHeight="1" x14ac:dyDescent="0.2">
      <c r="A839" s="77"/>
      <c r="B839" s="81"/>
      <c r="C839" s="81"/>
      <c r="D839" s="81"/>
      <c r="E839" s="9"/>
      <c r="F839" s="9"/>
      <c r="G839" s="80"/>
      <c r="H839" s="9"/>
      <c r="I839" s="9"/>
      <c r="J839" s="9"/>
      <c r="K839" s="9"/>
      <c r="L839" s="9"/>
      <c r="M839" s="9"/>
      <c r="N839" s="82"/>
      <c r="O839" s="9"/>
      <c r="P839" s="82"/>
    </row>
    <row r="840" spans="1:16" ht="12.75" customHeight="1" x14ac:dyDescent="0.2">
      <c r="A840" s="77"/>
      <c r="B840" s="81"/>
      <c r="C840" s="81"/>
      <c r="D840" s="81"/>
      <c r="E840" s="9"/>
      <c r="F840" s="9"/>
      <c r="G840" s="80"/>
      <c r="H840" s="9"/>
      <c r="I840" s="9"/>
      <c r="J840" s="9"/>
      <c r="K840" s="9"/>
      <c r="L840" s="9"/>
      <c r="M840" s="9"/>
      <c r="N840" s="82"/>
      <c r="O840" s="9"/>
      <c r="P840" s="82"/>
    </row>
    <row r="841" spans="1:16" ht="12.75" customHeight="1" x14ac:dyDescent="0.2">
      <c r="A841" s="77"/>
      <c r="B841" s="81"/>
      <c r="C841" s="81"/>
      <c r="D841" s="81"/>
      <c r="E841" s="9"/>
      <c r="F841" s="9"/>
      <c r="G841" s="80"/>
      <c r="H841" s="9"/>
      <c r="I841" s="9"/>
      <c r="J841" s="9"/>
      <c r="K841" s="9"/>
      <c r="L841" s="9"/>
      <c r="M841" s="9"/>
      <c r="N841" s="82"/>
      <c r="O841" s="9"/>
      <c r="P841" s="82"/>
    </row>
    <row r="842" spans="1:16" ht="12.75" customHeight="1" x14ac:dyDescent="0.2">
      <c r="A842" s="77"/>
      <c r="B842" s="81"/>
      <c r="C842" s="81"/>
      <c r="D842" s="81"/>
      <c r="E842" s="9"/>
      <c r="F842" s="9"/>
      <c r="G842" s="80"/>
      <c r="H842" s="9"/>
      <c r="I842" s="9"/>
      <c r="J842" s="9"/>
      <c r="K842" s="9"/>
      <c r="L842" s="9"/>
      <c r="M842" s="9"/>
      <c r="N842" s="82"/>
      <c r="O842" s="9"/>
      <c r="P842" s="82"/>
    </row>
    <row r="843" spans="1:16" ht="12.75" customHeight="1" x14ac:dyDescent="0.2">
      <c r="A843" s="77"/>
      <c r="B843" s="81"/>
      <c r="C843" s="81"/>
      <c r="D843" s="81"/>
      <c r="E843" s="9"/>
      <c r="F843" s="9"/>
      <c r="G843" s="80"/>
      <c r="H843" s="9"/>
      <c r="I843" s="9"/>
      <c r="J843" s="9"/>
      <c r="K843" s="9"/>
      <c r="L843" s="9"/>
      <c r="M843" s="9"/>
      <c r="N843" s="82"/>
      <c r="O843" s="9"/>
      <c r="P843" s="82"/>
    </row>
    <row r="844" spans="1:16" ht="12.75" customHeight="1" x14ac:dyDescent="0.2">
      <c r="A844" s="77"/>
      <c r="B844" s="81"/>
      <c r="C844" s="81"/>
      <c r="D844" s="81"/>
      <c r="E844" s="9"/>
      <c r="F844" s="9"/>
      <c r="G844" s="80"/>
      <c r="H844" s="9"/>
      <c r="I844" s="9"/>
      <c r="J844" s="9"/>
      <c r="K844" s="9"/>
      <c r="L844" s="9"/>
      <c r="M844" s="9"/>
      <c r="N844" s="82"/>
      <c r="O844" s="9"/>
      <c r="P844" s="82"/>
    </row>
    <row r="845" spans="1:16" ht="12.75" customHeight="1" x14ac:dyDescent="0.2">
      <c r="A845" s="77"/>
      <c r="B845" s="81"/>
      <c r="C845" s="81"/>
      <c r="D845" s="81"/>
      <c r="E845" s="9"/>
      <c r="F845" s="9"/>
      <c r="G845" s="80"/>
      <c r="H845" s="9"/>
      <c r="I845" s="9"/>
      <c r="J845" s="9"/>
      <c r="K845" s="9"/>
      <c r="L845" s="9"/>
      <c r="M845" s="9"/>
      <c r="N845" s="82"/>
      <c r="O845" s="9"/>
      <c r="P845" s="82"/>
    </row>
    <row r="846" spans="1:16" ht="12.75" customHeight="1" x14ac:dyDescent="0.2">
      <c r="A846" s="77"/>
      <c r="B846" s="81"/>
      <c r="C846" s="81"/>
      <c r="D846" s="81"/>
      <c r="E846" s="9"/>
      <c r="F846" s="9"/>
      <c r="G846" s="80"/>
      <c r="H846" s="9"/>
      <c r="I846" s="9"/>
      <c r="J846" s="9"/>
      <c r="K846" s="9"/>
      <c r="L846" s="9"/>
      <c r="M846" s="9"/>
      <c r="N846" s="82"/>
      <c r="O846" s="9"/>
      <c r="P846" s="82"/>
    </row>
    <row r="847" spans="1:16" ht="12.75" customHeight="1" x14ac:dyDescent="0.2">
      <c r="A847" s="77"/>
      <c r="B847" s="81"/>
      <c r="C847" s="81"/>
      <c r="D847" s="81"/>
      <c r="E847" s="9"/>
      <c r="F847" s="9"/>
      <c r="G847" s="80"/>
      <c r="H847" s="9"/>
      <c r="I847" s="9"/>
      <c r="J847" s="9"/>
      <c r="K847" s="9"/>
      <c r="L847" s="9"/>
      <c r="M847" s="9"/>
      <c r="N847" s="82"/>
      <c r="O847" s="9"/>
      <c r="P847" s="82"/>
    </row>
    <row r="848" spans="1:16" ht="12.75" customHeight="1" x14ac:dyDescent="0.2">
      <c r="A848" s="77"/>
      <c r="B848" s="81"/>
      <c r="C848" s="81"/>
      <c r="D848" s="81"/>
      <c r="E848" s="9"/>
      <c r="F848" s="9"/>
      <c r="G848" s="80"/>
      <c r="H848" s="9"/>
      <c r="I848" s="9"/>
      <c r="J848" s="9"/>
      <c r="K848" s="9"/>
      <c r="L848" s="9"/>
      <c r="M848" s="9"/>
      <c r="N848" s="82"/>
      <c r="O848" s="9"/>
      <c r="P848" s="82"/>
    </row>
    <row r="849" spans="1:16" ht="12.75" customHeight="1" x14ac:dyDescent="0.2">
      <c r="A849" s="77"/>
      <c r="B849" s="81"/>
      <c r="C849" s="81"/>
      <c r="D849" s="81"/>
      <c r="E849" s="9"/>
      <c r="F849" s="9"/>
      <c r="G849" s="80"/>
      <c r="H849" s="9"/>
      <c r="I849" s="9"/>
      <c r="J849" s="9"/>
      <c r="K849" s="9"/>
      <c r="L849" s="9"/>
      <c r="M849" s="9"/>
      <c r="N849" s="82"/>
      <c r="O849" s="9"/>
      <c r="P849" s="82"/>
    </row>
    <row r="850" spans="1:16" ht="12.75" customHeight="1" x14ac:dyDescent="0.2">
      <c r="A850" s="77"/>
      <c r="B850" s="81"/>
      <c r="C850" s="81"/>
      <c r="D850" s="81"/>
      <c r="E850" s="9"/>
      <c r="F850" s="9"/>
      <c r="G850" s="80"/>
      <c r="H850" s="9"/>
      <c r="I850" s="9"/>
      <c r="J850" s="9"/>
      <c r="K850" s="9"/>
      <c r="L850" s="9"/>
      <c r="M850" s="9"/>
      <c r="N850" s="82"/>
      <c r="O850" s="9"/>
      <c r="P850" s="82"/>
    </row>
    <row r="851" spans="1:16" ht="12.75" customHeight="1" x14ac:dyDescent="0.2">
      <c r="A851" s="77"/>
      <c r="B851" s="81"/>
      <c r="C851" s="81"/>
      <c r="D851" s="81"/>
      <c r="E851" s="9"/>
      <c r="F851" s="9"/>
      <c r="G851" s="80"/>
      <c r="H851" s="9"/>
      <c r="I851" s="9"/>
      <c r="J851" s="9"/>
      <c r="K851" s="9"/>
      <c r="L851" s="9"/>
      <c r="M851" s="9"/>
      <c r="N851" s="82"/>
      <c r="O851" s="9"/>
      <c r="P851" s="82"/>
    </row>
    <row r="852" spans="1:16" ht="12.75" customHeight="1" x14ac:dyDescent="0.2">
      <c r="A852" s="77"/>
      <c r="B852" s="81"/>
      <c r="C852" s="81"/>
      <c r="D852" s="81"/>
      <c r="E852" s="9"/>
      <c r="F852" s="9"/>
      <c r="G852" s="80"/>
      <c r="H852" s="9"/>
      <c r="I852" s="9"/>
      <c r="J852" s="9"/>
      <c r="K852" s="9"/>
      <c r="L852" s="9"/>
      <c r="M852" s="9"/>
      <c r="N852" s="82"/>
      <c r="O852" s="9"/>
      <c r="P852" s="82"/>
    </row>
    <row r="853" spans="1:16" ht="12.75" customHeight="1" x14ac:dyDescent="0.2">
      <c r="A853" s="77"/>
      <c r="B853" s="81"/>
      <c r="C853" s="81"/>
      <c r="D853" s="81"/>
      <c r="E853" s="9"/>
      <c r="F853" s="9"/>
      <c r="G853" s="80"/>
      <c r="H853" s="9"/>
      <c r="I853" s="9"/>
      <c r="J853" s="9"/>
      <c r="K853" s="9"/>
      <c r="L853" s="9"/>
      <c r="M853" s="9"/>
      <c r="N853" s="82"/>
      <c r="O853" s="9"/>
      <c r="P853" s="82"/>
    </row>
    <row r="854" spans="1:16" ht="12.75" customHeight="1" x14ac:dyDescent="0.2">
      <c r="A854" s="77"/>
      <c r="B854" s="81"/>
      <c r="C854" s="81"/>
      <c r="D854" s="81"/>
      <c r="E854" s="9"/>
      <c r="F854" s="9"/>
      <c r="G854" s="80"/>
      <c r="H854" s="9"/>
      <c r="I854" s="9"/>
      <c r="J854" s="9"/>
      <c r="K854" s="9"/>
      <c r="L854" s="9"/>
      <c r="M854" s="9"/>
      <c r="N854" s="82"/>
      <c r="O854" s="9"/>
      <c r="P854" s="82"/>
    </row>
    <row r="855" spans="1:16" ht="12.75" customHeight="1" x14ac:dyDescent="0.2">
      <c r="A855" s="77"/>
      <c r="B855" s="81"/>
      <c r="C855" s="81"/>
      <c r="D855" s="81"/>
      <c r="E855" s="9"/>
      <c r="F855" s="9"/>
      <c r="G855" s="80"/>
      <c r="H855" s="9"/>
      <c r="I855" s="9"/>
      <c r="J855" s="9"/>
      <c r="K855" s="9"/>
      <c r="L855" s="9"/>
      <c r="M855" s="9"/>
      <c r="N855" s="82"/>
      <c r="O855" s="9"/>
      <c r="P855" s="82"/>
    </row>
    <row r="856" spans="1:16" ht="12.75" customHeight="1" x14ac:dyDescent="0.2">
      <c r="A856" s="77"/>
      <c r="B856" s="81"/>
      <c r="C856" s="81"/>
      <c r="D856" s="81"/>
      <c r="E856" s="9"/>
      <c r="F856" s="9"/>
      <c r="G856" s="80"/>
      <c r="H856" s="9"/>
      <c r="I856" s="9"/>
      <c r="J856" s="9"/>
      <c r="K856" s="9"/>
      <c r="L856" s="9"/>
      <c r="M856" s="9"/>
      <c r="N856" s="82"/>
      <c r="O856" s="9"/>
      <c r="P856" s="82"/>
    </row>
    <row r="857" spans="1:16" ht="12.75" customHeight="1" x14ac:dyDescent="0.2">
      <c r="A857" s="77"/>
      <c r="B857" s="81"/>
      <c r="C857" s="81"/>
      <c r="D857" s="81"/>
      <c r="E857" s="9"/>
      <c r="F857" s="9"/>
      <c r="G857" s="80"/>
      <c r="H857" s="9"/>
      <c r="I857" s="9"/>
      <c r="J857" s="9"/>
      <c r="K857" s="9"/>
      <c r="L857" s="9"/>
      <c r="M857" s="9"/>
      <c r="N857" s="82"/>
      <c r="O857" s="9"/>
      <c r="P857" s="82"/>
    </row>
    <row r="858" spans="1:16" ht="12.75" customHeight="1" x14ac:dyDescent="0.2">
      <c r="A858" s="77"/>
      <c r="B858" s="81"/>
      <c r="C858" s="81"/>
      <c r="D858" s="81"/>
      <c r="E858" s="9"/>
      <c r="F858" s="9"/>
      <c r="G858" s="80"/>
      <c r="H858" s="9"/>
      <c r="I858" s="9"/>
      <c r="J858" s="9"/>
      <c r="K858" s="9"/>
      <c r="L858" s="9"/>
      <c r="M858" s="9"/>
      <c r="N858" s="82"/>
      <c r="O858" s="9"/>
      <c r="P858" s="82"/>
    </row>
    <row r="859" spans="1:16" ht="12.75" customHeight="1" x14ac:dyDescent="0.2">
      <c r="A859" s="77"/>
      <c r="B859" s="81"/>
      <c r="C859" s="81"/>
      <c r="D859" s="81"/>
      <c r="E859" s="9"/>
      <c r="F859" s="9"/>
      <c r="G859" s="80"/>
      <c r="H859" s="9"/>
      <c r="I859" s="9"/>
      <c r="J859" s="9"/>
      <c r="K859" s="9"/>
      <c r="L859" s="9"/>
      <c r="M859" s="9"/>
      <c r="N859" s="82"/>
      <c r="O859" s="9"/>
      <c r="P859" s="82"/>
    </row>
    <row r="860" spans="1:16" ht="12.75" customHeight="1" x14ac:dyDescent="0.2">
      <c r="A860" s="77"/>
      <c r="B860" s="81"/>
      <c r="C860" s="81"/>
      <c r="D860" s="81"/>
      <c r="E860" s="9"/>
      <c r="F860" s="9"/>
      <c r="G860" s="80"/>
      <c r="H860" s="9"/>
      <c r="I860" s="9"/>
      <c r="J860" s="9"/>
      <c r="K860" s="9"/>
      <c r="L860" s="9"/>
      <c r="M860" s="9"/>
      <c r="N860" s="82"/>
      <c r="O860" s="9"/>
      <c r="P860" s="82"/>
    </row>
    <row r="861" spans="1:16" ht="12.75" customHeight="1" x14ac:dyDescent="0.2">
      <c r="A861" s="77"/>
      <c r="B861" s="81"/>
      <c r="C861" s="81"/>
      <c r="D861" s="81"/>
      <c r="E861" s="9"/>
      <c r="F861" s="9"/>
      <c r="G861" s="80"/>
      <c r="H861" s="9"/>
      <c r="I861" s="9"/>
      <c r="J861" s="9"/>
      <c r="K861" s="9"/>
      <c r="L861" s="9"/>
      <c r="M861" s="9"/>
      <c r="N861" s="82"/>
      <c r="O861" s="9"/>
      <c r="P861" s="82"/>
    </row>
    <row r="862" spans="1:16" ht="12.75" customHeight="1" x14ac:dyDescent="0.2">
      <c r="A862" s="77"/>
      <c r="B862" s="81"/>
      <c r="C862" s="81"/>
      <c r="D862" s="81"/>
      <c r="E862" s="9"/>
      <c r="F862" s="9"/>
      <c r="G862" s="80"/>
      <c r="H862" s="9"/>
      <c r="I862" s="9"/>
      <c r="J862" s="9"/>
      <c r="K862" s="9"/>
      <c r="L862" s="9"/>
      <c r="M862" s="9"/>
      <c r="N862" s="82"/>
      <c r="O862" s="9"/>
      <c r="P862" s="82"/>
    </row>
    <row r="863" spans="1:16" ht="12.75" customHeight="1" x14ac:dyDescent="0.2">
      <c r="A863" s="77"/>
      <c r="B863" s="81"/>
      <c r="C863" s="81"/>
      <c r="D863" s="81"/>
      <c r="E863" s="9"/>
      <c r="F863" s="9"/>
      <c r="G863" s="80"/>
      <c r="H863" s="9"/>
      <c r="I863" s="9"/>
      <c r="J863" s="9"/>
      <c r="K863" s="9"/>
      <c r="L863" s="9"/>
      <c r="M863" s="9"/>
      <c r="N863" s="82"/>
      <c r="O863" s="9"/>
      <c r="P863" s="82"/>
    </row>
    <row r="864" spans="1:16" ht="12.75" customHeight="1" x14ac:dyDescent="0.2">
      <c r="A864" s="77"/>
      <c r="B864" s="81"/>
      <c r="C864" s="81"/>
      <c r="D864" s="81"/>
      <c r="E864" s="9"/>
      <c r="F864" s="9"/>
      <c r="G864" s="80"/>
      <c r="H864" s="9"/>
      <c r="I864" s="9"/>
      <c r="J864" s="9"/>
      <c r="K864" s="9"/>
      <c r="L864" s="9"/>
      <c r="M864" s="9"/>
      <c r="N864" s="82"/>
      <c r="O864" s="9"/>
      <c r="P864" s="82"/>
    </row>
    <row r="865" spans="1:16" ht="12.75" customHeight="1" x14ac:dyDescent="0.2">
      <c r="A865" s="77"/>
      <c r="B865" s="81"/>
      <c r="C865" s="81"/>
      <c r="D865" s="81"/>
      <c r="E865" s="9"/>
      <c r="F865" s="9"/>
      <c r="G865" s="80"/>
      <c r="H865" s="9"/>
      <c r="I865" s="9"/>
      <c r="J865" s="9"/>
      <c r="K865" s="9"/>
      <c r="L865" s="9"/>
      <c r="M865" s="9"/>
      <c r="N865" s="82"/>
      <c r="O865" s="9"/>
      <c r="P865" s="82"/>
    </row>
    <row r="866" spans="1:16" ht="12.75" customHeight="1" x14ac:dyDescent="0.2">
      <c r="A866" s="77"/>
      <c r="B866" s="81"/>
      <c r="C866" s="81"/>
      <c r="D866" s="81"/>
      <c r="E866" s="9"/>
      <c r="F866" s="9"/>
      <c r="G866" s="80"/>
      <c r="H866" s="9"/>
      <c r="I866" s="9"/>
      <c r="J866" s="9"/>
      <c r="K866" s="9"/>
      <c r="L866" s="9"/>
      <c r="M866" s="9"/>
      <c r="N866" s="82"/>
      <c r="O866" s="9"/>
      <c r="P866" s="82"/>
    </row>
    <row r="867" spans="1:16" ht="12.75" customHeight="1" x14ac:dyDescent="0.2">
      <c r="A867" s="77"/>
      <c r="B867" s="81"/>
      <c r="C867" s="81"/>
      <c r="D867" s="81"/>
      <c r="E867" s="9"/>
      <c r="F867" s="9"/>
      <c r="G867" s="80"/>
      <c r="H867" s="9"/>
      <c r="I867" s="9"/>
      <c r="J867" s="9"/>
      <c r="K867" s="9"/>
      <c r="L867" s="9"/>
      <c r="M867" s="9"/>
      <c r="N867" s="82"/>
      <c r="O867" s="9"/>
      <c r="P867" s="82"/>
    </row>
    <row r="868" spans="1:16" ht="12.75" customHeight="1" x14ac:dyDescent="0.2">
      <c r="A868" s="77"/>
      <c r="B868" s="81"/>
      <c r="C868" s="81"/>
      <c r="D868" s="81"/>
      <c r="E868" s="9"/>
      <c r="F868" s="9"/>
      <c r="G868" s="80"/>
      <c r="H868" s="9"/>
      <c r="I868" s="9"/>
      <c r="J868" s="9"/>
      <c r="K868" s="9"/>
      <c r="L868" s="9"/>
      <c r="M868" s="9"/>
      <c r="N868" s="82"/>
      <c r="O868" s="9"/>
      <c r="P868" s="82"/>
    </row>
    <row r="869" spans="1:16" ht="12.75" customHeight="1" x14ac:dyDescent="0.2">
      <c r="A869" s="77"/>
      <c r="B869" s="81"/>
      <c r="C869" s="81"/>
      <c r="D869" s="81"/>
      <c r="E869" s="9"/>
      <c r="F869" s="9"/>
      <c r="G869" s="80"/>
      <c r="H869" s="9"/>
      <c r="I869" s="9"/>
      <c r="J869" s="9"/>
      <c r="K869" s="9"/>
      <c r="L869" s="9"/>
      <c r="M869" s="9"/>
      <c r="N869" s="82"/>
      <c r="O869" s="9"/>
      <c r="P869" s="82"/>
    </row>
    <row r="870" spans="1:16" ht="12.75" customHeight="1" x14ac:dyDescent="0.2">
      <c r="A870" s="77"/>
      <c r="B870" s="81"/>
      <c r="C870" s="81"/>
      <c r="D870" s="81"/>
      <c r="E870" s="9"/>
      <c r="F870" s="9"/>
      <c r="G870" s="80"/>
      <c r="H870" s="9"/>
      <c r="I870" s="9"/>
      <c r="J870" s="9"/>
      <c r="K870" s="9"/>
      <c r="L870" s="9"/>
      <c r="M870" s="9"/>
      <c r="N870" s="82"/>
      <c r="O870" s="9"/>
      <c r="P870" s="82"/>
    </row>
    <row r="871" spans="1:16" ht="12.75" customHeight="1" x14ac:dyDescent="0.2">
      <c r="A871" s="77"/>
      <c r="B871" s="81"/>
      <c r="C871" s="81"/>
      <c r="D871" s="81"/>
      <c r="E871" s="9"/>
      <c r="F871" s="9"/>
      <c r="G871" s="80"/>
      <c r="H871" s="9"/>
      <c r="I871" s="9"/>
      <c r="J871" s="9"/>
      <c r="K871" s="9"/>
      <c r="L871" s="9"/>
      <c r="M871" s="9"/>
      <c r="N871" s="82"/>
      <c r="O871" s="9"/>
      <c r="P871" s="82"/>
    </row>
    <row r="872" spans="1:16" ht="12.75" customHeight="1" x14ac:dyDescent="0.2">
      <c r="A872" s="77"/>
      <c r="B872" s="81"/>
      <c r="C872" s="81"/>
      <c r="D872" s="81"/>
      <c r="E872" s="9"/>
      <c r="F872" s="9"/>
      <c r="G872" s="80"/>
      <c r="H872" s="9"/>
      <c r="I872" s="9"/>
      <c r="J872" s="9"/>
      <c r="K872" s="9"/>
      <c r="L872" s="9"/>
      <c r="M872" s="9"/>
      <c r="N872" s="82"/>
      <c r="O872" s="9"/>
      <c r="P872" s="82"/>
    </row>
    <row r="873" spans="1:16" ht="12.75" customHeight="1" x14ac:dyDescent="0.2">
      <c r="A873" s="77"/>
      <c r="B873" s="81"/>
      <c r="C873" s="81"/>
      <c r="D873" s="81"/>
      <c r="E873" s="9"/>
      <c r="F873" s="9"/>
      <c r="G873" s="80"/>
      <c r="H873" s="9"/>
      <c r="I873" s="9"/>
      <c r="J873" s="9"/>
      <c r="K873" s="9"/>
      <c r="L873" s="9"/>
      <c r="M873" s="9"/>
      <c r="N873" s="82"/>
      <c r="O873" s="9"/>
      <c r="P873" s="82"/>
    </row>
    <row r="874" spans="1:16" ht="12.75" customHeight="1" x14ac:dyDescent="0.2">
      <c r="A874" s="77"/>
      <c r="B874" s="81"/>
      <c r="C874" s="81"/>
      <c r="D874" s="81"/>
      <c r="E874" s="9"/>
      <c r="F874" s="9"/>
      <c r="G874" s="80"/>
      <c r="H874" s="9"/>
      <c r="I874" s="9"/>
      <c r="J874" s="9"/>
      <c r="K874" s="9"/>
      <c r="L874" s="9"/>
      <c r="M874" s="9"/>
      <c r="N874" s="82"/>
      <c r="O874" s="9"/>
      <c r="P874" s="82"/>
    </row>
    <row r="875" spans="1:16" ht="12.75" customHeight="1" x14ac:dyDescent="0.2">
      <c r="A875" s="77"/>
      <c r="B875" s="81"/>
      <c r="C875" s="81"/>
      <c r="D875" s="81"/>
      <c r="E875" s="9"/>
      <c r="F875" s="9"/>
      <c r="G875" s="80"/>
      <c r="H875" s="9"/>
      <c r="I875" s="9"/>
      <c r="J875" s="9"/>
      <c r="K875" s="9"/>
      <c r="L875" s="9"/>
      <c r="M875" s="9"/>
      <c r="N875" s="82"/>
      <c r="O875" s="9"/>
      <c r="P875" s="82"/>
    </row>
    <row r="876" spans="1:16" ht="12.75" customHeight="1" x14ac:dyDescent="0.2">
      <c r="A876" s="77"/>
      <c r="B876" s="81"/>
      <c r="C876" s="81"/>
      <c r="D876" s="81"/>
      <c r="E876" s="9"/>
      <c r="F876" s="9"/>
      <c r="G876" s="80"/>
      <c r="H876" s="9"/>
      <c r="I876" s="9"/>
      <c r="J876" s="9"/>
      <c r="K876" s="9"/>
      <c r="L876" s="9"/>
      <c r="M876" s="9"/>
      <c r="N876" s="82"/>
      <c r="O876" s="9"/>
      <c r="P876" s="82"/>
    </row>
    <row r="877" spans="1:16" ht="12.75" customHeight="1" x14ac:dyDescent="0.2">
      <c r="A877" s="77"/>
      <c r="B877" s="81"/>
      <c r="C877" s="81"/>
      <c r="D877" s="81"/>
      <c r="E877" s="9"/>
      <c r="F877" s="9"/>
      <c r="G877" s="80"/>
      <c r="H877" s="9"/>
      <c r="I877" s="9"/>
      <c r="J877" s="9"/>
      <c r="K877" s="9"/>
      <c r="L877" s="9"/>
      <c r="M877" s="9"/>
      <c r="N877" s="82"/>
      <c r="O877" s="9"/>
      <c r="P877" s="82"/>
    </row>
    <row r="878" spans="1:16" ht="12.75" customHeight="1" x14ac:dyDescent="0.2">
      <c r="A878" s="77"/>
      <c r="B878" s="81"/>
      <c r="C878" s="81"/>
      <c r="D878" s="81"/>
      <c r="E878" s="9"/>
      <c r="F878" s="9"/>
      <c r="G878" s="80"/>
      <c r="H878" s="9"/>
      <c r="I878" s="9"/>
      <c r="J878" s="9"/>
      <c r="K878" s="9"/>
      <c r="L878" s="9"/>
      <c r="M878" s="9"/>
      <c r="N878" s="82"/>
      <c r="O878" s="9"/>
      <c r="P878" s="82"/>
    </row>
    <row r="879" spans="1:16" ht="12.75" customHeight="1" x14ac:dyDescent="0.2">
      <c r="A879" s="77"/>
      <c r="B879" s="81"/>
      <c r="C879" s="81"/>
      <c r="D879" s="81"/>
      <c r="E879" s="9"/>
      <c r="F879" s="9"/>
      <c r="G879" s="80"/>
      <c r="H879" s="9"/>
      <c r="I879" s="9"/>
      <c r="J879" s="9"/>
      <c r="K879" s="9"/>
      <c r="L879" s="9"/>
      <c r="M879" s="9"/>
      <c r="N879" s="82"/>
      <c r="O879" s="9"/>
      <c r="P879" s="82"/>
    </row>
    <row r="880" spans="1:16" ht="12.75" customHeight="1" x14ac:dyDescent="0.2">
      <c r="A880" s="77"/>
      <c r="B880" s="81"/>
      <c r="C880" s="81"/>
      <c r="D880" s="81"/>
      <c r="E880" s="9"/>
      <c r="F880" s="9"/>
      <c r="G880" s="80"/>
      <c r="H880" s="9"/>
      <c r="I880" s="9"/>
      <c r="J880" s="9"/>
      <c r="K880" s="9"/>
      <c r="L880" s="9"/>
      <c r="M880" s="9"/>
      <c r="N880" s="82"/>
      <c r="O880" s="9"/>
      <c r="P880" s="82"/>
    </row>
    <row r="881" spans="1:16" ht="12.75" customHeight="1" x14ac:dyDescent="0.2">
      <c r="A881" s="77"/>
      <c r="B881" s="81"/>
      <c r="C881" s="81"/>
      <c r="D881" s="81"/>
      <c r="E881" s="9"/>
      <c r="F881" s="9"/>
      <c r="G881" s="80"/>
      <c r="H881" s="9"/>
      <c r="I881" s="9"/>
      <c r="J881" s="9"/>
      <c r="K881" s="9"/>
      <c r="L881" s="9"/>
      <c r="M881" s="9"/>
      <c r="N881" s="82"/>
      <c r="O881" s="9"/>
      <c r="P881" s="82"/>
    </row>
    <row r="882" spans="1:16" ht="12.75" customHeight="1" x14ac:dyDescent="0.2">
      <c r="A882" s="77"/>
      <c r="B882" s="81"/>
      <c r="C882" s="81"/>
      <c r="D882" s="81"/>
      <c r="E882" s="9"/>
      <c r="F882" s="9"/>
      <c r="G882" s="80"/>
      <c r="H882" s="9"/>
      <c r="I882" s="9"/>
      <c r="J882" s="9"/>
      <c r="K882" s="9"/>
      <c r="L882" s="9"/>
      <c r="M882" s="9"/>
      <c r="N882" s="82"/>
      <c r="O882" s="9"/>
      <c r="P882" s="82"/>
    </row>
    <row r="883" spans="1:16" ht="12.75" customHeight="1" x14ac:dyDescent="0.2">
      <c r="A883" s="77"/>
      <c r="B883" s="81"/>
      <c r="C883" s="81"/>
      <c r="D883" s="81"/>
      <c r="E883" s="9"/>
      <c r="F883" s="9"/>
      <c r="G883" s="80"/>
      <c r="H883" s="9"/>
      <c r="I883" s="9"/>
      <c r="J883" s="9"/>
      <c r="K883" s="9"/>
      <c r="L883" s="9"/>
      <c r="M883" s="9"/>
      <c r="N883" s="82"/>
      <c r="O883" s="9"/>
      <c r="P883" s="82"/>
    </row>
    <row r="884" spans="1:16" ht="12.75" customHeight="1" x14ac:dyDescent="0.2">
      <c r="A884" s="77"/>
      <c r="B884" s="81"/>
      <c r="C884" s="81"/>
      <c r="D884" s="81"/>
      <c r="E884" s="9"/>
      <c r="F884" s="9"/>
      <c r="G884" s="80"/>
      <c r="H884" s="9"/>
      <c r="I884" s="9"/>
      <c r="J884" s="9"/>
      <c r="K884" s="9"/>
      <c r="L884" s="9"/>
      <c r="M884" s="9"/>
      <c r="N884" s="82"/>
      <c r="O884" s="9"/>
      <c r="P884" s="82"/>
    </row>
    <row r="885" spans="1:16" ht="12.75" customHeight="1" x14ac:dyDescent="0.2">
      <c r="A885" s="77"/>
      <c r="B885" s="81"/>
      <c r="C885" s="81"/>
      <c r="D885" s="81"/>
      <c r="E885" s="9"/>
      <c r="F885" s="9"/>
      <c r="G885" s="80"/>
      <c r="H885" s="9"/>
      <c r="I885" s="9"/>
      <c r="J885" s="9"/>
      <c r="K885" s="9"/>
      <c r="L885" s="9"/>
      <c r="M885" s="9"/>
      <c r="N885" s="82"/>
      <c r="O885" s="9"/>
      <c r="P885" s="82"/>
    </row>
    <row r="886" spans="1:16" ht="12.75" customHeight="1" x14ac:dyDescent="0.2">
      <c r="A886" s="77"/>
      <c r="B886" s="81"/>
      <c r="C886" s="81"/>
      <c r="D886" s="81"/>
      <c r="E886" s="9"/>
      <c r="F886" s="9"/>
      <c r="G886" s="80"/>
      <c r="H886" s="9"/>
      <c r="I886" s="9"/>
      <c r="J886" s="9"/>
      <c r="K886" s="9"/>
      <c r="L886" s="9"/>
      <c r="M886" s="9"/>
      <c r="N886" s="82"/>
      <c r="O886" s="9"/>
      <c r="P886" s="82"/>
    </row>
    <row r="887" spans="1:16" ht="12.75" customHeight="1" x14ac:dyDescent="0.2">
      <c r="A887" s="77"/>
      <c r="B887" s="81"/>
      <c r="C887" s="81"/>
      <c r="D887" s="81"/>
      <c r="E887" s="9"/>
      <c r="F887" s="9"/>
      <c r="G887" s="80"/>
      <c r="H887" s="9"/>
      <c r="I887" s="9"/>
      <c r="J887" s="9"/>
      <c r="K887" s="9"/>
      <c r="L887" s="9"/>
      <c r="M887" s="9"/>
      <c r="N887" s="82"/>
      <c r="O887" s="9"/>
      <c r="P887" s="82"/>
    </row>
    <row r="888" spans="1:16" ht="12.75" customHeight="1" x14ac:dyDescent="0.2">
      <c r="A888" s="77"/>
      <c r="B888" s="81"/>
      <c r="C888" s="81"/>
      <c r="D888" s="81"/>
      <c r="E888" s="9"/>
      <c r="F888" s="9"/>
      <c r="G888" s="80"/>
      <c r="H888" s="9"/>
      <c r="I888" s="9"/>
      <c r="J888" s="9"/>
      <c r="K888" s="9"/>
      <c r="L888" s="9"/>
      <c r="M888" s="9"/>
      <c r="N888" s="82"/>
      <c r="O888" s="9"/>
      <c r="P888" s="82"/>
    </row>
    <row r="889" spans="1:16" ht="12.75" customHeight="1" x14ac:dyDescent="0.2">
      <c r="A889" s="77"/>
      <c r="B889" s="81"/>
      <c r="C889" s="81"/>
      <c r="D889" s="81"/>
      <c r="E889" s="9"/>
      <c r="F889" s="9"/>
      <c r="G889" s="80"/>
      <c r="H889" s="9"/>
      <c r="I889" s="9"/>
      <c r="J889" s="9"/>
      <c r="K889" s="9"/>
      <c r="L889" s="9"/>
      <c r="M889" s="9"/>
      <c r="N889" s="82"/>
      <c r="O889" s="9"/>
      <c r="P889" s="82"/>
    </row>
    <row r="890" spans="1:16" ht="12.75" customHeight="1" x14ac:dyDescent="0.2">
      <c r="A890" s="77"/>
      <c r="B890" s="81"/>
      <c r="C890" s="81"/>
      <c r="D890" s="81"/>
      <c r="E890" s="9"/>
      <c r="F890" s="9"/>
      <c r="G890" s="80"/>
      <c r="H890" s="9"/>
      <c r="I890" s="9"/>
      <c r="J890" s="9"/>
      <c r="K890" s="9"/>
      <c r="L890" s="9"/>
      <c r="M890" s="9"/>
      <c r="N890" s="82"/>
      <c r="O890" s="9"/>
      <c r="P890" s="82"/>
    </row>
    <row r="891" spans="1:16" ht="12.75" customHeight="1" x14ac:dyDescent="0.2">
      <c r="A891" s="77"/>
      <c r="B891" s="81"/>
      <c r="C891" s="81"/>
      <c r="D891" s="81"/>
      <c r="E891" s="9"/>
      <c r="F891" s="9"/>
      <c r="G891" s="80"/>
      <c r="H891" s="9"/>
      <c r="I891" s="9"/>
      <c r="J891" s="9"/>
      <c r="K891" s="9"/>
      <c r="L891" s="9"/>
      <c r="M891" s="9"/>
      <c r="N891" s="82"/>
      <c r="O891" s="9"/>
      <c r="P891" s="82"/>
    </row>
    <row r="892" spans="1:16" ht="12.75" customHeight="1" x14ac:dyDescent="0.2">
      <c r="A892" s="77"/>
      <c r="B892" s="81"/>
      <c r="C892" s="81"/>
      <c r="D892" s="81"/>
      <c r="E892" s="9"/>
      <c r="F892" s="9"/>
      <c r="G892" s="80"/>
      <c r="H892" s="9"/>
      <c r="I892" s="9"/>
      <c r="J892" s="9"/>
      <c r="K892" s="9"/>
      <c r="L892" s="9"/>
      <c r="M892" s="9"/>
      <c r="N892" s="82"/>
      <c r="O892" s="9"/>
      <c r="P892" s="82"/>
    </row>
    <row r="893" spans="1:16" ht="12.75" customHeight="1" x14ac:dyDescent="0.2">
      <c r="A893" s="77"/>
      <c r="B893" s="81"/>
      <c r="C893" s="81"/>
      <c r="D893" s="81"/>
      <c r="E893" s="9"/>
      <c r="F893" s="9"/>
      <c r="G893" s="80"/>
      <c r="H893" s="9"/>
      <c r="I893" s="9"/>
      <c r="J893" s="9"/>
      <c r="K893" s="9"/>
      <c r="L893" s="9"/>
      <c r="M893" s="9"/>
      <c r="N893" s="82"/>
      <c r="O893" s="9"/>
      <c r="P893" s="82"/>
    </row>
    <row r="894" spans="1:16" ht="12.75" customHeight="1" x14ac:dyDescent="0.2">
      <c r="A894" s="77"/>
      <c r="B894" s="81"/>
      <c r="C894" s="81"/>
      <c r="D894" s="81"/>
      <c r="E894" s="9"/>
      <c r="F894" s="9"/>
      <c r="G894" s="80"/>
      <c r="H894" s="9"/>
      <c r="I894" s="9"/>
      <c r="J894" s="9"/>
      <c r="K894" s="9"/>
      <c r="L894" s="9"/>
      <c r="M894" s="9"/>
      <c r="N894" s="82"/>
      <c r="O894" s="9"/>
      <c r="P894" s="82"/>
    </row>
    <row r="895" spans="1:16" ht="12.75" customHeight="1" x14ac:dyDescent="0.2">
      <c r="A895" s="77"/>
      <c r="B895" s="81"/>
      <c r="C895" s="81"/>
      <c r="D895" s="81"/>
      <c r="E895" s="9"/>
      <c r="F895" s="9"/>
      <c r="G895" s="80"/>
      <c r="H895" s="9"/>
      <c r="I895" s="9"/>
      <c r="J895" s="9"/>
      <c r="K895" s="9"/>
      <c r="L895" s="9"/>
      <c r="M895" s="9"/>
      <c r="N895" s="82"/>
      <c r="O895" s="9"/>
      <c r="P895" s="82"/>
    </row>
    <row r="896" spans="1:16" ht="12.75" customHeight="1" x14ac:dyDescent="0.2">
      <c r="A896" s="77"/>
      <c r="B896" s="81"/>
      <c r="C896" s="81"/>
      <c r="D896" s="81"/>
      <c r="E896" s="9"/>
      <c r="F896" s="9"/>
      <c r="G896" s="80"/>
      <c r="H896" s="9"/>
      <c r="I896" s="9"/>
      <c r="J896" s="9"/>
      <c r="K896" s="9"/>
      <c r="L896" s="9"/>
      <c r="M896" s="9"/>
      <c r="N896" s="82"/>
      <c r="O896" s="9"/>
      <c r="P896" s="82"/>
    </row>
    <row r="897" spans="1:16" ht="12.75" customHeight="1" x14ac:dyDescent="0.2">
      <c r="A897" s="77"/>
      <c r="B897" s="81"/>
      <c r="C897" s="81"/>
      <c r="D897" s="81"/>
      <c r="E897" s="9"/>
      <c r="F897" s="9"/>
      <c r="G897" s="80"/>
      <c r="H897" s="9"/>
      <c r="I897" s="9"/>
      <c r="J897" s="9"/>
      <c r="K897" s="9"/>
      <c r="L897" s="9"/>
      <c r="M897" s="9"/>
      <c r="N897" s="82"/>
      <c r="O897" s="9"/>
      <c r="P897" s="82"/>
    </row>
    <row r="898" spans="1:16" ht="12.75" customHeight="1" x14ac:dyDescent="0.2">
      <c r="A898" s="77"/>
      <c r="B898" s="81"/>
      <c r="C898" s="81"/>
      <c r="D898" s="81"/>
      <c r="E898" s="9"/>
      <c r="F898" s="9"/>
      <c r="G898" s="80"/>
      <c r="H898" s="9"/>
      <c r="I898" s="9"/>
      <c r="J898" s="9"/>
      <c r="K898" s="9"/>
      <c r="L898" s="9"/>
      <c r="M898" s="9"/>
      <c r="N898" s="82"/>
      <c r="O898" s="9"/>
      <c r="P898" s="82"/>
    </row>
    <row r="899" spans="1:16" ht="12.75" customHeight="1" x14ac:dyDescent="0.2">
      <c r="A899" s="77"/>
      <c r="B899" s="81"/>
      <c r="C899" s="81"/>
      <c r="D899" s="81"/>
      <c r="E899" s="9"/>
      <c r="F899" s="9"/>
      <c r="G899" s="80"/>
      <c r="H899" s="9"/>
      <c r="I899" s="9"/>
      <c r="J899" s="9"/>
      <c r="K899" s="9"/>
      <c r="L899" s="9"/>
      <c r="M899" s="9"/>
      <c r="N899" s="82"/>
      <c r="O899" s="9"/>
      <c r="P899" s="82"/>
    </row>
    <row r="900" spans="1:16" ht="12.75" customHeight="1" x14ac:dyDescent="0.2">
      <c r="A900" s="77"/>
      <c r="B900" s="81"/>
      <c r="C900" s="81"/>
      <c r="D900" s="81"/>
      <c r="E900" s="9"/>
      <c r="F900" s="9"/>
      <c r="G900" s="80"/>
      <c r="H900" s="9"/>
      <c r="I900" s="9"/>
      <c r="J900" s="9"/>
      <c r="K900" s="9"/>
      <c r="L900" s="9"/>
      <c r="M900" s="9"/>
      <c r="N900" s="82"/>
      <c r="O900" s="9"/>
      <c r="P900" s="82"/>
    </row>
    <row r="901" spans="1:16" ht="12.75" customHeight="1" x14ac:dyDescent="0.2">
      <c r="A901" s="77"/>
      <c r="B901" s="81"/>
      <c r="C901" s="81"/>
      <c r="D901" s="81"/>
      <c r="E901" s="9"/>
      <c r="F901" s="9"/>
      <c r="G901" s="80"/>
      <c r="H901" s="9"/>
      <c r="I901" s="9"/>
      <c r="J901" s="9"/>
      <c r="K901" s="9"/>
      <c r="L901" s="9"/>
      <c r="M901" s="9"/>
      <c r="N901" s="82"/>
      <c r="O901" s="9"/>
      <c r="P901" s="82"/>
    </row>
    <row r="902" spans="1:16" ht="12.75" customHeight="1" x14ac:dyDescent="0.2">
      <c r="A902" s="77"/>
      <c r="B902" s="81"/>
      <c r="C902" s="81"/>
      <c r="D902" s="81"/>
      <c r="E902" s="9"/>
      <c r="F902" s="9"/>
      <c r="G902" s="80"/>
      <c r="H902" s="9"/>
      <c r="I902" s="9"/>
      <c r="J902" s="9"/>
      <c r="K902" s="9"/>
      <c r="L902" s="9"/>
      <c r="M902" s="9"/>
      <c r="N902" s="82"/>
      <c r="O902" s="9"/>
      <c r="P902" s="82"/>
    </row>
    <row r="903" spans="1:16" ht="12.75" customHeight="1" x14ac:dyDescent="0.2">
      <c r="A903" s="77"/>
      <c r="B903" s="81"/>
      <c r="C903" s="81"/>
      <c r="D903" s="81"/>
      <c r="E903" s="9"/>
      <c r="F903" s="9"/>
      <c r="G903" s="80"/>
      <c r="H903" s="9"/>
      <c r="I903" s="9"/>
      <c r="J903" s="9"/>
      <c r="K903" s="9"/>
      <c r="L903" s="9"/>
      <c r="M903" s="9"/>
      <c r="N903" s="82"/>
      <c r="O903" s="9"/>
      <c r="P903" s="82"/>
    </row>
    <row r="904" spans="1:16" ht="12.75" customHeight="1" x14ac:dyDescent="0.2">
      <c r="A904" s="77"/>
      <c r="B904" s="81"/>
      <c r="C904" s="81"/>
      <c r="D904" s="81"/>
      <c r="E904" s="9"/>
      <c r="F904" s="9"/>
      <c r="G904" s="80"/>
      <c r="H904" s="9"/>
      <c r="I904" s="9"/>
      <c r="J904" s="9"/>
      <c r="K904" s="9"/>
      <c r="L904" s="9"/>
      <c r="M904" s="9"/>
      <c r="N904" s="82"/>
      <c r="O904" s="9"/>
      <c r="P904" s="82"/>
    </row>
    <row r="905" spans="1:16" ht="12.75" customHeight="1" x14ac:dyDescent="0.2">
      <c r="A905" s="77"/>
      <c r="B905" s="81"/>
      <c r="C905" s="81"/>
      <c r="D905" s="81"/>
      <c r="E905" s="9"/>
      <c r="F905" s="9"/>
      <c r="G905" s="80"/>
      <c r="H905" s="9"/>
      <c r="I905" s="9"/>
      <c r="J905" s="9"/>
      <c r="K905" s="9"/>
      <c r="L905" s="9"/>
      <c r="M905" s="9"/>
      <c r="N905" s="82"/>
      <c r="O905" s="9"/>
      <c r="P905" s="82"/>
    </row>
    <row r="906" spans="1:16" ht="12.75" customHeight="1" x14ac:dyDescent="0.2">
      <c r="A906" s="77"/>
      <c r="B906" s="81"/>
      <c r="C906" s="81"/>
      <c r="D906" s="81"/>
      <c r="E906" s="9"/>
      <c r="F906" s="9"/>
      <c r="G906" s="80"/>
      <c r="H906" s="9"/>
      <c r="I906" s="9"/>
      <c r="J906" s="9"/>
      <c r="K906" s="9"/>
      <c r="L906" s="9"/>
      <c r="M906" s="9"/>
      <c r="N906" s="82"/>
      <c r="O906" s="9"/>
      <c r="P906" s="82"/>
    </row>
    <row r="907" spans="1:16" ht="12.75" customHeight="1" x14ac:dyDescent="0.2">
      <c r="A907" s="77"/>
      <c r="B907" s="81"/>
      <c r="C907" s="81"/>
      <c r="D907" s="81"/>
      <c r="E907" s="9"/>
      <c r="F907" s="9"/>
      <c r="G907" s="80"/>
      <c r="H907" s="9"/>
      <c r="I907" s="9"/>
      <c r="J907" s="9"/>
      <c r="K907" s="9"/>
      <c r="L907" s="9"/>
      <c r="M907" s="9"/>
      <c r="N907" s="82"/>
      <c r="O907" s="9"/>
      <c r="P907" s="82"/>
    </row>
    <row r="908" spans="1:16" ht="12.75" customHeight="1" x14ac:dyDescent="0.2">
      <c r="A908" s="77"/>
      <c r="B908" s="81"/>
      <c r="C908" s="81"/>
      <c r="D908" s="81"/>
      <c r="E908" s="9"/>
      <c r="F908" s="9"/>
      <c r="G908" s="80"/>
      <c r="H908" s="9"/>
      <c r="I908" s="9"/>
      <c r="J908" s="9"/>
      <c r="K908" s="9"/>
      <c r="L908" s="9"/>
      <c r="M908" s="9"/>
      <c r="N908" s="82"/>
      <c r="O908" s="9"/>
      <c r="P908" s="82"/>
    </row>
    <row r="909" spans="1:16" ht="12.75" customHeight="1" x14ac:dyDescent="0.2">
      <c r="A909" s="77"/>
      <c r="B909" s="81"/>
      <c r="C909" s="81"/>
      <c r="D909" s="81"/>
      <c r="E909" s="9"/>
      <c r="F909" s="9"/>
      <c r="G909" s="80"/>
      <c r="H909" s="9"/>
      <c r="I909" s="9"/>
      <c r="J909" s="9"/>
      <c r="K909" s="9"/>
      <c r="L909" s="9"/>
      <c r="M909" s="9"/>
      <c r="N909" s="82"/>
      <c r="O909" s="9"/>
      <c r="P909" s="82"/>
    </row>
    <row r="910" spans="1:16" ht="12.75" customHeight="1" x14ac:dyDescent="0.2">
      <c r="A910" s="77"/>
      <c r="B910" s="81"/>
      <c r="C910" s="81"/>
      <c r="D910" s="81"/>
      <c r="E910" s="9"/>
      <c r="F910" s="9"/>
      <c r="G910" s="80"/>
      <c r="H910" s="9"/>
      <c r="I910" s="9"/>
      <c r="J910" s="9"/>
      <c r="K910" s="9"/>
      <c r="L910" s="9"/>
      <c r="M910" s="9"/>
      <c r="N910" s="82"/>
      <c r="O910" s="9"/>
      <c r="P910" s="82"/>
    </row>
    <row r="911" spans="1:16" ht="12.75" customHeight="1" x14ac:dyDescent="0.2">
      <c r="A911" s="77"/>
      <c r="B911" s="81"/>
      <c r="C911" s="81"/>
      <c r="D911" s="81"/>
      <c r="E911" s="9"/>
      <c r="F911" s="9"/>
      <c r="G911" s="80"/>
      <c r="H911" s="9"/>
      <c r="I911" s="9"/>
      <c r="J911" s="9"/>
      <c r="K911" s="9"/>
      <c r="L911" s="9"/>
      <c r="M911" s="9"/>
      <c r="N911" s="82"/>
      <c r="O911" s="9"/>
      <c r="P911" s="82"/>
    </row>
    <row r="912" spans="1:16" ht="12.75" customHeight="1" x14ac:dyDescent="0.2">
      <c r="A912" s="77"/>
      <c r="B912" s="81"/>
      <c r="C912" s="81"/>
      <c r="D912" s="81"/>
      <c r="E912" s="9"/>
      <c r="F912" s="9"/>
      <c r="G912" s="80"/>
      <c r="H912" s="9"/>
      <c r="I912" s="9"/>
      <c r="J912" s="9"/>
      <c r="K912" s="9"/>
      <c r="L912" s="9"/>
      <c r="M912" s="9"/>
      <c r="N912" s="82"/>
      <c r="O912" s="9"/>
      <c r="P912" s="82"/>
    </row>
    <row r="913" spans="1:16" ht="12.75" customHeight="1" x14ac:dyDescent="0.2">
      <c r="A913" s="77"/>
      <c r="B913" s="81"/>
      <c r="C913" s="81"/>
      <c r="D913" s="81"/>
      <c r="E913" s="9"/>
      <c r="F913" s="9"/>
      <c r="G913" s="80"/>
      <c r="H913" s="9"/>
      <c r="I913" s="9"/>
      <c r="J913" s="9"/>
      <c r="K913" s="9"/>
      <c r="L913" s="9"/>
      <c r="M913" s="9"/>
      <c r="N913" s="82"/>
      <c r="O913" s="9"/>
      <c r="P913" s="82"/>
    </row>
    <row r="914" spans="1:16" ht="12.75" customHeight="1" x14ac:dyDescent="0.2">
      <c r="A914" s="77"/>
      <c r="B914" s="81"/>
      <c r="C914" s="81"/>
      <c r="D914" s="81"/>
      <c r="E914" s="9"/>
      <c r="F914" s="9"/>
      <c r="G914" s="80"/>
      <c r="H914" s="9"/>
      <c r="I914" s="9"/>
      <c r="J914" s="9"/>
      <c r="K914" s="9"/>
      <c r="L914" s="9"/>
      <c r="M914" s="9"/>
      <c r="N914" s="82"/>
      <c r="O914" s="9"/>
      <c r="P914" s="82"/>
    </row>
    <row r="915" spans="1:16" ht="12.75" customHeight="1" x14ac:dyDescent="0.2">
      <c r="A915" s="77"/>
      <c r="B915" s="81"/>
      <c r="C915" s="81"/>
      <c r="D915" s="81"/>
      <c r="E915" s="9"/>
      <c r="F915" s="9"/>
      <c r="G915" s="80"/>
      <c r="H915" s="9"/>
      <c r="I915" s="9"/>
      <c r="J915" s="9"/>
      <c r="K915" s="9"/>
      <c r="L915" s="9"/>
      <c r="M915" s="9"/>
      <c r="N915" s="82"/>
      <c r="O915" s="9"/>
      <c r="P915" s="82"/>
    </row>
    <row r="916" spans="1:16" ht="12.75" customHeight="1" x14ac:dyDescent="0.2">
      <c r="A916" s="77"/>
      <c r="B916" s="81"/>
      <c r="C916" s="81"/>
      <c r="D916" s="81"/>
      <c r="E916" s="9"/>
      <c r="F916" s="9"/>
      <c r="G916" s="80"/>
      <c r="H916" s="9"/>
      <c r="I916" s="9"/>
      <c r="J916" s="9"/>
      <c r="K916" s="9"/>
      <c r="L916" s="9"/>
      <c r="M916" s="9"/>
      <c r="N916" s="82"/>
      <c r="O916" s="9"/>
      <c r="P916" s="82"/>
    </row>
    <row r="917" spans="1:16" ht="12.75" customHeight="1" x14ac:dyDescent="0.2">
      <c r="A917" s="77"/>
      <c r="B917" s="81"/>
      <c r="C917" s="81"/>
      <c r="D917" s="81"/>
      <c r="E917" s="9"/>
      <c r="F917" s="9"/>
      <c r="G917" s="80"/>
      <c r="H917" s="9"/>
      <c r="I917" s="9"/>
      <c r="J917" s="9"/>
      <c r="K917" s="9"/>
      <c r="L917" s="9"/>
      <c r="M917" s="9"/>
      <c r="N917" s="82"/>
      <c r="O917" s="9"/>
      <c r="P917" s="82"/>
    </row>
    <row r="918" spans="1:16" ht="12.75" customHeight="1" x14ac:dyDescent="0.2">
      <c r="A918" s="77"/>
      <c r="B918" s="81"/>
      <c r="C918" s="81"/>
      <c r="D918" s="81"/>
      <c r="E918" s="9"/>
      <c r="F918" s="9"/>
      <c r="G918" s="80"/>
      <c r="H918" s="9"/>
      <c r="I918" s="9"/>
      <c r="J918" s="9"/>
      <c r="K918" s="9"/>
      <c r="L918" s="9"/>
      <c r="M918" s="9"/>
      <c r="N918" s="82"/>
      <c r="O918" s="9"/>
      <c r="P918" s="82"/>
    </row>
    <row r="919" spans="1:16" ht="12.75" customHeight="1" x14ac:dyDescent="0.2">
      <c r="A919" s="77"/>
      <c r="B919" s="81"/>
      <c r="C919" s="81"/>
      <c r="D919" s="81"/>
      <c r="E919" s="9"/>
      <c r="F919" s="9"/>
      <c r="G919" s="80"/>
      <c r="H919" s="9"/>
      <c r="I919" s="9"/>
      <c r="J919" s="9"/>
      <c r="K919" s="9"/>
      <c r="L919" s="9"/>
      <c r="M919" s="9"/>
      <c r="N919" s="82"/>
      <c r="O919" s="9"/>
      <c r="P919" s="82"/>
    </row>
    <row r="920" spans="1:16" ht="12.75" customHeight="1" x14ac:dyDescent="0.2">
      <c r="A920" s="77"/>
      <c r="B920" s="81"/>
      <c r="C920" s="81"/>
      <c r="D920" s="81"/>
      <c r="E920" s="9"/>
      <c r="F920" s="9"/>
      <c r="G920" s="80"/>
      <c r="H920" s="9"/>
      <c r="I920" s="9"/>
      <c r="J920" s="9"/>
      <c r="K920" s="9"/>
      <c r="L920" s="9"/>
      <c r="M920" s="9"/>
      <c r="N920" s="82"/>
      <c r="O920" s="9"/>
      <c r="P920" s="82"/>
    </row>
    <row r="921" spans="1:16" ht="12.75" customHeight="1" x14ac:dyDescent="0.2">
      <c r="A921" s="77"/>
      <c r="B921" s="81"/>
      <c r="C921" s="81"/>
      <c r="D921" s="81"/>
      <c r="E921" s="9"/>
      <c r="F921" s="9"/>
      <c r="G921" s="80"/>
      <c r="H921" s="9"/>
      <c r="I921" s="9"/>
      <c r="J921" s="9"/>
      <c r="K921" s="9"/>
      <c r="L921" s="9"/>
      <c r="M921" s="9"/>
      <c r="N921" s="82"/>
      <c r="O921" s="9"/>
      <c r="P921" s="82"/>
    </row>
    <row r="922" spans="1:16" ht="12.75" customHeight="1" x14ac:dyDescent="0.2">
      <c r="A922" s="77"/>
      <c r="B922" s="81"/>
      <c r="C922" s="81"/>
      <c r="D922" s="81"/>
      <c r="E922" s="9"/>
      <c r="F922" s="9"/>
      <c r="G922" s="80"/>
      <c r="H922" s="9"/>
      <c r="I922" s="9"/>
      <c r="J922" s="9"/>
      <c r="K922" s="9"/>
      <c r="L922" s="9"/>
      <c r="M922" s="9"/>
      <c r="N922" s="82"/>
      <c r="O922" s="9"/>
      <c r="P922" s="82"/>
    </row>
    <row r="923" spans="1:16" ht="12.75" customHeight="1" x14ac:dyDescent="0.2">
      <c r="A923" s="77"/>
      <c r="B923" s="81"/>
      <c r="C923" s="81"/>
      <c r="D923" s="81"/>
      <c r="E923" s="9"/>
      <c r="F923" s="9"/>
      <c r="G923" s="80"/>
      <c r="H923" s="9"/>
      <c r="I923" s="9"/>
      <c r="J923" s="9"/>
      <c r="K923" s="9"/>
      <c r="L923" s="9"/>
      <c r="M923" s="9"/>
      <c r="N923" s="82"/>
      <c r="O923" s="9"/>
      <c r="P923" s="82"/>
    </row>
    <row r="924" spans="1:16" ht="12.75" customHeight="1" x14ac:dyDescent="0.2">
      <c r="A924" s="77"/>
      <c r="B924" s="81"/>
      <c r="C924" s="81"/>
      <c r="D924" s="81"/>
      <c r="E924" s="9"/>
      <c r="F924" s="9"/>
      <c r="G924" s="80"/>
      <c r="H924" s="9"/>
      <c r="I924" s="9"/>
      <c r="J924" s="9"/>
      <c r="K924" s="9"/>
      <c r="L924" s="9"/>
      <c r="M924" s="9"/>
      <c r="N924" s="82"/>
      <c r="O924" s="9"/>
      <c r="P924" s="82"/>
    </row>
    <row r="925" spans="1:16" ht="12.75" customHeight="1" x14ac:dyDescent="0.2">
      <c r="A925" s="77"/>
      <c r="B925" s="81"/>
      <c r="C925" s="81"/>
      <c r="D925" s="81"/>
      <c r="E925" s="9"/>
      <c r="F925" s="9"/>
      <c r="G925" s="80"/>
      <c r="H925" s="9"/>
      <c r="I925" s="9"/>
      <c r="J925" s="9"/>
      <c r="K925" s="9"/>
      <c r="L925" s="9"/>
      <c r="M925" s="9"/>
      <c r="N925" s="82"/>
      <c r="O925" s="9"/>
      <c r="P925" s="82"/>
    </row>
    <row r="926" spans="1:16" ht="12.75" customHeight="1" x14ac:dyDescent="0.2">
      <c r="A926" s="77"/>
      <c r="B926" s="81"/>
      <c r="C926" s="81"/>
      <c r="D926" s="81"/>
      <c r="E926" s="9"/>
      <c r="F926" s="9"/>
      <c r="G926" s="80"/>
      <c r="H926" s="9"/>
      <c r="I926" s="9"/>
      <c r="J926" s="9"/>
      <c r="K926" s="9"/>
      <c r="L926" s="9"/>
      <c r="M926" s="9"/>
      <c r="N926" s="82"/>
      <c r="O926" s="9"/>
      <c r="P926" s="82"/>
    </row>
    <row r="927" spans="1:16" ht="12.75" customHeight="1" x14ac:dyDescent="0.2">
      <c r="A927" s="77"/>
      <c r="B927" s="81"/>
      <c r="C927" s="81"/>
      <c r="D927" s="81"/>
      <c r="E927" s="9"/>
      <c r="F927" s="9"/>
      <c r="G927" s="80"/>
      <c r="H927" s="9"/>
      <c r="I927" s="9"/>
      <c r="J927" s="9"/>
      <c r="K927" s="9"/>
      <c r="L927" s="9"/>
      <c r="M927" s="9"/>
      <c r="N927" s="82"/>
      <c r="O927" s="9"/>
      <c r="P927" s="82"/>
    </row>
    <row r="928" spans="1:16" ht="12.75" customHeight="1" x14ac:dyDescent="0.2">
      <c r="A928" s="77"/>
      <c r="B928" s="81"/>
      <c r="C928" s="81"/>
      <c r="D928" s="81"/>
      <c r="E928" s="9"/>
      <c r="F928" s="9"/>
      <c r="G928" s="80"/>
      <c r="H928" s="9"/>
      <c r="I928" s="9"/>
      <c r="J928" s="9"/>
      <c r="K928" s="9"/>
      <c r="L928" s="9"/>
      <c r="M928" s="9"/>
      <c r="N928" s="82"/>
      <c r="O928" s="9"/>
      <c r="P928" s="82"/>
    </row>
    <row r="929" spans="1:16" ht="12.75" customHeight="1" x14ac:dyDescent="0.2">
      <c r="A929" s="77"/>
      <c r="B929" s="81"/>
      <c r="C929" s="81"/>
      <c r="D929" s="81"/>
      <c r="E929" s="9"/>
      <c r="F929" s="9"/>
      <c r="G929" s="80"/>
      <c r="H929" s="9"/>
      <c r="I929" s="9"/>
      <c r="J929" s="9"/>
      <c r="K929" s="9"/>
      <c r="L929" s="9"/>
      <c r="M929" s="9"/>
      <c r="N929" s="82"/>
      <c r="O929" s="9"/>
      <c r="P929" s="82"/>
    </row>
    <row r="930" spans="1:16" ht="12.75" customHeight="1" x14ac:dyDescent="0.2">
      <c r="A930" s="77"/>
      <c r="B930" s="81"/>
      <c r="C930" s="81"/>
      <c r="D930" s="81"/>
      <c r="E930" s="9"/>
      <c r="F930" s="9"/>
      <c r="G930" s="80"/>
      <c r="H930" s="9"/>
      <c r="I930" s="9"/>
      <c r="J930" s="9"/>
      <c r="K930" s="9"/>
      <c r="L930" s="9"/>
      <c r="M930" s="9"/>
      <c r="N930" s="82"/>
      <c r="O930" s="9"/>
      <c r="P930" s="82"/>
    </row>
    <row r="931" spans="1:16" ht="12.75" customHeight="1" x14ac:dyDescent="0.2">
      <c r="A931" s="77"/>
      <c r="B931" s="81"/>
      <c r="C931" s="81"/>
      <c r="D931" s="81"/>
      <c r="E931" s="9"/>
      <c r="F931" s="9"/>
      <c r="G931" s="80"/>
      <c r="H931" s="9"/>
      <c r="I931" s="9"/>
      <c r="J931" s="9"/>
      <c r="K931" s="9"/>
      <c r="L931" s="9"/>
      <c r="M931" s="9"/>
      <c r="N931" s="82"/>
      <c r="O931" s="9"/>
      <c r="P931" s="82"/>
    </row>
    <row r="932" spans="1:16" ht="12.75" customHeight="1" x14ac:dyDescent="0.2">
      <c r="A932" s="77"/>
      <c r="B932" s="81"/>
      <c r="C932" s="81"/>
      <c r="D932" s="81"/>
      <c r="E932" s="9"/>
      <c r="F932" s="9"/>
      <c r="G932" s="80"/>
      <c r="H932" s="9"/>
      <c r="I932" s="9"/>
      <c r="J932" s="9"/>
      <c r="K932" s="9"/>
      <c r="L932" s="9"/>
      <c r="M932" s="9"/>
      <c r="N932" s="82"/>
      <c r="O932" s="9"/>
      <c r="P932" s="82"/>
    </row>
    <row r="933" spans="1:16" ht="12.75" customHeight="1" x14ac:dyDescent="0.2">
      <c r="A933" s="77"/>
      <c r="B933" s="81"/>
      <c r="C933" s="81"/>
      <c r="D933" s="81"/>
      <c r="E933" s="9"/>
      <c r="F933" s="9"/>
      <c r="G933" s="80"/>
      <c r="H933" s="9"/>
      <c r="I933" s="9"/>
      <c r="J933" s="9"/>
      <c r="K933" s="9"/>
      <c r="L933" s="9"/>
      <c r="M933" s="9"/>
      <c r="N933" s="82"/>
      <c r="O933" s="9"/>
      <c r="P933" s="82"/>
    </row>
    <row r="934" spans="1:16" ht="12.75" customHeight="1" x14ac:dyDescent="0.2">
      <c r="A934" s="77"/>
      <c r="B934" s="81"/>
      <c r="C934" s="81"/>
      <c r="D934" s="81"/>
      <c r="E934" s="9"/>
      <c r="F934" s="9"/>
      <c r="G934" s="80"/>
      <c r="H934" s="9"/>
      <c r="I934" s="9"/>
      <c r="J934" s="9"/>
      <c r="K934" s="9"/>
      <c r="L934" s="9"/>
      <c r="M934" s="9"/>
      <c r="N934" s="82"/>
      <c r="O934" s="9"/>
      <c r="P934" s="82"/>
    </row>
    <row r="935" spans="1:16" ht="12.75" customHeight="1" x14ac:dyDescent="0.2">
      <c r="A935" s="77"/>
      <c r="B935" s="81"/>
      <c r="C935" s="81"/>
      <c r="D935" s="81"/>
      <c r="E935" s="9"/>
      <c r="F935" s="9"/>
      <c r="G935" s="80"/>
      <c r="H935" s="9"/>
      <c r="I935" s="9"/>
      <c r="J935" s="9"/>
      <c r="K935" s="9"/>
      <c r="L935" s="9"/>
      <c r="M935" s="9"/>
      <c r="N935" s="82"/>
      <c r="O935" s="9"/>
      <c r="P935" s="82"/>
    </row>
    <row r="936" spans="1:16" ht="12.75" customHeight="1" x14ac:dyDescent="0.2">
      <c r="A936" s="77"/>
      <c r="B936" s="81"/>
      <c r="C936" s="81"/>
      <c r="D936" s="81"/>
      <c r="E936" s="9"/>
      <c r="F936" s="9"/>
      <c r="G936" s="80"/>
      <c r="H936" s="9"/>
      <c r="I936" s="9"/>
      <c r="J936" s="9"/>
      <c r="K936" s="9"/>
      <c r="L936" s="9"/>
      <c r="M936" s="9"/>
      <c r="N936" s="82"/>
      <c r="O936" s="9"/>
      <c r="P936" s="82"/>
    </row>
    <row r="937" spans="1:16" ht="12.75" customHeight="1" x14ac:dyDescent="0.2">
      <c r="A937" s="77"/>
      <c r="B937" s="81"/>
      <c r="C937" s="81"/>
      <c r="D937" s="81"/>
      <c r="E937" s="9"/>
      <c r="F937" s="9"/>
      <c r="G937" s="80"/>
      <c r="H937" s="9"/>
      <c r="I937" s="9"/>
      <c r="J937" s="9"/>
      <c r="K937" s="9"/>
      <c r="L937" s="9"/>
      <c r="M937" s="9"/>
      <c r="N937" s="82"/>
      <c r="O937" s="9"/>
      <c r="P937" s="82"/>
    </row>
    <row r="938" spans="1:16" ht="12.75" customHeight="1" x14ac:dyDescent="0.2">
      <c r="A938" s="77"/>
      <c r="B938" s="81"/>
      <c r="C938" s="81"/>
      <c r="D938" s="81"/>
      <c r="E938" s="9"/>
      <c r="F938" s="9"/>
      <c r="G938" s="80"/>
      <c r="H938" s="9"/>
      <c r="I938" s="9"/>
      <c r="J938" s="9"/>
      <c r="K938" s="9"/>
      <c r="L938" s="9"/>
      <c r="M938" s="9"/>
      <c r="N938" s="82"/>
      <c r="O938" s="9"/>
      <c r="P938" s="82"/>
    </row>
    <row r="939" spans="1:16" ht="12.75" customHeight="1" x14ac:dyDescent="0.2">
      <c r="A939" s="77"/>
      <c r="B939" s="81"/>
      <c r="C939" s="81"/>
      <c r="D939" s="81"/>
      <c r="E939" s="9"/>
      <c r="F939" s="9"/>
      <c r="G939" s="80"/>
      <c r="H939" s="9"/>
      <c r="I939" s="9"/>
      <c r="J939" s="9"/>
      <c r="K939" s="9"/>
      <c r="L939" s="9"/>
      <c r="M939" s="9"/>
      <c r="N939" s="82"/>
      <c r="O939" s="9"/>
      <c r="P939" s="82"/>
    </row>
    <row r="940" spans="1:16" ht="12.75" customHeight="1" x14ac:dyDescent="0.2">
      <c r="A940" s="77"/>
      <c r="B940" s="81"/>
      <c r="C940" s="81"/>
      <c r="D940" s="81"/>
      <c r="E940" s="9"/>
      <c r="F940" s="9"/>
      <c r="G940" s="80"/>
      <c r="H940" s="9"/>
      <c r="I940" s="9"/>
      <c r="J940" s="9"/>
      <c r="K940" s="9"/>
      <c r="L940" s="9"/>
      <c r="M940" s="9"/>
      <c r="N940" s="82"/>
      <c r="O940" s="9"/>
      <c r="P940" s="82"/>
    </row>
    <row r="941" spans="1:16" ht="12.75" customHeight="1" x14ac:dyDescent="0.2">
      <c r="A941" s="77"/>
      <c r="B941" s="81"/>
      <c r="C941" s="81"/>
      <c r="D941" s="81"/>
      <c r="E941" s="9"/>
      <c r="F941" s="9"/>
      <c r="G941" s="80"/>
      <c r="H941" s="9"/>
      <c r="I941" s="9"/>
      <c r="J941" s="9"/>
      <c r="K941" s="9"/>
      <c r="L941" s="9"/>
      <c r="M941" s="9"/>
      <c r="N941" s="82"/>
      <c r="O941" s="9"/>
      <c r="P941" s="82"/>
    </row>
    <row r="942" spans="1:16" ht="12.75" customHeight="1" x14ac:dyDescent="0.2">
      <c r="A942" s="77"/>
      <c r="B942" s="81"/>
      <c r="C942" s="81"/>
      <c r="D942" s="81"/>
      <c r="E942" s="9"/>
      <c r="F942" s="9"/>
      <c r="G942" s="80"/>
      <c r="H942" s="9"/>
      <c r="I942" s="9"/>
      <c r="J942" s="9"/>
      <c r="K942" s="9"/>
      <c r="L942" s="9"/>
      <c r="M942" s="9"/>
      <c r="N942" s="82"/>
      <c r="O942" s="9"/>
      <c r="P942" s="82"/>
    </row>
    <row r="943" spans="1:16" ht="12.75" customHeight="1" x14ac:dyDescent="0.2">
      <c r="A943" s="77"/>
      <c r="B943" s="81"/>
      <c r="C943" s="81"/>
      <c r="D943" s="81"/>
      <c r="E943" s="9"/>
      <c r="F943" s="9"/>
      <c r="G943" s="80"/>
      <c r="H943" s="9"/>
      <c r="I943" s="9"/>
      <c r="J943" s="9"/>
      <c r="K943" s="9"/>
      <c r="L943" s="9"/>
      <c r="M943" s="9"/>
      <c r="N943" s="82"/>
      <c r="O943" s="9"/>
      <c r="P943" s="82"/>
    </row>
    <row r="944" spans="1:16" ht="12.75" customHeight="1" x14ac:dyDescent="0.2">
      <c r="A944" s="77"/>
      <c r="B944" s="81"/>
      <c r="C944" s="81"/>
      <c r="D944" s="81"/>
      <c r="E944" s="9"/>
      <c r="F944" s="9"/>
      <c r="G944" s="80"/>
      <c r="H944" s="9"/>
      <c r="I944" s="9"/>
      <c r="J944" s="9"/>
      <c r="K944" s="9"/>
      <c r="L944" s="9"/>
      <c r="M944" s="9"/>
      <c r="N944" s="82"/>
      <c r="O944" s="9"/>
      <c r="P944" s="82"/>
    </row>
    <row r="945" spans="1:16" ht="12.75" customHeight="1" x14ac:dyDescent="0.2">
      <c r="A945" s="77"/>
      <c r="B945" s="81"/>
      <c r="C945" s="81"/>
      <c r="D945" s="81"/>
      <c r="E945" s="9"/>
      <c r="F945" s="9"/>
      <c r="G945" s="80"/>
      <c r="H945" s="9"/>
      <c r="I945" s="9"/>
      <c r="J945" s="9"/>
      <c r="K945" s="9"/>
      <c r="L945" s="9"/>
      <c r="M945" s="9"/>
      <c r="N945" s="82"/>
      <c r="O945" s="9"/>
      <c r="P945" s="82"/>
    </row>
    <row r="946" spans="1:16" ht="12.75" customHeight="1" x14ac:dyDescent="0.2">
      <c r="A946" s="77"/>
      <c r="B946" s="81"/>
      <c r="C946" s="81"/>
      <c r="D946" s="81"/>
      <c r="E946" s="9"/>
      <c r="F946" s="9"/>
      <c r="G946" s="80"/>
      <c r="H946" s="9"/>
      <c r="I946" s="9"/>
      <c r="J946" s="9"/>
      <c r="K946" s="9"/>
      <c r="L946" s="9"/>
      <c r="M946" s="9"/>
      <c r="N946" s="82"/>
      <c r="O946" s="9"/>
      <c r="P946" s="82"/>
    </row>
    <row r="947" spans="1:16" ht="12.75" customHeight="1" x14ac:dyDescent="0.2">
      <c r="A947" s="77"/>
      <c r="B947" s="81"/>
      <c r="C947" s="81"/>
      <c r="D947" s="81"/>
      <c r="E947" s="9"/>
      <c r="F947" s="9"/>
      <c r="G947" s="80"/>
      <c r="H947" s="9"/>
      <c r="I947" s="9"/>
      <c r="J947" s="9"/>
      <c r="K947" s="9"/>
      <c r="L947" s="9"/>
      <c r="M947" s="9"/>
      <c r="N947" s="82"/>
      <c r="O947" s="9"/>
      <c r="P947" s="82"/>
    </row>
    <row r="948" spans="1:16" ht="12.75" customHeight="1" x14ac:dyDescent="0.2">
      <c r="A948" s="77"/>
      <c r="B948" s="81"/>
      <c r="C948" s="81"/>
      <c r="D948" s="81"/>
      <c r="E948" s="9"/>
      <c r="F948" s="9"/>
      <c r="G948" s="80"/>
      <c r="H948" s="9"/>
      <c r="I948" s="9"/>
      <c r="J948" s="9"/>
      <c r="K948" s="9"/>
      <c r="L948" s="9"/>
      <c r="M948" s="9"/>
      <c r="N948" s="82"/>
      <c r="O948" s="9"/>
      <c r="P948" s="82"/>
    </row>
    <row r="949" spans="1:16" ht="12.75" customHeight="1" x14ac:dyDescent="0.2">
      <c r="A949" s="77"/>
      <c r="B949" s="81"/>
      <c r="C949" s="81"/>
      <c r="D949" s="81"/>
      <c r="E949" s="9"/>
      <c r="F949" s="9"/>
      <c r="G949" s="80"/>
      <c r="H949" s="9"/>
      <c r="I949" s="9"/>
      <c r="J949" s="9"/>
      <c r="K949" s="9"/>
      <c r="L949" s="9"/>
      <c r="M949" s="9"/>
      <c r="N949" s="82"/>
      <c r="O949" s="9"/>
      <c r="P949" s="82"/>
    </row>
    <row r="950" spans="1:16" ht="12.75" customHeight="1" x14ac:dyDescent="0.2">
      <c r="A950" s="77"/>
      <c r="B950" s="81"/>
      <c r="C950" s="81"/>
      <c r="D950" s="81"/>
      <c r="E950" s="9"/>
      <c r="F950" s="9"/>
      <c r="G950" s="80"/>
      <c r="H950" s="9"/>
      <c r="I950" s="9"/>
      <c r="J950" s="9"/>
      <c r="K950" s="9"/>
      <c r="L950" s="9"/>
      <c r="M950" s="9"/>
      <c r="N950" s="82"/>
      <c r="O950" s="9"/>
      <c r="P950" s="82"/>
    </row>
    <row r="951" spans="1:16" ht="12.75" customHeight="1" x14ac:dyDescent="0.2">
      <c r="A951" s="77"/>
      <c r="B951" s="81"/>
      <c r="C951" s="81"/>
      <c r="D951" s="81"/>
      <c r="E951" s="9"/>
      <c r="F951" s="9"/>
      <c r="G951" s="80"/>
      <c r="H951" s="9"/>
      <c r="I951" s="9"/>
      <c r="J951" s="9"/>
      <c r="K951" s="9"/>
      <c r="L951" s="9"/>
      <c r="M951" s="9"/>
      <c r="N951" s="82"/>
      <c r="O951" s="9"/>
      <c r="P951" s="82"/>
    </row>
    <row r="952" spans="1:16" ht="12.75" customHeight="1" x14ac:dyDescent="0.2">
      <c r="A952" s="77"/>
      <c r="B952" s="81"/>
      <c r="C952" s="81"/>
      <c r="D952" s="81"/>
      <c r="E952" s="9"/>
      <c r="F952" s="9"/>
      <c r="G952" s="80"/>
      <c r="H952" s="9"/>
      <c r="I952" s="9"/>
      <c r="J952" s="9"/>
      <c r="K952" s="9"/>
      <c r="L952" s="9"/>
      <c r="M952" s="9"/>
      <c r="N952" s="82"/>
      <c r="O952" s="9"/>
      <c r="P952" s="82"/>
    </row>
    <row r="953" spans="1:16" ht="12.75" customHeight="1" x14ac:dyDescent="0.2">
      <c r="A953" s="77"/>
      <c r="B953" s="81"/>
      <c r="C953" s="81"/>
      <c r="D953" s="81"/>
      <c r="E953" s="9"/>
      <c r="F953" s="9"/>
      <c r="G953" s="80"/>
      <c r="H953" s="9"/>
      <c r="I953" s="9"/>
      <c r="J953" s="9"/>
      <c r="K953" s="9"/>
      <c r="L953" s="9"/>
      <c r="M953" s="9"/>
      <c r="N953" s="82"/>
      <c r="O953" s="9"/>
      <c r="P953" s="82"/>
    </row>
    <row r="954" spans="1:16" ht="12.75" customHeight="1" x14ac:dyDescent="0.2">
      <c r="A954" s="77"/>
      <c r="B954" s="81"/>
      <c r="C954" s="81"/>
      <c r="D954" s="81"/>
      <c r="E954" s="9"/>
      <c r="F954" s="9"/>
      <c r="G954" s="80"/>
      <c r="H954" s="9"/>
      <c r="I954" s="9"/>
      <c r="J954" s="9"/>
      <c r="K954" s="9"/>
      <c r="L954" s="9"/>
      <c r="M954" s="9"/>
      <c r="N954" s="82"/>
      <c r="O954" s="9"/>
      <c r="P954" s="82"/>
    </row>
    <row r="955" spans="1:16" ht="12.75" customHeight="1" x14ac:dyDescent="0.2">
      <c r="A955" s="77"/>
      <c r="B955" s="81"/>
      <c r="C955" s="81"/>
      <c r="D955" s="81"/>
      <c r="E955" s="9"/>
      <c r="F955" s="9"/>
      <c r="G955" s="80"/>
      <c r="H955" s="9"/>
      <c r="I955" s="9"/>
      <c r="J955" s="9"/>
      <c r="K955" s="9"/>
      <c r="L955" s="9"/>
      <c r="M955" s="9"/>
      <c r="N955" s="82"/>
      <c r="O955" s="9"/>
      <c r="P955" s="82"/>
    </row>
    <row r="956" spans="1:16" ht="12.75" customHeight="1" x14ac:dyDescent="0.2">
      <c r="A956" s="77"/>
      <c r="B956" s="81"/>
      <c r="C956" s="81"/>
      <c r="D956" s="81"/>
      <c r="E956" s="9"/>
      <c r="F956" s="9"/>
      <c r="G956" s="80"/>
      <c r="H956" s="9"/>
      <c r="I956" s="9"/>
      <c r="J956" s="9"/>
      <c r="K956" s="9"/>
      <c r="L956" s="9"/>
      <c r="M956" s="9"/>
      <c r="N956" s="82"/>
      <c r="O956" s="9"/>
      <c r="P956" s="82"/>
    </row>
    <row r="957" spans="1:16" ht="12.75" customHeight="1" x14ac:dyDescent="0.2">
      <c r="A957" s="77"/>
      <c r="B957" s="81"/>
      <c r="C957" s="81"/>
      <c r="D957" s="81"/>
      <c r="E957" s="9"/>
      <c r="F957" s="9"/>
      <c r="G957" s="80"/>
      <c r="H957" s="9"/>
      <c r="I957" s="9"/>
      <c r="J957" s="9"/>
      <c r="K957" s="9"/>
      <c r="L957" s="9"/>
      <c r="M957" s="9"/>
      <c r="N957" s="82"/>
      <c r="O957" s="9"/>
      <c r="P957" s="82"/>
    </row>
    <row r="958" spans="1:16" ht="12.75" customHeight="1" x14ac:dyDescent="0.2">
      <c r="A958" s="77"/>
      <c r="B958" s="81"/>
      <c r="C958" s="81"/>
      <c r="D958" s="81"/>
      <c r="E958" s="9"/>
      <c r="F958" s="9"/>
      <c r="G958" s="80"/>
      <c r="H958" s="9"/>
      <c r="I958" s="9"/>
      <c r="J958" s="9"/>
      <c r="K958" s="9"/>
      <c r="L958" s="9"/>
      <c r="M958" s="9"/>
      <c r="N958" s="82"/>
      <c r="O958" s="9"/>
      <c r="P958" s="82"/>
    </row>
    <row r="959" spans="1:16" ht="12.75" customHeight="1" x14ac:dyDescent="0.2">
      <c r="A959" s="77"/>
      <c r="B959" s="81"/>
      <c r="C959" s="81"/>
      <c r="D959" s="81"/>
      <c r="E959" s="9"/>
      <c r="F959" s="9"/>
      <c r="G959" s="80"/>
      <c r="H959" s="9"/>
      <c r="I959" s="9"/>
      <c r="J959" s="9"/>
      <c r="K959" s="9"/>
      <c r="L959" s="9"/>
      <c r="M959" s="9"/>
      <c r="N959" s="82"/>
      <c r="O959" s="9"/>
      <c r="P959" s="82"/>
    </row>
    <row r="960" spans="1:16" ht="12.75" customHeight="1" x14ac:dyDescent="0.2">
      <c r="A960" s="77"/>
      <c r="B960" s="81"/>
      <c r="C960" s="81"/>
      <c r="D960" s="81"/>
      <c r="E960" s="9"/>
      <c r="F960" s="9"/>
      <c r="G960" s="80"/>
      <c r="H960" s="9"/>
      <c r="I960" s="9"/>
      <c r="J960" s="9"/>
      <c r="K960" s="9"/>
      <c r="L960" s="9"/>
      <c r="M960" s="9"/>
      <c r="N960" s="82"/>
      <c r="O960" s="9"/>
      <c r="P960" s="82"/>
    </row>
    <row r="961" spans="1:16" ht="12.75" customHeight="1" x14ac:dyDescent="0.2">
      <c r="A961" s="77"/>
      <c r="B961" s="81"/>
      <c r="C961" s="81"/>
      <c r="D961" s="81"/>
      <c r="E961" s="9"/>
      <c r="F961" s="9"/>
      <c r="G961" s="80"/>
      <c r="H961" s="9"/>
      <c r="I961" s="9"/>
      <c r="J961" s="9"/>
      <c r="K961" s="9"/>
      <c r="L961" s="9"/>
      <c r="M961" s="9"/>
      <c r="N961" s="82"/>
      <c r="O961" s="9"/>
      <c r="P961" s="82"/>
    </row>
    <row r="962" spans="1:16" ht="12.75" customHeight="1" x14ac:dyDescent="0.2">
      <c r="A962" s="77"/>
      <c r="B962" s="81"/>
      <c r="C962" s="81"/>
      <c r="D962" s="81"/>
      <c r="E962" s="9"/>
      <c r="F962" s="9"/>
      <c r="G962" s="80"/>
      <c r="H962" s="9"/>
      <c r="I962" s="9"/>
      <c r="J962" s="9"/>
      <c r="K962" s="9"/>
      <c r="L962" s="9"/>
      <c r="M962" s="9"/>
      <c r="N962" s="82"/>
      <c r="O962" s="9"/>
      <c r="P962" s="82"/>
    </row>
    <row r="963" spans="1:16" ht="12.75" customHeight="1" x14ac:dyDescent="0.2">
      <c r="A963" s="77"/>
      <c r="B963" s="81"/>
      <c r="C963" s="81"/>
      <c r="D963" s="81"/>
      <c r="E963" s="9"/>
      <c r="F963" s="9"/>
      <c r="G963" s="80"/>
      <c r="H963" s="9"/>
      <c r="I963" s="9"/>
      <c r="J963" s="9"/>
      <c r="K963" s="9"/>
      <c r="L963" s="9"/>
      <c r="M963" s="9"/>
      <c r="N963" s="82"/>
      <c r="O963" s="9"/>
      <c r="P963" s="82"/>
    </row>
    <row r="964" spans="1:16" ht="12.75" customHeight="1" x14ac:dyDescent="0.2">
      <c r="A964" s="77"/>
      <c r="B964" s="81"/>
      <c r="C964" s="81"/>
      <c r="D964" s="81"/>
      <c r="E964" s="9"/>
      <c r="F964" s="9"/>
      <c r="G964" s="80"/>
      <c r="H964" s="9"/>
      <c r="I964" s="9"/>
      <c r="J964" s="9"/>
      <c r="K964" s="9"/>
      <c r="L964" s="9"/>
      <c r="M964" s="9"/>
      <c r="N964" s="82"/>
      <c r="O964" s="9"/>
      <c r="P964" s="82"/>
    </row>
    <row r="965" spans="1:16" ht="12.75" customHeight="1" x14ac:dyDescent="0.2">
      <c r="A965" s="77"/>
      <c r="B965" s="81"/>
      <c r="C965" s="81"/>
      <c r="D965" s="81"/>
      <c r="E965" s="9"/>
      <c r="F965" s="9"/>
      <c r="G965" s="80"/>
      <c r="H965" s="9"/>
      <c r="I965" s="9"/>
      <c r="J965" s="9"/>
      <c r="K965" s="9"/>
      <c r="L965" s="9"/>
      <c r="M965" s="9"/>
      <c r="N965" s="82"/>
      <c r="O965" s="9"/>
      <c r="P965" s="82"/>
    </row>
    <row r="966" spans="1:16" ht="12.75" customHeight="1" x14ac:dyDescent="0.2">
      <c r="A966" s="77"/>
      <c r="B966" s="81"/>
      <c r="C966" s="81"/>
      <c r="D966" s="81"/>
      <c r="E966" s="9"/>
      <c r="F966" s="9"/>
      <c r="G966" s="80"/>
      <c r="H966" s="9"/>
      <c r="I966" s="9"/>
      <c r="J966" s="9"/>
      <c r="K966" s="9"/>
      <c r="L966" s="9"/>
      <c r="M966" s="9"/>
      <c r="N966" s="82"/>
      <c r="O966" s="9"/>
      <c r="P966" s="82"/>
    </row>
    <row r="967" spans="1:16" ht="12.75" customHeight="1" x14ac:dyDescent="0.2">
      <c r="A967" s="77"/>
      <c r="B967" s="81"/>
      <c r="C967" s="81"/>
      <c r="D967" s="81"/>
      <c r="E967" s="9"/>
      <c r="F967" s="9"/>
      <c r="G967" s="80"/>
      <c r="H967" s="9"/>
      <c r="I967" s="9"/>
      <c r="J967" s="9"/>
      <c r="K967" s="9"/>
      <c r="L967" s="9"/>
      <c r="M967" s="9"/>
      <c r="N967" s="82"/>
      <c r="O967" s="9"/>
      <c r="P967" s="82"/>
    </row>
    <row r="968" spans="1:16" ht="12.75" customHeight="1" x14ac:dyDescent="0.2">
      <c r="A968" s="77"/>
      <c r="B968" s="81"/>
      <c r="C968" s="81"/>
      <c r="D968" s="81"/>
      <c r="E968" s="9"/>
      <c r="F968" s="9"/>
      <c r="G968" s="80"/>
      <c r="H968" s="9"/>
      <c r="I968" s="9"/>
      <c r="J968" s="9"/>
      <c r="K968" s="9"/>
      <c r="L968" s="9"/>
      <c r="M968" s="9"/>
      <c r="N968" s="82"/>
      <c r="O968" s="9"/>
      <c r="P968" s="82"/>
    </row>
    <row r="969" spans="1:16" ht="12.75" customHeight="1" x14ac:dyDescent="0.2">
      <c r="A969" s="77"/>
      <c r="B969" s="81"/>
      <c r="C969" s="81"/>
      <c r="D969" s="81"/>
      <c r="E969" s="9"/>
      <c r="F969" s="9"/>
      <c r="G969" s="80"/>
      <c r="H969" s="9"/>
      <c r="I969" s="9"/>
      <c r="J969" s="9"/>
      <c r="K969" s="9"/>
      <c r="L969" s="9"/>
      <c r="M969" s="9"/>
      <c r="N969" s="82"/>
      <c r="O969" s="9"/>
      <c r="P969" s="82"/>
    </row>
    <row r="970" spans="1:16" ht="12.75" customHeight="1" x14ac:dyDescent="0.2">
      <c r="A970" s="77"/>
      <c r="B970" s="81"/>
      <c r="C970" s="81"/>
      <c r="D970" s="81"/>
      <c r="E970" s="9"/>
      <c r="F970" s="9"/>
      <c r="G970" s="80"/>
      <c r="H970" s="9"/>
      <c r="I970" s="9"/>
      <c r="J970" s="9"/>
      <c r="K970" s="9"/>
      <c r="L970" s="9"/>
      <c r="M970" s="9"/>
      <c r="N970" s="82"/>
      <c r="O970" s="9"/>
      <c r="P970" s="82"/>
    </row>
    <row r="971" spans="1:16" ht="12.75" customHeight="1" x14ac:dyDescent="0.2">
      <c r="A971" s="77"/>
      <c r="B971" s="81"/>
      <c r="C971" s="81"/>
      <c r="D971" s="81"/>
      <c r="E971" s="9"/>
      <c r="F971" s="9"/>
      <c r="G971" s="80"/>
      <c r="H971" s="9"/>
      <c r="I971" s="9"/>
      <c r="J971" s="9"/>
      <c r="K971" s="9"/>
      <c r="L971" s="9"/>
      <c r="M971" s="9"/>
      <c r="N971" s="82"/>
      <c r="O971" s="9"/>
      <c r="P971" s="82"/>
    </row>
    <row r="972" spans="1:16" ht="12.75" customHeight="1" x14ac:dyDescent="0.2">
      <c r="A972" s="77"/>
      <c r="B972" s="81"/>
      <c r="C972" s="81"/>
      <c r="D972" s="81"/>
      <c r="E972" s="9"/>
      <c r="F972" s="9"/>
      <c r="G972" s="80"/>
      <c r="H972" s="9"/>
      <c r="I972" s="9"/>
      <c r="J972" s="9"/>
      <c r="K972" s="9"/>
      <c r="L972" s="9"/>
      <c r="M972" s="9"/>
      <c r="N972" s="82"/>
      <c r="O972" s="9"/>
      <c r="P972" s="82"/>
    </row>
    <row r="973" spans="1:16" ht="12.75" customHeight="1" x14ac:dyDescent="0.2">
      <c r="A973" s="77"/>
      <c r="B973" s="81"/>
      <c r="C973" s="81"/>
      <c r="D973" s="81"/>
      <c r="E973" s="9"/>
      <c r="F973" s="9"/>
      <c r="G973" s="80"/>
      <c r="H973" s="9"/>
      <c r="I973" s="9"/>
      <c r="J973" s="9"/>
      <c r="K973" s="9"/>
      <c r="L973" s="9"/>
      <c r="M973" s="9"/>
      <c r="N973" s="82"/>
      <c r="O973" s="9"/>
      <c r="P973" s="82"/>
    </row>
    <row r="974" spans="1:16" ht="12.75" customHeight="1" x14ac:dyDescent="0.2">
      <c r="A974" s="77"/>
      <c r="B974" s="81"/>
      <c r="C974" s="81"/>
      <c r="D974" s="81"/>
      <c r="E974" s="9"/>
      <c r="F974" s="9"/>
      <c r="G974" s="80"/>
      <c r="H974" s="9"/>
      <c r="I974" s="9"/>
      <c r="J974" s="9"/>
      <c r="K974" s="9"/>
      <c r="L974" s="9"/>
      <c r="M974" s="9"/>
      <c r="N974" s="82"/>
      <c r="O974" s="9"/>
      <c r="P974" s="82"/>
    </row>
    <row r="975" spans="1:16" ht="12.75" customHeight="1" x14ac:dyDescent="0.2">
      <c r="A975" s="77"/>
      <c r="B975" s="81"/>
      <c r="C975" s="81"/>
      <c r="D975" s="81"/>
      <c r="E975" s="9"/>
      <c r="F975" s="9"/>
      <c r="G975" s="80"/>
      <c r="H975" s="9"/>
      <c r="I975" s="9"/>
      <c r="J975" s="9"/>
      <c r="K975" s="9"/>
      <c r="L975" s="9"/>
      <c r="M975" s="9"/>
      <c r="N975" s="82"/>
      <c r="O975" s="9"/>
      <c r="P975" s="82"/>
    </row>
    <row r="976" spans="1:16" ht="12.75" customHeight="1" x14ac:dyDescent="0.2">
      <c r="A976" s="77"/>
      <c r="B976" s="81"/>
      <c r="C976" s="81"/>
      <c r="D976" s="81"/>
      <c r="E976" s="9"/>
      <c r="F976" s="9"/>
      <c r="G976" s="80"/>
      <c r="H976" s="9"/>
      <c r="I976" s="9"/>
      <c r="J976" s="9"/>
      <c r="K976" s="9"/>
      <c r="L976" s="9"/>
      <c r="M976" s="9"/>
      <c r="N976" s="82"/>
      <c r="O976" s="9"/>
      <c r="P976" s="82"/>
    </row>
    <row r="977" spans="1:16" ht="12.75" customHeight="1" x14ac:dyDescent="0.2">
      <c r="A977" s="77"/>
      <c r="B977" s="81"/>
      <c r="C977" s="81"/>
      <c r="D977" s="81"/>
      <c r="E977" s="9"/>
      <c r="F977" s="9"/>
      <c r="G977" s="80"/>
      <c r="H977" s="9"/>
      <c r="I977" s="9"/>
      <c r="J977" s="9"/>
      <c r="K977" s="9"/>
      <c r="L977" s="9"/>
      <c r="M977" s="9"/>
      <c r="N977" s="82"/>
      <c r="O977" s="9"/>
      <c r="P977" s="82"/>
    </row>
    <row r="978" spans="1:16" ht="12.75" customHeight="1" x14ac:dyDescent="0.2">
      <c r="A978" s="77"/>
      <c r="B978" s="81"/>
      <c r="C978" s="81"/>
      <c r="D978" s="81"/>
      <c r="E978" s="9"/>
      <c r="F978" s="9"/>
      <c r="G978" s="80"/>
      <c r="H978" s="9"/>
      <c r="I978" s="9"/>
      <c r="J978" s="9"/>
      <c r="K978" s="9"/>
      <c r="L978" s="9"/>
      <c r="M978" s="9"/>
      <c r="N978" s="82"/>
      <c r="O978" s="9"/>
      <c r="P978" s="82"/>
    </row>
    <row r="979" spans="1:16" ht="12.75" customHeight="1" x14ac:dyDescent="0.2">
      <c r="A979" s="77"/>
      <c r="B979" s="81"/>
      <c r="C979" s="81"/>
      <c r="D979" s="81"/>
      <c r="E979" s="9"/>
      <c r="F979" s="9"/>
      <c r="G979" s="80"/>
      <c r="H979" s="9"/>
      <c r="I979" s="9"/>
      <c r="J979" s="9"/>
      <c r="K979" s="9"/>
      <c r="L979" s="9"/>
      <c r="M979" s="9"/>
      <c r="N979" s="82"/>
      <c r="O979" s="9"/>
      <c r="P979" s="82"/>
    </row>
    <row r="980" spans="1:16" ht="12.75" customHeight="1" x14ac:dyDescent="0.2">
      <c r="A980" s="77"/>
      <c r="B980" s="81"/>
      <c r="C980" s="81"/>
      <c r="D980" s="81"/>
      <c r="E980" s="9"/>
      <c r="F980" s="9"/>
      <c r="G980" s="80"/>
      <c r="H980" s="9"/>
      <c r="I980" s="9"/>
      <c r="J980" s="9"/>
      <c r="K980" s="9"/>
      <c r="L980" s="9"/>
      <c r="M980" s="9"/>
      <c r="N980" s="82"/>
      <c r="O980" s="9"/>
      <c r="P980" s="82"/>
    </row>
    <row r="981" spans="1:16" ht="12.75" customHeight="1" x14ac:dyDescent="0.2">
      <c r="A981" s="77"/>
      <c r="B981" s="81"/>
      <c r="C981" s="81"/>
      <c r="D981" s="81"/>
      <c r="E981" s="9"/>
      <c r="F981" s="9"/>
      <c r="G981" s="80"/>
      <c r="H981" s="9"/>
      <c r="I981" s="9"/>
      <c r="J981" s="9"/>
      <c r="K981" s="9"/>
      <c r="L981" s="9"/>
      <c r="M981" s="9"/>
      <c r="N981" s="82"/>
      <c r="O981" s="9"/>
      <c r="P981" s="82"/>
    </row>
    <row r="982" spans="1:16" ht="12.75" customHeight="1" x14ac:dyDescent="0.2">
      <c r="A982" s="77"/>
      <c r="B982" s="81"/>
      <c r="C982" s="81"/>
      <c r="D982" s="81"/>
      <c r="E982" s="9"/>
      <c r="F982" s="9"/>
      <c r="G982" s="80"/>
      <c r="H982" s="9"/>
      <c r="I982" s="9"/>
      <c r="J982" s="9"/>
      <c r="K982" s="9"/>
      <c r="L982" s="9"/>
      <c r="M982" s="9"/>
      <c r="N982" s="82"/>
      <c r="O982" s="9"/>
      <c r="P982" s="82"/>
    </row>
    <row r="983" spans="1:16" ht="12.75" customHeight="1" x14ac:dyDescent="0.2">
      <c r="A983" s="77"/>
      <c r="B983" s="81"/>
      <c r="C983" s="81"/>
      <c r="D983" s="81"/>
      <c r="E983" s="9"/>
      <c r="F983" s="9"/>
      <c r="G983" s="80"/>
      <c r="H983" s="9"/>
      <c r="I983" s="9"/>
      <c r="J983" s="9"/>
      <c r="K983" s="9"/>
      <c r="L983" s="9"/>
      <c r="M983" s="9"/>
      <c r="N983" s="82"/>
      <c r="O983" s="9"/>
      <c r="P983" s="82"/>
    </row>
    <row r="984" spans="1:16" ht="12.75" customHeight="1" x14ac:dyDescent="0.2">
      <c r="A984" s="77"/>
      <c r="B984" s="81"/>
      <c r="C984" s="81"/>
      <c r="D984" s="81"/>
      <c r="E984" s="9"/>
      <c r="F984" s="9"/>
      <c r="G984" s="80"/>
      <c r="H984" s="9"/>
      <c r="I984" s="9"/>
      <c r="J984" s="9"/>
      <c r="K984" s="9"/>
      <c r="L984" s="9"/>
      <c r="M984" s="9"/>
      <c r="N984" s="82"/>
      <c r="O984" s="9"/>
      <c r="P984" s="82"/>
    </row>
    <row r="985" spans="1:16" ht="12.75" customHeight="1" x14ac:dyDescent="0.2">
      <c r="A985" s="77"/>
      <c r="B985" s="81"/>
      <c r="C985" s="81"/>
      <c r="D985" s="81"/>
      <c r="E985" s="9"/>
      <c r="F985" s="9"/>
      <c r="G985" s="80"/>
      <c r="H985" s="9"/>
      <c r="I985" s="9"/>
      <c r="J985" s="9"/>
      <c r="K985" s="9"/>
      <c r="L985" s="9"/>
      <c r="M985" s="9"/>
      <c r="N985" s="82"/>
      <c r="O985" s="9"/>
      <c r="P985" s="82"/>
    </row>
    <row r="986" spans="1:16" ht="12.75" customHeight="1" x14ac:dyDescent="0.2">
      <c r="A986" s="77"/>
      <c r="B986" s="81"/>
      <c r="C986" s="81"/>
      <c r="D986" s="81"/>
      <c r="E986" s="9"/>
      <c r="F986" s="9"/>
      <c r="G986" s="80"/>
      <c r="H986" s="9"/>
      <c r="I986" s="9"/>
      <c r="J986" s="9"/>
      <c r="K986" s="9"/>
      <c r="L986" s="9"/>
      <c r="M986" s="9"/>
      <c r="N986" s="82"/>
      <c r="O986" s="9"/>
      <c r="P986" s="82"/>
    </row>
    <row r="987" spans="1:16" ht="12.75" customHeight="1" x14ac:dyDescent="0.2">
      <c r="A987" s="77"/>
      <c r="B987" s="81"/>
      <c r="C987" s="81"/>
      <c r="D987" s="81"/>
      <c r="E987" s="9"/>
      <c r="F987" s="9"/>
      <c r="G987" s="80"/>
      <c r="H987" s="9"/>
      <c r="I987" s="9"/>
      <c r="J987" s="9"/>
      <c r="K987" s="9"/>
      <c r="L987" s="9"/>
      <c r="M987" s="9"/>
      <c r="N987" s="82"/>
      <c r="O987" s="9"/>
      <c r="P987" s="82"/>
    </row>
    <row r="988" spans="1:16" ht="12.75" customHeight="1" x14ac:dyDescent="0.2">
      <c r="A988" s="77"/>
      <c r="B988" s="81"/>
      <c r="C988" s="81"/>
      <c r="D988" s="81"/>
      <c r="E988" s="9"/>
      <c r="F988" s="9"/>
      <c r="G988" s="80"/>
      <c r="H988" s="9"/>
      <c r="I988" s="9"/>
      <c r="J988" s="9"/>
      <c r="K988" s="9"/>
      <c r="L988" s="9"/>
      <c r="M988" s="9"/>
      <c r="N988" s="82"/>
      <c r="O988" s="9"/>
      <c r="P988" s="82"/>
    </row>
    <row r="989" spans="1:16" ht="12.75" customHeight="1" x14ac:dyDescent="0.2">
      <c r="A989" s="77"/>
      <c r="B989" s="81"/>
      <c r="C989" s="81"/>
      <c r="D989" s="81"/>
      <c r="E989" s="9"/>
      <c r="F989" s="9"/>
      <c r="G989" s="80"/>
      <c r="H989" s="9"/>
      <c r="I989" s="9"/>
      <c r="J989" s="9"/>
      <c r="K989" s="9"/>
      <c r="L989" s="9"/>
      <c r="M989" s="9"/>
      <c r="N989" s="82"/>
      <c r="O989" s="9"/>
      <c r="P989" s="82"/>
    </row>
    <row r="990" spans="1:16" ht="12.75" customHeight="1" x14ac:dyDescent="0.2">
      <c r="A990" s="77"/>
      <c r="B990" s="81"/>
      <c r="C990" s="81"/>
      <c r="D990" s="81"/>
      <c r="E990" s="9"/>
      <c r="F990" s="9"/>
      <c r="G990" s="80"/>
      <c r="H990" s="9"/>
      <c r="I990" s="9"/>
      <c r="J990" s="9"/>
      <c r="K990" s="9"/>
      <c r="L990" s="9"/>
      <c r="M990" s="9"/>
      <c r="N990" s="82"/>
      <c r="O990" s="9"/>
      <c r="P990" s="82"/>
    </row>
    <row r="991" spans="1:16" ht="12.75" customHeight="1" x14ac:dyDescent="0.2">
      <c r="A991" s="77"/>
      <c r="B991" s="81"/>
      <c r="C991" s="81"/>
      <c r="D991" s="81"/>
      <c r="E991" s="9"/>
      <c r="F991" s="9"/>
      <c r="G991" s="80"/>
      <c r="H991" s="9"/>
      <c r="I991" s="9"/>
      <c r="J991" s="9"/>
      <c r="K991" s="9"/>
      <c r="L991" s="9"/>
      <c r="M991" s="9"/>
      <c r="N991" s="82"/>
      <c r="O991" s="9"/>
      <c r="P991" s="82"/>
    </row>
    <row r="992" spans="1:16" ht="12.75" customHeight="1" x14ac:dyDescent="0.2">
      <c r="A992" s="77"/>
      <c r="B992" s="81"/>
      <c r="C992" s="81"/>
      <c r="D992" s="81"/>
      <c r="E992" s="9"/>
      <c r="F992" s="9"/>
      <c r="G992" s="80"/>
      <c r="H992" s="9"/>
      <c r="I992" s="9"/>
      <c r="J992" s="9"/>
      <c r="K992" s="9"/>
      <c r="L992" s="9"/>
      <c r="M992" s="9"/>
      <c r="N992" s="82"/>
      <c r="O992" s="9"/>
      <c r="P992" s="82"/>
    </row>
    <row r="993" spans="1:16" ht="12.75" customHeight="1" x14ac:dyDescent="0.2">
      <c r="A993" s="77"/>
      <c r="B993" s="81"/>
      <c r="C993" s="81"/>
      <c r="D993" s="81"/>
      <c r="E993" s="9"/>
      <c r="F993" s="9"/>
      <c r="G993" s="80"/>
      <c r="H993" s="9"/>
      <c r="I993" s="9"/>
      <c r="J993" s="9"/>
      <c r="K993" s="9"/>
      <c r="L993" s="9"/>
      <c r="M993" s="9"/>
      <c r="N993" s="82"/>
      <c r="O993" s="9"/>
      <c r="P993" s="82"/>
    </row>
    <row r="994" spans="1:16" ht="12.75" customHeight="1" x14ac:dyDescent="0.2">
      <c r="A994" s="77"/>
      <c r="B994" s="81"/>
      <c r="C994" s="81"/>
      <c r="D994" s="81"/>
      <c r="E994" s="9"/>
      <c r="F994" s="9"/>
      <c r="G994" s="80"/>
      <c r="H994" s="9"/>
      <c r="I994" s="9"/>
      <c r="J994" s="9"/>
      <c r="K994" s="9"/>
      <c r="L994" s="9"/>
      <c r="M994" s="9"/>
      <c r="N994" s="82"/>
      <c r="O994" s="9"/>
      <c r="P994" s="82"/>
    </row>
    <row r="995" spans="1:16" ht="12.75" customHeight="1" x14ac:dyDescent="0.2">
      <c r="A995" s="77"/>
      <c r="B995" s="81"/>
      <c r="C995" s="81"/>
      <c r="D995" s="81"/>
      <c r="E995" s="9"/>
      <c r="F995" s="9"/>
      <c r="G995" s="80"/>
      <c r="H995" s="9"/>
      <c r="I995" s="9"/>
      <c r="J995" s="9"/>
      <c r="K995" s="9"/>
      <c r="L995" s="9"/>
      <c r="M995" s="9"/>
      <c r="N995" s="82"/>
      <c r="O995" s="9"/>
      <c r="P995" s="82"/>
    </row>
    <row r="996" spans="1:16" ht="12.75" customHeight="1" x14ac:dyDescent="0.2">
      <c r="A996" s="77"/>
      <c r="B996" s="81"/>
      <c r="C996" s="81"/>
      <c r="D996" s="81"/>
      <c r="E996" s="9"/>
      <c r="F996" s="9"/>
      <c r="G996" s="80"/>
      <c r="H996" s="9"/>
      <c r="I996" s="9"/>
      <c r="J996" s="9"/>
      <c r="K996" s="9"/>
      <c r="L996" s="9"/>
      <c r="M996" s="9"/>
      <c r="N996" s="82"/>
      <c r="O996" s="9"/>
      <c r="P996" s="82"/>
    </row>
    <row r="997" spans="1:16" ht="12.75" customHeight="1" x14ac:dyDescent="0.2">
      <c r="A997" s="77"/>
      <c r="B997" s="81"/>
      <c r="C997" s="81"/>
      <c r="D997" s="81"/>
      <c r="E997" s="9"/>
      <c r="F997" s="9"/>
      <c r="G997" s="80"/>
      <c r="H997" s="9"/>
      <c r="I997" s="9"/>
      <c r="J997" s="9"/>
      <c r="K997" s="9"/>
      <c r="L997" s="9"/>
      <c r="M997" s="9"/>
      <c r="N997" s="82"/>
      <c r="O997" s="9"/>
      <c r="P997" s="82"/>
    </row>
  </sheetData>
  <autoFilter ref="A3:Q114" xr:uid="{00000000-0009-0000-0000-000000000000}"/>
  <mergeCells count="34">
    <mergeCell ref="N124:P124"/>
    <mergeCell ref="N117:P117"/>
    <mergeCell ref="N118:P118"/>
    <mergeCell ref="N119:P119"/>
    <mergeCell ref="N120:P120"/>
    <mergeCell ref="N122:P122"/>
    <mergeCell ref="N123:P123"/>
    <mergeCell ref="N121:P121"/>
    <mergeCell ref="A94:Q94"/>
    <mergeCell ref="A97:B97"/>
    <mergeCell ref="A99:Q99"/>
    <mergeCell ref="A103:B103"/>
    <mergeCell ref="A105:Q105"/>
    <mergeCell ref="A1:M2"/>
    <mergeCell ref="N1:O2"/>
    <mergeCell ref="P1:P2"/>
    <mergeCell ref="A6:Q6"/>
    <mergeCell ref="A11:B11"/>
    <mergeCell ref="A13:Q13"/>
    <mergeCell ref="A23:Q23"/>
    <mergeCell ref="A61:B61"/>
    <mergeCell ref="A112:B112"/>
    <mergeCell ref="A114:B114"/>
    <mergeCell ref="A31:Q31"/>
    <mergeCell ref="A39:Q39"/>
    <mergeCell ref="A46:Q46"/>
    <mergeCell ref="A92:B92"/>
    <mergeCell ref="A56:Q56"/>
    <mergeCell ref="A63:Q63"/>
    <mergeCell ref="A21:B21"/>
    <mergeCell ref="A29:B29"/>
    <mergeCell ref="A37:B37"/>
    <mergeCell ref="A44:B44"/>
    <mergeCell ref="A53:B53"/>
  </mergeCells>
  <conditionalFormatting sqref="R14:R244">
    <cfRule type="cellIs" dxfId="6051" priority="6428" operator="equal">
      <formula>"Paid"</formula>
    </cfRule>
  </conditionalFormatting>
  <conditionalFormatting sqref="R14:R244">
    <cfRule type="cellIs" dxfId="6050" priority="6427" operator="equal">
      <formula>"Not Paid"</formula>
    </cfRule>
  </conditionalFormatting>
  <conditionalFormatting sqref="R133:R140 R14:R113">
    <cfRule type="cellIs" dxfId="6049" priority="6423" operator="equal">
      <formula>"Online"</formula>
    </cfRule>
  </conditionalFormatting>
  <conditionalFormatting sqref="R14:R20">
    <cfRule type="cellIs" dxfId="6048" priority="6421" operator="equal">
      <formula>"Online"</formula>
    </cfRule>
  </conditionalFormatting>
  <conditionalFormatting sqref="R20">
    <cfRule type="cellIs" dxfId="6047" priority="6420" operator="equal">
      <formula>"Online"</formula>
    </cfRule>
  </conditionalFormatting>
  <conditionalFormatting sqref="R20">
    <cfRule type="cellIs" dxfId="6046" priority="6419" operator="equal">
      <formula>"Online"</formula>
    </cfRule>
  </conditionalFormatting>
  <conditionalFormatting sqref="R32:R36">
    <cfRule type="cellIs" dxfId="6045" priority="6418" operator="equal">
      <formula>"Online"</formula>
    </cfRule>
  </conditionalFormatting>
  <conditionalFormatting sqref="R32:R36">
    <cfRule type="cellIs" dxfId="6044" priority="6417" operator="equal">
      <formula>"Online"</formula>
    </cfRule>
  </conditionalFormatting>
  <conditionalFormatting sqref="R47:R52">
    <cfRule type="cellIs" dxfId="6043" priority="6414" operator="equal">
      <formula>"Online"</formula>
    </cfRule>
  </conditionalFormatting>
  <conditionalFormatting sqref="R47:R52">
    <cfRule type="cellIs" dxfId="6042" priority="6413" operator="equal">
      <formula>"Online"</formula>
    </cfRule>
  </conditionalFormatting>
  <conditionalFormatting sqref="R20">
    <cfRule type="cellIs" dxfId="6041" priority="6410" operator="equal">
      <formula>"Online"</formula>
    </cfRule>
  </conditionalFormatting>
  <conditionalFormatting sqref="R32:R36">
    <cfRule type="cellIs" dxfId="6040" priority="6409" operator="equal">
      <formula>"Online"</formula>
    </cfRule>
  </conditionalFormatting>
  <conditionalFormatting sqref="R41:R42">
    <cfRule type="cellIs" dxfId="6039" priority="6408" operator="equal">
      <formula>"Online"</formula>
    </cfRule>
  </conditionalFormatting>
  <conditionalFormatting sqref="R43">
    <cfRule type="cellIs" dxfId="6038" priority="6407" operator="equal">
      <formula>"Online"</formula>
    </cfRule>
  </conditionalFormatting>
  <conditionalFormatting sqref="R47:R52">
    <cfRule type="cellIs" dxfId="6037" priority="6406" operator="equal">
      <formula>"Online"</formula>
    </cfRule>
  </conditionalFormatting>
  <conditionalFormatting sqref="R59:R60">
    <cfRule type="cellIs" dxfId="6036" priority="6404" operator="equal">
      <formula>"Online"</formula>
    </cfRule>
  </conditionalFormatting>
  <conditionalFormatting sqref="R69:R70">
    <cfRule type="cellIs" dxfId="6035" priority="6403" operator="equal">
      <formula>"Online"</formula>
    </cfRule>
  </conditionalFormatting>
  <conditionalFormatting sqref="R72">
    <cfRule type="cellIs" dxfId="6034" priority="6402" operator="equal">
      <formula>"Online"</formula>
    </cfRule>
  </conditionalFormatting>
  <conditionalFormatting sqref="R73:R76">
    <cfRule type="cellIs" dxfId="6033" priority="6401" operator="equal">
      <formula>"Online"</formula>
    </cfRule>
  </conditionalFormatting>
  <conditionalFormatting sqref="R77:R78">
    <cfRule type="cellIs" dxfId="6032" priority="6400" operator="equal">
      <formula>"Online"</formula>
    </cfRule>
  </conditionalFormatting>
  <conditionalFormatting sqref="R89">
    <cfRule type="cellIs" dxfId="6031" priority="6398" operator="equal">
      <formula>"Online"</formula>
    </cfRule>
  </conditionalFormatting>
  <conditionalFormatting sqref="R91">
    <cfRule type="cellIs" dxfId="6030" priority="6397" operator="equal">
      <formula>"Online"</formula>
    </cfRule>
  </conditionalFormatting>
  <conditionalFormatting sqref="R19:R20">
    <cfRule type="cellIs" dxfId="6029" priority="6396" operator="equal">
      <formula>"Online"</formula>
    </cfRule>
  </conditionalFormatting>
  <conditionalFormatting sqref="R19:R20">
    <cfRule type="cellIs" dxfId="6028" priority="6395" operator="equal">
      <formula>"Online"</formula>
    </cfRule>
  </conditionalFormatting>
  <conditionalFormatting sqref="R19:R20">
    <cfRule type="cellIs" dxfId="6027" priority="6394" operator="equal">
      <formula>"Online"</formula>
    </cfRule>
  </conditionalFormatting>
  <conditionalFormatting sqref="R19:R20">
    <cfRule type="cellIs" dxfId="6026" priority="6393" operator="equal">
      <formula>"Online"</formula>
    </cfRule>
  </conditionalFormatting>
  <conditionalFormatting sqref="R79">
    <cfRule type="cellIs" dxfId="6025" priority="6392" operator="equal">
      <formula>"Online"</formula>
    </cfRule>
  </conditionalFormatting>
  <conditionalFormatting sqref="R71:R72">
    <cfRule type="cellIs" dxfId="6024" priority="6391" operator="equal">
      <formula>"Online"</formula>
    </cfRule>
  </conditionalFormatting>
  <conditionalFormatting sqref="R88">
    <cfRule type="cellIs" dxfId="6023" priority="6390" operator="equal">
      <formula>"Online"</formula>
    </cfRule>
  </conditionalFormatting>
  <conditionalFormatting sqref="R80:R81">
    <cfRule type="cellIs" dxfId="6022" priority="6389" operator="equal">
      <formula>"Online"</formula>
    </cfRule>
  </conditionalFormatting>
  <conditionalFormatting sqref="R67">
    <cfRule type="cellIs" dxfId="6021" priority="6388" operator="equal">
      <formula>"Online"</formula>
    </cfRule>
  </conditionalFormatting>
  <conditionalFormatting sqref="R32:R36">
    <cfRule type="cellIs" dxfId="6020" priority="6387" operator="equal">
      <formula>"Online"</formula>
    </cfRule>
  </conditionalFormatting>
  <conditionalFormatting sqref="R32:R36">
    <cfRule type="cellIs" dxfId="6019" priority="6386" operator="equal">
      <formula>"Online"</formula>
    </cfRule>
  </conditionalFormatting>
  <conditionalFormatting sqref="R32:R36">
    <cfRule type="cellIs" dxfId="6018" priority="6385" operator="equal">
      <formula>"Online"</formula>
    </cfRule>
  </conditionalFormatting>
  <conditionalFormatting sqref="R41:R43">
    <cfRule type="cellIs" dxfId="6017" priority="6384" operator="equal">
      <formula>"Online"</formula>
    </cfRule>
  </conditionalFormatting>
  <conditionalFormatting sqref="R41:R43">
    <cfRule type="cellIs" dxfId="6016" priority="6383" operator="equal">
      <formula>"Online"</formula>
    </cfRule>
  </conditionalFormatting>
  <conditionalFormatting sqref="R41:R43">
    <cfRule type="cellIs" dxfId="6015" priority="6382" operator="equal">
      <formula>"Online"</formula>
    </cfRule>
  </conditionalFormatting>
  <conditionalFormatting sqref="R41:R43">
    <cfRule type="cellIs" dxfId="6014" priority="6381" operator="equal">
      <formula>"Online"</formula>
    </cfRule>
  </conditionalFormatting>
  <conditionalFormatting sqref="R41:R43">
    <cfRule type="cellIs" dxfId="6013" priority="6380" operator="equal">
      <formula>"Online"</formula>
    </cfRule>
  </conditionalFormatting>
  <conditionalFormatting sqref="R41:R43">
    <cfRule type="cellIs" dxfId="6012" priority="6379" operator="equal">
      <formula>"Online"</formula>
    </cfRule>
  </conditionalFormatting>
  <conditionalFormatting sqref="R47:R52">
    <cfRule type="cellIs" dxfId="6011" priority="6378" operator="equal">
      <formula>"Online"</formula>
    </cfRule>
  </conditionalFormatting>
  <conditionalFormatting sqref="R47:R52">
    <cfRule type="cellIs" dxfId="6010" priority="6377" operator="equal">
      <formula>"Online"</formula>
    </cfRule>
  </conditionalFormatting>
  <conditionalFormatting sqref="R47:R52">
    <cfRule type="cellIs" dxfId="6009" priority="6376" operator="equal">
      <formula>"Online"</formula>
    </cfRule>
  </conditionalFormatting>
  <conditionalFormatting sqref="R47:R52">
    <cfRule type="cellIs" dxfId="6008" priority="6375" operator="equal">
      <formula>"Online"</formula>
    </cfRule>
  </conditionalFormatting>
  <conditionalFormatting sqref="R47:R52">
    <cfRule type="cellIs" dxfId="6007" priority="6374" operator="equal">
      <formula>"Online"</formula>
    </cfRule>
  </conditionalFormatting>
  <conditionalFormatting sqref="R47:R52">
    <cfRule type="cellIs" dxfId="6006" priority="6373" operator="equal">
      <formula>"Online"</formula>
    </cfRule>
  </conditionalFormatting>
  <conditionalFormatting sqref="R47:R52">
    <cfRule type="cellIs" dxfId="6005" priority="6372" operator="equal">
      <formula>"Online"</formula>
    </cfRule>
  </conditionalFormatting>
  <conditionalFormatting sqref="R67">
    <cfRule type="cellIs" dxfId="6004" priority="6361" operator="equal">
      <formula>"Online"</formula>
    </cfRule>
  </conditionalFormatting>
  <conditionalFormatting sqref="R67">
    <cfRule type="cellIs" dxfId="6003" priority="6360" operator="equal">
      <formula>"Online"</formula>
    </cfRule>
  </conditionalFormatting>
  <conditionalFormatting sqref="R67">
    <cfRule type="cellIs" dxfId="6002" priority="6359" operator="equal">
      <formula>"Online"</formula>
    </cfRule>
  </conditionalFormatting>
  <conditionalFormatting sqref="R67">
    <cfRule type="cellIs" dxfId="6001" priority="6358" operator="equal">
      <formula>"Online"</formula>
    </cfRule>
  </conditionalFormatting>
  <conditionalFormatting sqref="R67">
    <cfRule type="cellIs" dxfId="6000" priority="6357" operator="equal">
      <formula>"Online"</formula>
    </cfRule>
  </conditionalFormatting>
  <conditionalFormatting sqref="R67">
    <cfRule type="cellIs" dxfId="5999" priority="6356" operator="equal">
      <formula>"Online"</formula>
    </cfRule>
  </conditionalFormatting>
  <conditionalFormatting sqref="R67">
    <cfRule type="cellIs" dxfId="5998" priority="6355" operator="equal">
      <formula>"Online"</formula>
    </cfRule>
  </conditionalFormatting>
  <conditionalFormatting sqref="R67">
    <cfRule type="cellIs" dxfId="5997" priority="6354" operator="equal">
      <formula>"Online"</formula>
    </cfRule>
  </conditionalFormatting>
  <conditionalFormatting sqref="R67">
    <cfRule type="cellIs" dxfId="5996" priority="6353" operator="equal">
      <formula>"Online"</formula>
    </cfRule>
  </conditionalFormatting>
  <conditionalFormatting sqref="R67">
    <cfRule type="cellIs" dxfId="5995" priority="6352" operator="equal">
      <formula>"Online"</formula>
    </cfRule>
  </conditionalFormatting>
  <conditionalFormatting sqref="R67">
    <cfRule type="cellIs" dxfId="5994" priority="6351" operator="equal">
      <formula>"Online"</formula>
    </cfRule>
  </conditionalFormatting>
  <conditionalFormatting sqref="R67">
    <cfRule type="cellIs" dxfId="5993" priority="6350" operator="equal">
      <formula>"Online"</formula>
    </cfRule>
  </conditionalFormatting>
  <conditionalFormatting sqref="R67">
    <cfRule type="cellIs" dxfId="5992" priority="6349" operator="equal">
      <formula>"Online"</formula>
    </cfRule>
  </conditionalFormatting>
  <conditionalFormatting sqref="R69:R70">
    <cfRule type="cellIs" dxfId="5991" priority="6348" operator="equal">
      <formula>"Online"</formula>
    </cfRule>
  </conditionalFormatting>
  <conditionalFormatting sqref="R69:R70">
    <cfRule type="cellIs" dxfId="5990" priority="6347" operator="equal">
      <formula>"Online"</formula>
    </cfRule>
  </conditionalFormatting>
  <conditionalFormatting sqref="R69:R70">
    <cfRule type="cellIs" dxfId="5989" priority="6346" operator="equal">
      <formula>"Online"</formula>
    </cfRule>
  </conditionalFormatting>
  <conditionalFormatting sqref="R69:R70">
    <cfRule type="cellIs" dxfId="5988" priority="6345" operator="equal">
      <formula>"Online"</formula>
    </cfRule>
  </conditionalFormatting>
  <conditionalFormatting sqref="R69:R70">
    <cfRule type="cellIs" dxfId="5987" priority="6344" operator="equal">
      <formula>"Online"</formula>
    </cfRule>
  </conditionalFormatting>
  <conditionalFormatting sqref="R69:R70">
    <cfRule type="cellIs" dxfId="5986" priority="6343" operator="equal">
      <formula>"Online"</formula>
    </cfRule>
  </conditionalFormatting>
  <conditionalFormatting sqref="R69:R70">
    <cfRule type="cellIs" dxfId="5985" priority="6342" operator="equal">
      <formula>"Online"</formula>
    </cfRule>
  </conditionalFormatting>
  <conditionalFormatting sqref="R69:R70">
    <cfRule type="cellIs" dxfId="5984" priority="6341" operator="equal">
      <formula>"Online"</formula>
    </cfRule>
  </conditionalFormatting>
  <conditionalFormatting sqref="R69:R70">
    <cfRule type="cellIs" dxfId="5983" priority="6340" operator="equal">
      <formula>"Online"</formula>
    </cfRule>
  </conditionalFormatting>
  <conditionalFormatting sqref="R69:R70">
    <cfRule type="cellIs" dxfId="5982" priority="6339" operator="equal">
      <formula>"Online"</formula>
    </cfRule>
  </conditionalFormatting>
  <conditionalFormatting sqref="R69:R70">
    <cfRule type="cellIs" dxfId="5981" priority="6338" operator="equal">
      <formula>"Online"</formula>
    </cfRule>
  </conditionalFormatting>
  <conditionalFormatting sqref="R69:R70">
    <cfRule type="cellIs" dxfId="5980" priority="6337" operator="equal">
      <formula>"Online"</formula>
    </cfRule>
  </conditionalFormatting>
  <conditionalFormatting sqref="R69:R70">
    <cfRule type="cellIs" dxfId="5979" priority="6336" operator="equal">
      <formula>"Online"</formula>
    </cfRule>
  </conditionalFormatting>
  <conditionalFormatting sqref="R71:R72">
    <cfRule type="cellIs" dxfId="5978" priority="6335" operator="equal">
      <formula>"Online"</formula>
    </cfRule>
  </conditionalFormatting>
  <conditionalFormatting sqref="R71:R72">
    <cfRule type="cellIs" dxfId="5977" priority="6334" operator="equal">
      <formula>"Online"</formula>
    </cfRule>
  </conditionalFormatting>
  <conditionalFormatting sqref="R71:R72">
    <cfRule type="cellIs" dxfId="5976" priority="6333" operator="equal">
      <formula>"Online"</formula>
    </cfRule>
  </conditionalFormatting>
  <conditionalFormatting sqref="R71:R72">
    <cfRule type="cellIs" dxfId="5975" priority="6332" operator="equal">
      <formula>"Online"</formula>
    </cfRule>
  </conditionalFormatting>
  <conditionalFormatting sqref="R71:R72">
    <cfRule type="cellIs" dxfId="5974" priority="6331" operator="equal">
      <formula>"Online"</formula>
    </cfRule>
  </conditionalFormatting>
  <conditionalFormatting sqref="R71:R72">
    <cfRule type="cellIs" dxfId="5973" priority="6330" operator="equal">
      <formula>"Online"</formula>
    </cfRule>
  </conditionalFormatting>
  <conditionalFormatting sqref="R71:R72">
    <cfRule type="cellIs" dxfId="5972" priority="6329" operator="equal">
      <formula>"Online"</formula>
    </cfRule>
  </conditionalFormatting>
  <conditionalFormatting sqref="R71:R72">
    <cfRule type="cellIs" dxfId="5971" priority="6328" operator="equal">
      <formula>"Online"</formula>
    </cfRule>
  </conditionalFormatting>
  <conditionalFormatting sqref="R71:R72">
    <cfRule type="cellIs" dxfId="5970" priority="6327" operator="equal">
      <formula>"Online"</formula>
    </cfRule>
  </conditionalFormatting>
  <conditionalFormatting sqref="R71:R72">
    <cfRule type="cellIs" dxfId="5969" priority="6326" operator="equal">
      <formula>"Online"</formula>
    </cfRule>
  </conditionalFormatting>
  <conditionalFormatting sqref="R71:R72">
    <cfRule type="cellIs" dxfId="5968" priority="6325" operator="equal">
      <formula>"Online"</formula>
    </cfRule>
  </conditionalFormatting>
  <conditionalFormatting sqref="R71:R72">
    <cfRule type="cellIs" dxfId="5967" priority="6324" operator="equal">
      <formula>"Online"</formula>
    </cfRule>
  </conditionalFormatting>
  <conditionalFormatting sqref="R71:R72">
    <cfRule type="cellIs" dxfId="5966" priority="6323" operator="equal">
      <formula>"Online"</formula>
    </cfRule>
  </conditionalFormatting>
  <conditionalFormatting sqref="R72">
    <cfRule type="cellIs" dxfId="5965" priority="6322" operator="equal">
      <formula>"Online"</formula>
    </cfRule>
  </conditionalFormatting>
  <conditionalFormatting sqref="R72">
    <cfRule type="cellIs" dxfId="5964" priority="6321" operator="equal">
      <formula>"Online"</formula>
    </cfRule>
  </conditionalFormatting>
  <conditionalFormatting sqref="R72">
    <cfRule type="cellIs" dxfId="5963" priority="6320" operator="equal">
      <formula>"Online"</formula>
    </cfRule>
  </conditionalFormatting>
  <conditionalFormatting sqref="R72">
    <cfRule type="cellIs" dxfId="5962" priority="6319" operator="equal">
      <formula>"Online"</formula>
    </cfRule>
  </conditionalFormatting>
  <conditionalFormatting sqref="R72">
    <cfRule type="cellIs" dxfId="5961" priority="6318" operator="equal">
      <formula>"Online"</formula>
    </cfRule>
  </conditionalFormatting>
  <conditionalFormatting sqref="R72">
    <cfRule type="cellIs" dxfId="5960" priority="6317" operator="equal">
      <formula>"Online"</formula>
    </cfRule>
  </conditionalFormatting>
  <conditionalFormatting sqref="R72">
    <cfRule type="cellIs" dxfId="5959" priority="6316" operator="equal">
      <formula>"Online"</formula>
    </cfRule>
  </conditionalFormatting>
  <conditionalFormatting sqref="R72">
    <cfRule type="cellIs" dxfId="5958" priority="6315" operator="equal">
      <formula>"Online"</formula>
    </cfRule>
  </conditionalFormatting>
  <conditionalFormatting sqref="R72">
    <cfRule type="cellIs" dxfId="5957" priority="6314" operator="equal">
      <formula>"Online"</formula>
    </cfRule>
  </conditionalFormatting>
  <conditionalFormatting sqref="R72">
    <cfRule type="cellIs" dxfId="5956" priority="6313" operator="equal">
      <formula>"Online"</formula>
    </cfRule>
  </conditionalFormatting>
  <conditionalFormatting sqref="R72">
    <cfRule type="cellIs" dxfId="5955" priority="6312" operator="equal">
      <formula>"Online"</formula>
    </cfRule>
  </conditionalFormatting>
  <conditionalFormatting sqref="R72">
    <cfRule type="cellIs" dxfId="5954" priority="6311" operator="equal">
      <formula>"Online"</formula>
    </cfRule>
  </conditionalFormatting>
  <conditionalFormatting sqref="R72">
    <cfRule type="cellIs" dxfId="5953" priority="6310" operator="equal">
      <formula>"Online"</formula>
    </cfRule>
  </conditionalFormatting>
  <conditionalFormatting sqref="R73:R76">
    <cfRule type="cellIs" dxfId="5952" priority="6309" operator="equal">
      <formula>"Online"</formula>
    </cfRule>
  </conditionalFormatting>
  <conditionalFormatting sqref="R73:R76">
    <cfRule type="cellIs" dxfId="5951" priority="6308" operator="equal">
      <formula>"Online"</formula>
    </cfRule>
  </conditionalFormatting>
  <conditionalFormatting sqref="R73:R76">
    <cfRule type="cellIs" dxfId="5950" priority="6307" operator="equal">
      <formula>"Online"</formula>
    </cfRule>
  </conditionalFormatting>
  <conditionalFormatting sqref="R73:R76">
    <cfRule type="cellIs" dxfId="5949" priority="6306" operator="equal">
      <formula>"Online"</formula>
    </cfRule>
  </conditionalFormatting>
  <conditionalFormatting sqref="R73:R76">
    <cfRule type="cellIs" dxfId="5948" priority="6305" operator="equal">
      <formula>"Online"</formula>
    </cfRule>
  </conditionalFormatting>
  <conditionalFormatting sqref="R73:R76">
    <cfRule type="cellIs" dxfId="5947" priority="6304" operator="equal">
      <formula>"Online"</formula>
    </cfRule>
  </conditionalFormatting>
  <conditionalFormatting sqref="R73:R76">
    <cfRule type="cellIs" dxfId="5946" priority="6303" operator="equal">
      <formula>"Online"</formula>
    </cfRule>
  </conditionalFormatting>
  <conditionalFormatting sqref="R73:R76">
    <cfRule type="cellIs" dxfId="5945" priority="6302" operator="equal">
      <formula>"Online"</formula>
    </cfRule>
  </conditionalFormatting>
  <conditionalFormatting sqref="R73:R76">
    <cfRule type="cellIs" dxfId="5944" priority="6301" operator="equal">
      <formula>"Online"</formula>
    </cfRule>
  </conditionalFormatting>
  <conditionalFormatting sqref="R73:R76">
    <cfRule type="cellIs" dxfId="5943" priority="6300" operator="equal">
      <formula>"Online"</formula>
    </cfRule>
  </conditionalFormatting>
  <conditionalFormatting sqref="R73:R76">
    <cfRule type="cellIs" dxfId="5942" priority="6299" operator="equal">
      <formula>"Online"</formula>
    </cfRule>
  </conditionalFormatting>
  <conditionalFormatting sqref="R73:R76">
    <cfRule type="cellIs" dxfId="5941" priority="6298" operator="equal">
      <formula>"Online"</formula>
    </cfRule>
  </conditionalFormatting>
  <conditionalFormatting sqref="R73:R76">
    <cfRule type="cellIs" dxfId="5940" priority="6297" operator="equal">
      <formula>"Online"</formula>
    </cfRule>
  </conditionalFormatting>
  <conditionalFormatting sqref="R74">
    <cfRule type="cellIs" dxfId="5939" priority="6296" operator="equal">
      <formula>"Online"</formula>
    </cfRule>
  </conditionalFormatting>
  <conditionalFormatting sqref="R74">
    <cfRule type="cellIs" dxfId="5938" priority="6295" operator="equal">
      <formula>"Online"</formula>
    </cfRule>
  </conditionalFormatting>
  <conditionalFormatting sqref="R74">
    <cfRule type="cellIs" dxfId="5937" priority="6294" operator="equal">
      <formula>"Online"</formula>
    </cfRule>
  </conditionalFormatting>
  <conditionalFormatting sqref="R74">
    <cfRule type="cellIs" dxfId="5936" priority="6293" operator="equal">
      <formula>"Online"</formula>
    </cfRule>
  </conditionalFormatting>
  <conditionalFormatting sqref="R74">
    <cfRule type="cellIs" dxfId="5935" priority="6292" operator="equal">
      <formula>"Online"</formula>
    </cfRule>
  </conditionalFormatting>
  <conditionalFormatting sqref="R74">
    <cfRule type="cellIs" dxfId="5934" priority="6291" operator="equal">
      <formula>"Online"</formula>
    </cfRule>
  </conditionalFormatting>
  <conditionalFormatting sqref="R74">
    <cfRule type="cellIs" dxfId="5933" priority="6290" operator="equal">
      <formula>"Online"</formula>
    </cfRule>
  </conditionalFormatting>
  <conditionalFormatting sqref="R74">
    <cfRule type="cellIs" dxfId="5932" priority="6289" operator="equal">
      <formula>"Online"</formula>
    </cfRule>
  </conditionalFormatting>
  <conditionalFormatting sqref="R74">
    <cfRule type="cellIs" dxfId="5931" priority="6288" operator="equal">
      <formula>"Online"</formula>
    </cfRule>
  </conditionalFormatting>
  <conditionalFormatting sqref="R74">
    <cfRule type="cellIs" dxfId="5930" priority="6287" operator="equal">
      <formula>"Online"</formula>
    </cfRule>
  </conditionalFormatting>
  <conditionalFormatting sqref="R74">
    <cfRule type="cellIs" dxfId="5929" priority="6286" operator="equal">
      <formula>"Online"</formula>
    </cfRule>
  </conditionalFormatting>
  <conditionalFormatting sqref="R74">
    <cfRule type="cellIs" dxfId="5928" priority="6285" operator="equal">
      <formula>"Online"</formula>
    </cfRule>
  </conditionalFormatting>
  <conditionalFormatting sqref="R74">
    <cfRule type="cellIs" dxfId="5927" priority="6284" operator="equal">
      <formula>"Online"</formula>
    </cfRule>
  </conditionalFormatting>
  <conditionalFormatting sqref="R75">
    <cfRule type="cellIs" dxfId="5926" priority="6283" operator="equal">
      <formula>"Online"</formula>
    </cfRule>
  </conditionalFormatting>
  <conditionalFormatting sqref="R75">
    <cfRule type="cellIs" dxfId="5925" priority="6282" operator="equal">
      <formula>"Online"</formula>
    </cfRule>
  </conditionalFormatting>
  <conditionalFormatting sqref="R75">
    <cfRule type="cellIs" dxfId="5924" priority="6281" operator="equal">
      <formula>"Online"</formula>
    </cfRule>
  </conditionalFormatting>
  <conditionalFormatting sqref="R75">
    <cfRule type="cellIs" dxfId="5923" priority="6280" operator="equal">
      <formula>"Online"</formula>
    </cfRule>
  </conditionalFormatting>
  <conditionalFormatting sqref="R75">
    <cfRule type="cellIs" dxfId="5922" priority="6279" operator="equal">
      <formula>"Online"</formula>
    </cfRule>
  </conditionalFormatting>
  <conditionalFormatting sqref="R75">
    <cfRule type="cellIs" dxfId="5921" priority="6278" operator="equal">
      <formula>"Online"</formula>
    </cfRule>
  </conditionalFormatting>
  <conditionalFormatting sqref="R75">
    <cfRule type="cellIs" dxfId="5920" priority="6277" operator="equal">
      <formula>"Online"</formula>
    </cfRule>
  </conditionalFormatting>
  <conditionalFormatting sqref="R75">
    <cfRule type="cellIs" dxfId="5919" priority="6276" operator="equal">
      <formula>"Online"</formula>
    </cfRule>
  </conditionalFormatting>
  <conditionalFormatting sqref="R75">
    <cfRule type="cellIs" dxfId="5918" priority="6275" operator="equal">
      <formula>"Online"</formula>
    </cfRule>
  </conditionalFormatting>
  <conditionalFormatting sqref="R75">
    <cfRule type="cellIs" dxfId="5917" priority="6274" operator="equal">
      <formula>"Online"</formula>
    </cfRule>
  </conditionalFormatting>
  <conditionalFormatting sqref="R75">
    <cfRule type="cellIs" dxfId="5916" priority="6273" operator="equal">
      <formula>"Online"</formula>
    </cfRule>
  </conditionalFormatting>
  <conditionalFormatting sqref="R75">
    <cfRule type="cellIs" dxfId="5915" priority="6272" operator="equal">
      <formula>"Online"</formula>
    </cfRule>
  </conditionalFormatting>
  <conditionalFormatting sqref="R75">
    <cfRule type="cellIs" dxfId="5914" priority="6271" operator="equal">
      <formula>"Online"</formula>
    </cfRule>
  </conditionalFormatting>
  <conditionalFormatting sqref="R76">
    <cfRule type="cellIs" dxfId="5913" priority="6270" operator="equal">
      <formula>"Online"</formula>
    </cfRule>
  </conditionalFormatting>
  <conditionalFormatting sqref="R76">
    <cfRule type="cellIs" dxfId="5912" priority="6269" operator="equal">
      <formula>"Online"</formula>
    </cfRule>
  </conditionalFormatting>
  <conditionalFormatting sqref="R76">
    <cfRule type="cellIs" dxfId="5911" priority="6268" operator="equal">
      <formula>"Online"</formula>
    </cfRule>
  </conditionalFormatting>
  <conditionalFormatting sqref="R76">
    <cfRule type="cellIs" dxfId="5910" priority="6267" operator="equal">
      <formula>"Online"</formula>
    </cfRule>
  </conditionalFormatting>
  <conditionalFormatting sqref="R76">
    <cfRule type="cellIs" dxfId="5909" priority="6266" operator="equal">
      <formula>"Online"</formula>
    </cfRule>
  </conditionalFormatting>
  <conditionalFormatting sqref="R76">
    <cfRule type="cellIs" dxfId="5908" priority="6265" operator="equal">
      <formula>"Online"</formula>
    </cfRule>
  </conditionalFormatting>
  <conditionalFormatting sqref="R76">
    <cfRule type="cellIs" dxfId="5907" priority="6264" operator="equal">
      <formula>"Online"</formula>
    </cfRule>
  </conditionalFormatting>
  <conditionalFormatting sqref="R76">
    <cfRule type="cellIs" dxfId="5906" priority="6263" operator="equal">
      <formula>"Online"</formula>
    </cfRule>
  </conditionalFormatting>
  <conditionalFormatting sqref="R76">
    <cfRule type="cellIs" dxfId="5905" priority="6262" operator="equal">
      <formula>"Online"</formula>
    </cfRule>
  </conditionalFormatting>
  <conditionalFormatting sqref="R76">
    <cfRule type="cellIs" dxfId="5904" priority="6261" operator="equal">
      <formula>"Online"</formula>
    </cfRule>
  </conditionalFormatting>
  <conditionalFormatting sqref="R76">
    <cfRule type="cellIs" dxfId="5903" priority="6260" operator="equal">
      <formula>"Online"</formula>
    </cfRule>
  </conditionalFormatting>
  <conditionalFormatting sqref="R76">
    <cfRule type="cellIs" dxfId="5902" priority="6259" operator="equal">
      <formula>"Online"</formula>
    </cfRule>
  </conditionalFormatting>
  <conditionalFormatting sqref="R76">
    <cfRule type="cellIs" dxfId="5901" priority="6258" operator="equal">
      <formula>"Online"</formula>
    </cfRule>
  </conditionalFormatting>
  <conditionalFormatting sqref="R77">
    <cfRule type="cellIs" dxfId="5900" priority="6257" operator="equal">
      <formula>"Online"</formula>
    </cfRule>
  </conditionalFormatting>
  <conditionalFormatting sqref="R77">
    <cfRule type="cellIs" dxfId="5899" priority="6256" operator="equal">
      <formula>"Online"</formula>
    </cfRule>
  </conditionalFormatting>
  <conditionalFormatting sqref="R77">
    <cfRule type="cellIs" dxfId="5898" priority="6255" operator="equal">
      <formula>"Online"</formula>
    </cfRule>
  </conditionalFormatting>
  <conditionalFormatting sqref="R77">
    <cfRule type="cellIs" dxfId="5897" priority="6254" operator="equal">
      <formula>"Online"</formula>
    </cfRule>
  </conditionalFormatting>
  <conditionalFormatting sqref="R77">
    <cfRule type="cellIs" dxfId="5896" priority="6253" operator="equal">
      <formula>"Online"</formula>
    </cfRule>
  </conditionalFormatting>
  <conditionalFormatting sqref="R77">
    <cfRule type="cellIs" dxfId="5895" priority="6252" operator="equal">
      <formula>"Online"</formula>
    </cfRule>
  </conditionalFormatting>
  <conditionalFormatting sqref="R77">
    <cfRule type="cellIs" dxfId="5894" priority="6251" operator="equal">
      <formula>"Online"</formula>
    </cfRule>
  </conditionalFormatting>
  <conditionalFormatting sqref="R77">
    <cfRule type="cellIs" dxfId="5893" priority="6250" operator="equal">
      <formula>"Online"</formula>
    </cfRule>
  </conditionalFormatting>
  <conditionalFormatting sqref="R77">
    <cfRule type="cellIs" dxfId="5892" priority="6249" operator="equal">
      <formula>"Online"</formula>
    </cfRule>
  </conditionalFormatting>
  <conditionalFormatting sqref="R77">
    <cfRule type="cellIs" dxfId="5891" priority="6248" operator="equal">
      <formula>"Online"</formula>
    </cfRule>
  </conditionalFormatting>
  <conditionalFormatting sqref="R77">
    <cfRule type="cellIs" dxfId="5890" priority="6247" operator="equal">
      <formula>"Online"</formula>
    </cfRule>
  </conditionalFormatting>
  <conditionalFormatting sqref="R77">
    <cfRule type="cellIs" dxfId="5889" priority="6246" operator="equal">
      <formula>"Online"</formula>
    </cfRule>
  </conditionalFormatting>
  <conditionalFormatting sqref="R77">
    <cfRule type="cellIs" dxfId="5888" priority="6245" operator="equal">
      <formula>"Online"</formula>
    </cfRule>
  </conditionalFormatting>
  <conditionalFormatting sqref="R78">
    <cfRule type="cellIs" dxfId="5887" priority="6244" operator="equal">
      <formula>"Online"</formula>
    </cfRule>
  </conditionalFormatting>
  <conditionalFormatting sqref="R78">
    <cfRule type="cellIs" dxfId="5886" priority="6243" operator="equal">
      <formula>"Online"</formula>
    </cfRule>
  </conditionalFormatting>
  <conditionalFormatting sqref="R78">
    <cfRule type="cellIs" dxfId="5885" priority="6242" operator="equal">
      <formula>"Online"</formula>
    </cfRule>
  </conditionalFormatting>
  <conditionalFormatting sqref="R78">
    <cfRule type="cellIs" dxfId="5884" priority="6241" operator="equal">
      <formula>"Online"</formula>
    </cfRule>
  </conditionalFormatting>
  <conditionalFormatting sqref="R78">
    <cfRule type="cellIs" dxfId="5883" priority="6240" operator="equal">
      <formula>"Online"</formula>
    </cfRule>
  </conditionalFormatting>
  <conditionalFormatting sqref="R78">
    <cfRule type="cellIs" dxfId="5882" priority="6239" operator="equal">
      <formula>"Online"</formula>
    </cfRule>
  </conditionalFormatting>
  <conditionalFormatting sqref="R78">
    <cfRule type="cellIs" dxfId="5881" priority="6238" operator="equal">
      <formula>"Online"</formula>
    </cfRule>
  </conditionalFormatting>
  <conditionalFormatting sqref="R78">
    <cfRule type="cellIs" dxfId="5880" priority="6237" operator="equal">
      <formula>"Online"</formula>
    </cfRule>
  </conditionalFormatting>
  <conditionalFormatting sqref="R78">
    <cfRule type="cellIs" dxfId="5879" priority="6236" operator="equal">
      <formula>"Online"</formula>
    </cfRule>
  </conditionalFormatting>
  <conditionalFormatting sqref="R78">
    <cfRule type="cellIs" dxfId="5878" priority="6235" operator="equal">
      <formula>"Online"</formula>
    </cfRule>
  </conditionalFormatting>
  <conditionalFormatting sqref="R78">
    <cfRule type="cellIs" dxfId="5877" priority="6234" operator="equal">
      <formula>"Online"</formula>
    </cfRule>
  </conditionalFormatting>
  <conditionalFormatting sqref="R78">
    <cfRule type="cellIs" dxfId="5876" priority="6233" operator="equal">
      <formula>"Online"</formula>
    </cfRule>
  </conditionalFormatting>
  <conditionalFormatting sqref="R78">
    <cfRule type="cellIs" dxfId="5875" priority="6232" operator="equal">
      <formula>"Online"</formula>
    </cfRule>
  </conditionalFormatting>
  <conditionalFormatting sqref="R79">
    <cfRule type="cellIs" dxfId="5874" priority="6231" operator="equal">
      <formula>"Online"</formula>
    </cfRule>
  </conditionalFormatting>
  <conditionalFormatting sqref="R79">
    <cfRule type="cellIs" dxfId="5873" priority="6230" operator="equal">
      <formula>"Online"</formula>
    </cfRule>
  </conditionalFormatting>
  <conditionalFormatting sqref="R79">
    <cfRule type="cellIs" dxfId="5872" priority="6229" operator="equal">
      <formula>"Online"</formula>
    </cfRule>
  </conditionalFormatting>
  <conditionalFormatting sqref="R79">
    <cfRule type="cellIs" dxfId="5871" priority="6228" operator="equal">
      <formula>"Online"</formula>
    </cfRule>
  </conditionalFormatting>
  <conditionalFormatting sqref="R79">
    <cfRule type="cellIs" dxfId="5870" priority="6227" operator="equal">
      <formula>"Online"</formula>
    </cfRule>
  </conditionalFormatting>
  <conditionalFormatting sqref="R79">
    <cfRule type="cellIs" dxfId="5869" priority="6226" operator="equal">
      <formula>"Online"</formula>
    </cfRule>
  </conditionalFormatting>
  <conditionalFormatting sqref="R79">
    <cfRule type="cellIs" dxfId="5868" priority="6225" operator="equal">
      <formula>"Online"</formula>
    </cfRule>
  </conditionalFormatting>
  <conditionalFormatting sqref="R79">
    <cfRule type="cellIs" dxfId="5867" priority="6224" operator="equal">
      <formula>"Online"</formula>
    </cfRule>
  </conditionalFormatting>
  <conditionalFormatting sqref="R79">
    <cfRule type="cellIs" dxfId="5866" priority="6223" operator="equal">
      <formula>"Online"</formula>
    </cfRule>
  </conditionalFormatting>
  <conditionalFormatting sqref="R79">
    <cfRule type="cellIs" dxfId="5865" priority="6222" operator="equal">
      <formula>"Online"</formula>
    </cfRule>
  </conditionalFormatting>
  <conditionalFormatting sqref="R79">
    <cfRule type="cellIs" dxfId="5864" priority="6221" operator="equal">
      <formula>"Online"</formula>
    </cfRule>
  </conditionalFormatting>
  <conditionalFormatting sqref="R79">
    <cfRule type="cellIs" dxfId="5863" priority="6220" operator="equal">
      <formula>"Online"</formula>
    </cfRule>
  </conditionalFormatting>
  <conditionalFormatting sqref="R79">
    <cfRule type="cellIs" dxfId="5862" priority="6219" operator="equal">
      <formula>"Online"</formula>
    </cfRule>
  </conditionalFormatting>
  <conditionalFormatting sqref="R80:R81">
    <cfRule type="cellIs" dxfId="5861" priority="6218" operator="equal">
      <formula>"Online"</formula>
    </cfRule>
  </conditionalFormatting>
  <conditionalFormatting sqref="R80:R81">
    <cfRule type="cellIs" dxfId="5860" priority="6217" operator="equal">
      <formula>"Online"</formula>
    </cfRule>
  </conditionalFormatting>
  <conditionalFormatting sqref="R80:R81">
    <cfRule type="cellIs" dxfId="5859" priority="6216" operator="equal">
      <formula>"Online"</formula>
    </cfRule>
  </conditionalFormatting>
  <conditionalFormatting sqref="R80:R81">
    <cfRule type="cellIs" dxfId="5858" priority="6215" operator="equal">
      <formula>"Online"</formula>
    </cfRule>
  </conditionalFormatting>
  <conditionalFormatting sqref="R80:R81">
    <cfRule type="cellIs" dxfId="5857" priority="6214" operator="equal">
      <formula>"Online"</formula>
    </cfRule>
  </conditionalFormatting>
  <conditionalFormatting sqref="R80:R81">
    <cfRule type="cellIs" dxfId="5856" priority="6213" operator="equal">
      <formula>"Online"</formula>
    </cfRule>
  </conditionalFormatting>
  <conditionalFormatting sqref="R80:R81">
    <cfRule type="cellIs" dxfId="5855" priority="6212" operator="equal">
      <formula>"Online"</formula>
    </cfRule>
  </conditionalFormatting>
  <conditionalFormatting sqref="R80:R81">
    <cfRule type="cellIs" dxfId="5854" priority="6211" operator="equal">
      <formula>"Online"</formula>
    </cfRule>
  </conditionalFormatting>
  <conditionalFormatting sqref="R80:R81">
    <cfRule type="cellIs" dxfId="5853" priority="6210" operator="equal">
      <formula>"Online"</formula>
    </cfRule>
  </conditionalFormatting>
  <conditionalFormatting sqref="R80:R81">
    <cfRule type="cellIs" dxfId="5852" priority="6209" operator="equal">
      <formula>"Online"</formula>
    </cfRule>
  </conditionalFormatting>
  <conditionalFormatting sqref="R80:R81">
    <cfRule type="cellIs" dxfId="5851" priority="6208" operator="equal">
      <formula>"Online"</formula>
    </cfRule>
  </conditionalFormatting>
  <conditionalFormatting sqref="R80:R81">
    <cfRule type="cellIs" dxfId="5850" priority="6207" operator="equal">
      <formula>"Online"</formula>
    </cfRule>
  </conditionalFormatting>
  <conditionalFormatting sqref="R80:R81">
    <cfRule type="cellIs" dxfId="5849" priority="6206" operator="equal">
      <formula>"Online"</formula>
    </cfRule>
  </conditionalFormatting>
  <conditionalFormatting sqref="R81">
    <cfRule type="cellIs" dxfId="5848" priority="6205" operator="equal">
      <formula>"Online"</formula>
    </cfRule>
  </conditionalFormatting>
  <conditionalFormatting sqref="R81">
    <cfRule type="cellIs" dxfId="5847" priority="6204" operator="equal">
      <formula>"Online"</formula>
    </cfRule>
  </conditionalFormatting>
  <conditionalFormatting sqref="R81">
    <cfRule type="cellIs" dxfId="5846" priority="6203" operator="equal">
      <formula>"Online"</formula>
    </cfRule>
  </conditionalFormatting>
  <conditionalFormatting sqref="R81">
    <cfRule type="cellIs" dxfId="5845" priority="6202" operator="equal">
      <formula>"Online"</formula>
    </cfRule>
  </conditionalFormatting>
  <conditionalFormatting sqref="R81">
    <cfRule type="cellIs" dxfId="5844" priority="6201" operator="equal">
      <formula>"Online"</formula>
    </cfRule>
  </conditionalFormatting>
  <conditionalFormatting sqref="R81">
    <cfRule type="cellIs" dxfId="5843" priority="6200" operator="equal">
      <formula>"Online"</formula>
    </cfRule>
  </conditionalFormatting>
  <conditionalFormatting sqref="R81">
    <cfRule type="cellIs" dxfId="5842" priority="6199" operator="equal">
      <formula>"Online"</formula>
    </cfRule>
  </conditionalFormatting>
  <conditionalFormatting sqref="R81">
    <cfRule type="cellIs" dxfId="5841" priority="6198" operator="equal">
      <formula>"Online"</formula>
    </cfRule>
  </conditionalFormatting>
  <conditionalFormatting sqref="R81">
    <cfRule type="cellIs" dxfId="5840" priority="6197" operator="equal">
      <formula>"Online"</formula>
    </cfRule>
  </conditionalFormatting>
  <conditionalFormatting sqref="R81">
    <cfRule type="cellIs" dxfId="5839" priority="6196" operator="equal">
      <formula>"Online"</formula>
    </cfRule>
  </conditionalFormatting>
  <conditionalFormatting sqref="R81">
    <cfRule type="cellIs" dxfId="5838" priority="6195" operator="equal">
      <formula>"Online"</formula>
    </cfRule>
  </conditionalFormatting>
  <conditionalFormatting sqref="R81">
    <cfRule type="cellIs" dxfId="5837" priority="6194" operator="equal">
      <formula>"Online"</formula>
    </cfRule>
  </conditionalFormatting>
  <conditionalFormatting sqref="R81">
    <cfRule type="cellIs" dxfId="5836" priority="6193" operator="equal">
      <formula>"Online"</formula>
    </cfRule>
  </conditionalFormatting>
  <conditionalFormatting sqref="R82">
    <cfRule type="cellIs" dxfId="5835" priority="6192" operator="equal">
      <formula>"Online"</formula>
    </cfRule>
  </conditionalFormatting>
  <conditionalFormatting sqref="R82">
    <cfRule type="cellIs" dxfId="5834" priority="6191" operator="equal">
      <formula>"Online"</formula>
    </cfRule>
  </conditionalFormatting>
  <conditionalFormatting sqref="R82">
    <cfRule type="cellIs" dxfId="5833" priority="6190" operator="equal">
      <formula>"Online"</formula>
    </cfRule>
  </conditionalFormatting>
  <conditionalFormatting sqref="R82">
    <cfRule type="cellIs" dxfId="5832" priority="6189" operator="equal">
      <formula>"Online"</formula>
    </cfRule>
  </conditionalFormatting>
  <conditionalFormatting sqref="R82">
    <cfRule type="cellIs" dxfId="5831" priority="6188" operator="equal">
      <formula>"Online"</formula>
    </cfRule>
  </conditionalFormatting>
  <conditionalFormatting sqref="R82">
    <cfRule type="cellIs" dxfId="5830" priority="6187" operator="equal">
      <formula>"Online"</formula>
    </cfRule>
  </conditionalFormatting>
  <conditionalFormatting sqref="R82">
    <cfRule type="cellIs" dxfId="5829" priority="6186" operator="equal">
      <formula>"Online"</formula>
    </cfRule>
  </conditionalFormatting>
  <conditionalFormatting sqref="R82">
    <cfRule type="cellIs" dxfId="5828" priority="6185" operator="equal">
      <formula>"Online"</formula>
    </cfRule>
  </conditionalFormatting>
  <conditionalFormatting sqref="R82">
    <cfRule type="cellIs" dxfId="5827" priority="6184" operator="equal">
      <formula>"Online"</formula>
    </cfRule>
  </conditionalFormatting>
  <conditionalFormatting sqref="R82">
    <cfRule type="cellIs" dxfId="5826" priority="6183" operator="equal">
      <formula>"Online"</formula>
    </cfRule>
  </conditionalFormatting>
  <conditionalFormatting sqref="R82">
    <cfRule type="cellIs" dxfId="5825" priority="6182" operator="equal">
      <formula>"Online"</formula>
    </cfRule>
  </conditionalFormatting>
  <conditionalFormatting sqref="R82">
    <cfRule type="cellIs" dxfId="5824" priority="6181" operator="equal">
      <formula>"Online"</formula>
    </cfRule>
  </conditionalFormatting>
  <conditionalFormatting sqref="R82">
    <cfRule type="cellIs" dxfId="5823" priority="6180" operator="equal">
      <formula>"Online"</formula>
    </cfRule>
  </conditionalFormatting>
  <conditionalFormatting sqref="R83">
    <cfRule type="cellIs" dxfId="5822" priority="6179" operator="equal">
      <formula>"Online"</formula>
    </cfRule>
  </conditionalFormatting>
  <conditionalFormatting sqref="R83">
    <cfRule type="cellIs" dxfId="5821" priority="6178" operator="equal">
      <formula>"Online"</formula>
    </cfRule>
  </conditionalFormatting>
  <conditionalFormatting sqref="R83">
    <cfRule type="cellIs" dxfId="5820" priority="6177" operator="equal">
      <formula>"Online"</formula>
    </cfRule>
  </conditionalFormatting>
  <conditionalFormatting sqref="R83">
    <cfRule type="cellIs" dxfId="5819" priority="6176" operator="equal">
      <formula>"Online"</formula>
    </cfRule>
  </conditionalFormatting>
  <conditionalFormatting sqref="R83">
    <cfRule type="cellIs" dxfId="5818" priority="6175" operator="equal">
      <formula>"Online"</formula>
    </cfRule>
  </conditionalFormatting>
  <conditionalFormatting sqref="R83">
    <cfRule type="cellIs" dxfId="5817" priority="6174" operator="equal">
      <formula>"Online"</formula>
    </cfRule>
  </conditionalFormatting>
  <conditionalFormatting sqref="R83">
    <cfRule type="cellIs" dxfId="5816" priority="6173" operator="equal">
      <formula>"Online"</formula>
    </cfRule>
  </conditionalFormatting>
  <conditionalFormatting sqref="R83">
    <cfRule type="cellIs" dxfId="5815" priority="6172" operator="equal">
      <formula>"Online"</formula>
    </cfRule>
  </conditionalFormatting>
  <conditionalFormatting sqref="R83">
    <cfRule type="cellIs" dxfId="5814" priority="6171" operator="equal">
      <formula>"Online"</formula>
    </cfRule>
  </conditionalFormatting>
  <conditionalFormatting sqref="R83">
    <cfRule type="cellIs" dxfId="5813" priority="6170" operator="equal">
      <formula>"Online"</formula>
    </cfRule>
  </conditionalFormatting>
  <conditionalFormatting sqref="R83">
    <cfRule type="cellIs" dxfId="5812" priority="6169" operator="equal">
      <formula>"Online"</formula>
    </cfRule>
  </conditionalFormatting>
  <conditionalFormatting sqref="R83">
    <cfRule type="cellIs" dxfId="5811" priority="6168" operator="equal">
      <formula>"Online"</formula>
    </cfRule>
  </conditionalFormatting>
  <conditionalFormatting sqref="R83">
    <cfRule type="cellIs" dxfId="5810" priority="6167" operator="equal">
      <formula>"Online"</formula>
    </cfRule>
  </conditionalFormatting>
  <conditionalFormatting sqref="R20">
    <cfRule type="cellIs" dxfId="5809" priority="6140" operator="equal">
      <formula>"Online"</formula>
    </cfRule>
  </conditionalFormatting>
  <conditionalFormatting sqref="R20">
    <cfRule type="cellIs" dxfId="5808" priority="6139" operator="equal">
      <formula>"Online"</formula>
    </cfRule>
  </conditionalFormatting>
  <conditionalFormatting sqref="R32:R36">
    <cfRule type="cellIs" dxfId="5807" priority="6138" operator="equal">
      <formula>"Online"</formula>
    </cfRule>
  </conditionalFormatting>
  <conditionalFormatting sqref="R32:R36">
    <cfRule type="cellIs" dxfId="5806" priority="6137" operator="equal">
      <formula>"Online"</formula>
    </cfRule>
  </conditionalFormatting>
  <conditionalFormatting sqref="R32:R36">
    <cfRule type="cellIs" dxfId="5805" priority="6136" operator="equal">
      <formula>"Online"</formula>
    </cfRule>
  </conditionalFormatting>
  <conditionalFormatting sqref="R32:R36">
    <cfRule type="cellIs" dxfId="5804" priority="6135" operator="equal">
      <formula>"Online"</formula>
    </cfRule>
  </conditionalFormatting>
  <conditionalFormatting sqref="R32:R36">
    <cfRule type="cellIs" dxfId="5803" priority="6134" operator="equal">
      <formula>"Online"</formula>
    </cfRule>
  </conditionalFormatting>
  <conditionalFormatting sqref="R42">
    <cfRule type="cellIs" dxfId="5802" priority="6133" operator="equal">
      <formula>"Online"</formula>
    </cfRule>
  </conditionalFormatting>
  <conditionalFormatting sqref="R42">
    <cfRule type="cellIs" dxfId="5801" priority="6132" operator="equal">
      <formula>"Online"</formula>
    </cfRule>
  </conditionalFormatting>
  <conditionalFormatting sqref="R42">
    <cfRule type="cellIs" dxfId="5800" priority="6131" operator="equal">
      <formula>"Online"</formula>
    </cfRule>
  </conditionalFormatting>
  <conditionalFormatting sqref="R42">
    <cfRule type="cellIs" dxfId="5799" priority="6130" operator="equal">
      <formula>"Online"</formula>
    </cfRule>
  </conditionalFormatting>
  <conditionalFormatting sqref="R42">
    <cfRule type="cellIs" dxfId="5798" priority="6129" operator="equal">
      <formula>"Online"</formula>
    </cfRule>
  </conditionalFormatting>
  <conditionalFormatting sqref="R42">
    <cfRule type="cellIs" dxfId="5797" priority="6128" operator="equal">
      <formula>"Online"</formula>
    </cfRule>
  </conditionalFormatting>
  <conditionalFormatting sqref="R42">
    <cfRule type="cellIs" dxfId="5796" priority="6127" operator="equal">
      <formula>"Online"</formula>
    </cfRule>
  </conditionalFormatting>
  <conditionalFormatting sqref="R42">
    <cfRule type="cellIs" dxfId="5795" priority="6126" operator="equal">
      <formula>"Online"</formula>
    </cfRule>
  </conditionalFormatting>
  <conditionalFormatting sqref="R42">
    <cfRule type="cellIs" dxfId="5794" priority="6125" operator="equal">
      <formula>"Online"</formula>
    </cfRule>
  </conditionalFormatting>
  <conditionalFormatting sqref="R42">
    <cfRule type="cellIs" dxfId="5793" priority="6124" operator="equal">
      <formula>"Online"</formula>
    </cfRule>
  </conditionalFormatting>
  <conditionalFormatting sqref="R42">
    <cfRule type="cellIs" dxfId="5792" priority="6123" operator="equal">
      <formula>"Online"</formula>
    </cfRule>
  </conditionalFormatting>
  <conditionalFormatting sqref="R47">
    <cfRule type="cellIs" dxfId="5791" priority="6122" operator="equal">
      <formula>"Online"</formula>
    </cfRule>
  </conditionalFormatting>
  <conditionalFormatting sqref="R47">
    <cfRule type="cellIs" dxfId="5790" priority="6121" operator="equal">
      <formula>"Online"</formula>
    </cfRule>
  </conditionalFormatting>
  <conditionalFormatting sqref="R47">
    <cfRule type="cellIs" dxfId="5789" priority="6120" operator="equal">
      <formula>"Online"</formula>
    </cfRule>
  </conditionalFormatting>
  <conditionalFormatting sqref="R47">
    <cfRule type="cellIs" dxfId="5788" priority="6119" operator="equal">
      <formula>"Online"</formula>
    </cfRule>
  </conditionalFormatting>
  <conditionalFormatting sqref="R47">
    <cfRule type="cellIs" dxfId="5787" priority="6118" operator="equal">
      <formula>"Online"</formula>
    </cfRule>
  </conditionalFormatting>
  <conditionalFormatting sqref="R47">
    <cfRule type="cellIs" dxfId="5786" priority="6117" operator="equal">
      <formula>"Online"</formula>
    </cfRule>
  </conditionalFormatting>
  <conditionalFormatting sqref="R47">
    <cfRule type="cellIs" dxfId="5785" priority="6116" operator="equal">
      <formula>"Online"</formula>
    </cfRule>
  </conditionalFormatting>
  <conditionalFormatting sqref="R47">
    <cfRule type="cellIs" dxfId="5784" priority="6115" operator="equal">
      <formula>"Online"</formula>
    </cfRule>
  </conditionalFormatting>
  <conditionalFormatting sqref="R47">
    <cfRule type="cellIs" dxfId="5783" priority="6114" operator="equal">
      <formula>"Online"</formula>
    </cfRule>
  </conditionalFormatting>
  <conditionalFormatting sqref="R47">
    <cfRule type="cellIs" dxfId="5782" priority="6113" operator="equal">
      <formula>"Online"</formula>
    </cfRule>
  </conditionalFormatting>
  <conditionalFormatting sqref="R47">
    <cfRule type="cellIs" dxfId="5781" priority="6112" operator="equal">
      <formula>"Online"</formula>
    </cfRule>
  </conditionalFormatting>
  <conditionalFormatting sqref="R47">
    <cfRule type="cellIs" dxfId="5780" priority="6111" operator="equal">
      <formula>"Online"</formula>
    </cfRule>
  </conditionalFormatting>
  <conditionalFormatting sqref="R47">
    <cfRule type="cellIs" dxfId="5779" priority="6110" operator="equal">
      <formula>"Online"</formula>
    </cfRule>
  </conditionalFormatting>
  <conditionalFormatting sqref="R47">
    <cfRule type="cellIs" dxfId="5778" priority="6109" operator="equal">
      <formula>"Online"</formula>
    </cfRule>
  </conditionalFormatting>
  <conditionalFormatting sqref="R47">
    <cfRule type="cellIs" dxfId="5777" priority="6108" operator="equal">
      <formula>"Online"</formula>
    </cfRule>
  </conditionalFormatting>
  <conditionalFormatting sqref="R47">
    <cfRule type="cellIs" dxfId="5776" priority="6107" operator="equal">
      <formula>"Online"</formula>
    </cfRule>
  </conditionalFormatting>
  <conditionalFormatting sqref="R47">
    <cfRule type="cellIs" dxfId="5775" priority="6106" operator="equal">
      <formula>"Online"</formula>
    </cfRule>
  </conditionalFormatting>
  <conditionalFormatting sqref="R47">
    <cfRule type="cellIs" dxfId="5774" priority="6105" operator="equal">
      <formula>"Online"</formula>
    </cfRule>
  </conditionalFormatting>
  <conditionalFormatting sqref="R48">
    <cfRule type="cellIs" dxfId="5773" priority="6104" operator="equal">
      <formula>"Online"</formula>
    </cfRule>
  </conditionalFormatting>
  <conditionalFormatting sqref="R48">
    <cfRule type="cellIs" dxfId="5772" priority="6103" operator="equal">
      <formula>"Online"</formula>
    </cfRule>
  </conditionalFormatting>
  <conditionalFormatting sqref="R48">
    <cfRule type="cellIs" dxfId="5771" priority="6102" operator="equal">
      <formula>"Online"</formula>
    </cfRule>
  </conditionalFormatting>
  <conditionalFormatting sqref="R48">
    <cfRule type="cellIs" dxfId="5770" priority="6101" operator="equal">
      <formula>"Online"</formula>
    </cfRule>
  </conditionalFormatting>
  <conditionalFormatting sqref="R48">
    <cfRule type="cellIs" dxfId="5769" priority="6100" operator="equal">
      <formula>"Online"</formula>
    </cfRule>
  </conditionalFormatting>
  <conditionalFormatting sqref="R48">
    <cfRule type="cellIs" dxfId="5768" priority="6099" operator="equal">
      <formula>"Online"</formula>
    </cfRule>
  </conditionalFormatting>
  <conditionalFormatting sqref="R48">
    <cfRule type="cellIs" dxfId="5767" priority="6098" operator="equal">
      <formula>"Online"</formula>
    </cfRule>
  </conditionalFormatting>
  <conditionalFormatting sqref="R48">
    <cfRule type="cellIs" dxfId="5766" priority="6097" operator="equal">
      <formula>"Online"</formula>
    </cfRule>
  </conditionalFormatting>
  <conditionalFormatting sqref="R48">
    <cfRule type="cellIs" dxfId="5765" priority="6096" operator="equal">
      <formula>"Online"</formula>
    </cfRule>
  </conditionalFormatting>
  <conditionalFormatting sqref="R48">
    <cfRule type="cellIs" dxfId="5764" priority="6095" operator="equal">
      <formula>"Online"</formula>
    </cfRule>
  </conditionalFormatting>
  <conditionalFormatting sqref="R48">
    <cfRule type="cellIs" dxfId="5763" priority="6094" operator="equal">
      <formula>"Online"</formula>
    </cfRule>
  </conditionalFormatting>
  <conditionalFormatting sqref="R48">
    <cfRule type="cellIs" dxfId="5762" priority="6093" operator="equal">
      <formula>"Online"</formula>
    </cfRule>
  </conditionalFormatting>
  <conditionalFormatting sqref="R48">
    <cfRule type="cellIs" dxfId="5761" priority="6092" operator="equal">
      <formula>"Online"</formula>
    </cfRule>
  </conditionalFormatting>
  <conditionalFormatting sqref="R48">
    <cfRule type="cellIs" dxfId="5760" priority="6091" operator="equal">
      <formula>"Online"</formula>
    </cfRule>
  </conditionalFormatting>
  <conditionalFormatting sqref="R48">
    <cfRule type="cellIs" dxfId="5759" priority="6090" operator="equal">
      <formula>"Online"</formula>
    </cfRule>
  </conditionalFormatting>
  <conditionalFormatting sqref="R48">
    <cfRule type="cellIs" dxfId="5758" priority="6089" operator="equal">
      <formula>"Online"</formula>
    </cfRule>
  </conditionalFormatting>
  <conditionalFormatting sqref="R48">
    <cfRule type="cellIs" dxfId="5757" priority="6088" operator="equal">
      <formula>"Online"</formula>
    </cfRule>
  </conditionalFormatting>
  <conditionalFormatting sqref="R48">
    <cfRule type="cellIs" dxfId="5756" priority="6087" operator="equal">
      <formula>"Online"</formula>
    </cfRule>
  </conditionalFormatting>
  <conditionalFormatting sqref="R49">
    <cfRule type="cellIs" dxfId="5755" priority="6086" operator="equal">
      <formula>"Online"</formula>
    </cfRule>
  </conditionalFormatting>
  <conditionalFormatting sqref="R49">
    <cfRule type="cellIs" dxfId="5754" priority="6085" operator="equal">
      <formula>"Online"</formula>
    </cfRule>
  </conditionalFormatting>
  <conditionalFormatting sqref="R49">
    <cfRule type="cellIs" dxfId="5753" priority="6084" operator="equal">
      <formula>"Online"</formula>
    </cfRule>
  </conditionalFormatting>
  <conditionalFormatting sqref="R49">
    <cfRule type="cellIs" dxfId="5752" priority="6083" operator="equal">
      <formula>"Online"</formula>
    </cfRule>
  </conditionalFormatting>
  <conditionalFormatting sqref="R49">
    <cfRule type="cellIs" dxfId="5751" priority="6082" operator="equal">
      <formula>"Online"</formula>
    </cfRule>
  </conditionalFormatting>
  <conditionalFormatting sqref="R49">
    <cfRule type="cellIs" dxfId="5750" priority="6081" operator="equal">
      <formula>"Online"</formula>
    </cfRule>
  </conditionalFormatting>
  <conditionalFormatting sqref="R49">
    <cfRule type="cellIs" dxfId="5749" priority="6080" operator="equal">
      <formula>"Online"</formula>
    </cfRule>
  </conditionalFormatting>
  <conditionalFormatting sqref="R49">
    <cfRule type="cellIs" dxfId="5748" priority="6079" operator="equal">
      <formula>"Online"</formula>
    </cfRule>
  </conditionalFormatting>
  <conditionalFormatting sqref="R49">
    <cfRule type="cellIs" dxfId="5747" priority="6078" operator="equal">
      <formula>"Online"</formula>
    </cfRule>
  </conditionalFormatting>
  <conditionalFormatting sqref="R49">
    <cfRule type="cellIs" dxfId="5746" priority="6077" operator="equal">
      <formula>"Online"</formula>
    </cfRule>
  </conditionalFormatting>
  <conditionalFormatting sqref="R49">
    <cfRule type="cellIs" dxfId="5745" priority="6076" operator="equal">
      <formula>"Online"</formula>
    </cfRule>
  </conditionalFormatting>
  <conditionalFormatting sqref="R49">
    <cfRule type="cellIs" dxfId="5744" priority="6075" operator="equal">
      <formula>"Online"</formula>
    </cfRule>
  </conditionalFormatting>
  <conditionalFormatting sqref="R49">
    <cfRule type="cellIs" dxfId="5743" priority="6074" operator="equal">
      <formula>"Online"</formula>
    </cfRule>
  </conditionalFormatting>
  <conditionalFormatting sqref="R49">
    <cfRule type="cellIs" dxfId="5742" priority="6073" operator="equal">
      <formula>"Online"</formula>
    </cfRule>
  </conditionalFormatting>
  <conditionalFormatting sqref="R49">
    <cfRule type="cellIs" dxfId="5741" priority="6072" operator="equal">
      <formula>"Online"</formula>
    </cfRule>
  </conditionalFormatting>
  <conditionalFormatting sqref="R49">
    <cfRule type="cellIs" dxfId="5740" priority="6071" operator="equal">
      <formula>"Online"</formula>
    </cfRule>
  </conditionalFormatting>
  <conditionalFormatting sqref="R49">
    <cfRule type="cellIs" dxfId="5739" priority="6070" operator="equal">
      <formula>"Online"</formula>
    </cfRule>
  </conditionalFormatting>
  <conditionalFormatting sqref="R49">
    <cfRule type="cellIs" dxfId="5738" priority="6069" operator="equal">
      <formula>"Online"</formula>
    </cfRule>
  </conditionalFormatting>
  <conditionalFormatting sqref="R50">
    <cfRule type="cellIs" dxfId="5737" priority="6068" operator="equal">
      <formula>"Online"</formula>
    </cfRule>
  </conditionalFormatting>
  <conditionalFormatting sqref="R50">
    <cfRule type="cellIs" dxfId="5736" priority="6067" operator="equal">
      <formula>"Online"</formula>
    </cfRule>
  </conditionalFormatting>
  <conditionalFormatting sqref="R50">
    <cfRule type="cellIs" dxfId="5735" priority="6066" operator="equal">
      <formula>"Online"</formula>
    </cfRule>
  </conditionalFormatting>
  <conditionalFormatting sqref="R50">
    <cfRule type="cellIs" dxfId="5734" priority="6065" operator="equal">
      <formula>"Online"</formula>
    </cfRule>
  </conditionalFormatting>
  <conditionalFormatting sqref="R50">
    <cfRule type="cellIs" dxfId="5733" priority="6064" operator="equal">
      <formula>"Online"</formula>
    </cfRule>
  </conditionalFormatting>
  <conditionalFormatting sqref="R50">
    <cfRule type="cellIs" dxfId="5732" priority="6063" operator="equal">
      <formula>"Online"</formula>
    </cfRule>
  </conditionalFormatting>
  <conditionalFormatting sqref="R50">
    <cfRule type="cellIs" dxfId="5731" priority="6062" operator="equal">
      <formula>"Online"</formula>
    </cfRule>
  </conditionalFormatting>
  <conditionalFormatting sqref="R50">
    <cfRule type="cellIs" dxfId="5730" priority="6061" operator="equal">
      <formula>"Online"</formula>
    </cfRule>
  </conditionalFormatting>
  <conditionalFormatting sqref="R50">
    <cfRule type="cellIs" dxfId="5729" priority="6060" operator="equal">
      <formula>"Online"</formula>
    </cfRule>
  </conditionalFormatting>
  <conditionalFormatting sqref="R50">
    <cfRule type="cellIs" dxfId="5728" priority="6059" operator="equal">
      <formula>"Online"</formula>
    </cfRule>
  </conditionalFormatting>
  <conditionalFormatting sqref="R50">
    <cfRule type="cellIs" dxfId="5727" priority="6058" operator="equal">
      <formula>"Online"</formula>
    </cfRule>
  </conditionalFormatting>
  <conditionalFormatting sqref="R50">
    <cfRule type="cellIs" dxfId="5726" priority="6057" operator="equal">
      <formula>"Online"</formula>
    </cfRule>
  </conditionalFormatting>
  <conditionalFormatting sqref="R50">
    <cfRule type="cellIs" dxfId="5725" priority="6056" operator="equal">
      <formula>"Online"</formula>
    </cfRule>
  </conditionalFormatting>
  <conditionalFormatting sqref="R50">
    <cfRule type="cellIs" dxfId="5724" priority="6055" operator="equal">
      <formula>"Online"</formula>
    </cfRule>
  </conditionalFormatting>
  <conditionalFormatting sqref="R50">
    <cfRule type="cellIs" dxfId="5723" priority="6054" operator="equal">
      <formula>"Online"</formula>
    </cfRule>
  </conditionalFormatting>
  <conditionalFormatting sqref="R50">
    <cfRule type="cellIs" dxfId="5722" priority="6053" operator="equal">
      <formula>"Online"</formula>
    </cfRule>
  </conditionalFormatting>
  <conditionalFormatting sqref="R50">
    <cfRule type="cellIs" dxfId="5721" priority="6052" operator="equal">
      <formula>"Online"</formula>
    </cfRule>
  </conditionalFormatting>
  <conditionalFormatting sqref="R50">
    <cfRule type="cellIs" dxfId="5720" priority="6051" operator="equal">
      <formula>"Online"</formula>
    </cfRule>
  </conditionalFormatting>
  <conditionalFormatting sqref="R51">
    <cfRule type="cellIs" dxfId="5719" priority="6050" operator="equal">
      <formula>"Online"</formula>
    </cfRule>
  </conditionalFormatting>
  <conditionalFormatting sqref="R51">
    <cfRule type="cellIs" dxfId="5718" priority="6049" operator="equal">
      <formula>"Online"</formula>
    </cfRule>
  </conditionalFormatting>
  <conditionalFormatting sqref="R51">
    <cfRule type="cellIs" dxfId="5717" priority="6048" operator="equal">
      <formula>"Online"</formula>
    </cfRule>
  </conditionalFormatting>
  <conditionalFormatting sqref="R51">
    <cfRule type="cellIs" dxfId="5716" priority="6047" operator="equal">
      <formula>"Online"</formula>
    </cfRule>
  </conditionalFormatting>
  <conditionalFormatting sqref="R51">
    <cfRule type="cellIs" dxfId="5715" priority="6046" operator="equal">
      <formula>"Online"</formula>
    </cfRule>
  </conditionalFormatting>
  <conditionalFormatting sqref="R51">
    <cfRule type="cellIs" dxfId="5714" priority="6045" operator="equal">
      <formula>"Online"</formula>
    </cfRule>
  </conditionalFormatting>
  <conditionalFormatting sqref="R51">
    <cfRule type="cellIs" dxfId="5713" priority="6044" operator="equal">
      <formula>"Online"</formula>
    </cfRule>
  </conditionalFormatting>
  <conditionalFormatting sqref="R51">
    <cfRule type="cellIs" dxfId="5712" priority="6043" operator="equal">
      <formula>"Online"</formula>
    </cfRule>
  </conditionalFormatting>
  <conditionalFormatting sqref="R51">
    <cfRule type="cellIs" dxfId="5711" priority="6042" operator="equal">
      <formula>"Online"</formula>
    </cfRule>
  </conditionalFormatting>
  <conditionalFormatting sqref="R51">
    <cfRule type="cellIs" dxfId="5710" priority="6041" operator="equal">
      <formula>"Online"</formula>
    </cfRule>
  </conditionalFormatting>
  <conditionalFormatting sqref="R51">
    <cfRule type="cellIs" dxfId="5709" priority="6040" operator="equal">
      <formula>"Online"</formula>
    </cfRule>
  </conditionalFormatting>
  <conditionalFormatting sqref="R51">
    <cfRule type="cellIs" dxfId="5708" priority="6039" operator="equal">
      <formula>"Online"</formula>
    </cfRule>
  </conditionalFormatting>
  <conditionalFormatting sqref="R51">
    <cfRule type="cellIs" dxfId="5707" priority="6038" operator="equal">
      <formula>"Online"</formula>
    </cfRule>
  </conditionalFormatting>
  <conditionalFormatting sqref="R51">
    <cfRule type="cellIs" dxfId="5706" priority="6037" operator="equal">
      <formula>"Online"</formula>
    </cfRule>
  </conditionalFormatting>
  <conditionalFormatting sqref="R51">
    <cfRule type="cellIs" dxfId="5705" priority="6036" operator="equal">
      <formula>"Online"</formula>
    </cfRule>
  </conditionalFormatting>
  <conditionalFormatting sqref="R51">
    <cfRule type="cellIs" dxfId="5704" priority="6035" operator="equal">
      <formula>"Online"</formula>
    </cfRule>
  </conditionalFormatting>
  <conditionalFormatting sqref="R51">
    <cfRule type="cellIs" dxfId="5703" priority="6034" operator="equal">
      <formula>"Online"</formula>
    </cfRule>
  </conditionalFormatting>
  <conditionalFormatting sqref="R51">
    <cfRule type="cellIs" dxfId="5702" priority="6033" operator="equal">
      <formula>"Online"</formula>
    </cfRule>
  </conditionalFormatting>
  <conditionalFormatting sqref="R52">
    <cfRule type="cellIs" dxfId="5701" priority="6032" operator="equal">
      <formula>"Online"</formula>
    </cfRule>
  </conditionalFormatting>
  <conditionalFormatting sqref="R52">
    <cfRule type="cellIs" dxfId="5700" priority="6031" operator="equal">
      <formula>"Online"</formula>
    </cfRule>
  </conditionalFormatting>
  <conditionalFormatting sqref="R52">
    <cfRule type="cellIs" dxfId="5699" priority="6030" operator="equal">
      <formula>"Online"</formula>
    </cfRule>
  </conditionalFormatting>
  <conditionalFormatting sqref="R52">
    <cfRule type="cellIs" dxfId="5698" priority="6029" operator="equal">
      <formula>"Online"</formula>
    </cfRule>
  </conditionalFormatting>
  <conditionalFormatting sqref="R52">
    <cfRule type="cellIs" dxfId="5697" priority="6028" operator="equal">
      <formula>"Online"</formula>
    </cfRule>
  </conditionalFormatting>
  <conditionalFormatting sqref="R52">
    <cfRule type="cellIs" dxfId="5696" priority="6027" operator="equal">
      <formula>"Online"</formula>
    </cfRule>
  </conditionalFormatting>
  <conditionalFormatting sqref="R52">
    <cfRule type="cellIs" dxfId="5695" priority="6026" operator="equal">
      <formula>"Online"</formula>
    </cfRule>
  </conditionalFormatting>
  <conditionalFormatting sqref="R52">
    <cfRule type="cellIs" dxfId="5694" priority="6025" operator="equal">
      <formula>"Online"</formula>
    </cfRule>
  </conditionalFormatting>
  <conditionalFormatting sqref="R52">
    <cfRule type="cellIs" dxfId="5693" priority="6024" operator="equal">
      <formula>"Online"</formula>
    </cfRule>
  </conditionalFormatting>
  <conditionalFormatting sqref="R52">
    <cfRule type="cellIs" dxfId="5692" priority="6023" operator="equal">
      <formula>"Online"</formula>
    </cfRule>
  </conditionalFormatting>
  <conditionalFormatting sqref="R52">
    <cfRule type="cellIs" dxfId="5691" priority="6022" operator="equal">
      <formula>"Online"</formula>
    </cfRule>
  </conditionalFormatting>
  <conditionalFormatting sqref="R52">
    <cfRule type="cellIs" dxfId="5690" priority="6021" operator="equal">
      <formula>"Online"</formula>
    </cfRule>
  </conditionalFormatting>
  <conditionalFormatting sqref="R52">
    <cfRule type="cellIs" dxfId="5689" priority="6020" operator="equal">
      <formula>"Online"</formula>
    </cfRule>
  </conditionalFormatting>
  <conditionalFormatting sqref="R52">
    <cfRule type="cellIs" dxfId="5688" priority="6019" operator="equal">
      <formula>"Online"</formula>
    </cfRule>
  </conditionalFormatting>
  <conditionalFormatting sqref="R52">
    <cfRule type="cellIs" dxfId="5687" priority="6018" operator="equal">
      <formula>"Online"</formula>
    </cfRule>
  </conditionalFormatting>
  <conditionalFormatting sqref="R52">
    <cfRule type="cellIs" dxfId="5686" priority="6017" operator="equal">
      <formula>"Online"</formula>
    </cfRule>
  </conditionalFormatting>
  <conditionalFormatting sqref="R52">
    <cfRule type="cellIs" dxfId="5685" priority="6016" operator="equal">
      <formula>"Online"</formula>
    </cfRule>
  </conditionalFormatting>
  <conditionalFormatting sqref="R52">
    <cfRule type="cellIs" dxfId="5684" priority="6015" operator="equal">
      <formula>"Online"</formula>
    </cfRule>
  </conditionalFormatting>
  <conditionalFormatting sqref="R59:R60">
    <cfRule type="cellIs" dxfId="5683" priority="5986" operator="equal">
      <formula>"Online"</formula>
    </cfRule>
  </conditionalFormatting>
  <conditionalFormatting sqref="R59:R60">
    <cfRule type="cellIs" dxfId="5682" priority="5985" operator="equal">
      <formula>"Online"</formula>
    </cfRule>
  </conditionalFormatting>
  <conditionalFormatting sqref="R59:R60">
    <cfRule type="cellIs" dxfId="5681" priority="5984" operator="equal">
      <formula>"Online"</formula>
    </cfRule>
  </conditionalFormatting>
  <conditionalFormatting sqref="R59:R60">
    <cfRule type="cellIs" dxfId="5680" priority="5983" operator="equal">
      <formula>"Online"</formula>
    </cfRule>
  </conditionalFormatting>
  <conditionalFormatting sqref="R59:R60">
    <cfRule type="cellIs" dxfId="5679" priority="5982" operator="equal">
      <formula>"Online"</formula>
    </cfRule>
  </conditionalFormatting>
  <conditionalFormatting sqref="R59:R60">
    <cfRule type="cellIs" dxfId="5678" priority="5981" operator="equal">
      <formula>"Online"</formula>
    </cfRule>
  </conditionalFormatting>
  <conditionalFormatting sqref="R59:R60">
    <cfRule type="cellIs" dxfId="5677" priority="5980" operator="equal">
      <formula>"Online"</formula>
    </cfRule>
  </conditionalFormatting>
  <conditionalFormatting sqref="R59:R60">
    <cfRule type="cellIs" dxfId="5676" priority="5979" operator="equal">
      <formula>"Online"</formula>
    </cfRule>
  </conditionalFormatting>
  <conditionalFormatting sqref="R59:R60">
    <cfRule type="cellIs" dxfId="5675" priority="5978" operator="equal">
      <formula>"Online"</formula>
    </cfRule>
  </conditionalFormatting>
  <conditionalFormatting sqref="R59:R60">
    <cfRule type="cellIs" dxfId="5674" priority="5977" operator="equal">
      <formula>"Online"</formula>
    </cfRule>
  </conditionalFormatting>
  <conditionalFormatting sqref="R59:R60">
    <cfRule type="cellIs" dxfId="5673" priority="5976" operator="equal">
      <formula>"Online"</formula>
    </cfRule>
  </conditionalFormatting>
  <conditionalFormatting sqref="R59:R60">
    <cfRule type="cellIs" dxfId="5672" priority="5975" operator="equal">
      <formula>"Online"</formula>
    </cfRule>
  </conditionalFormatting>
  <conditionalFormatting sqref="R59:R60">
    <cfRule type="cellIs" dxfId="5671" priority="5974" operator="equal">
      <formula>"Online"</formula>
    </cfRule>
  </conditionalFormatting>
  <conditionalFormatting sqref="R59:R60">
    <cfRule type="cellIs" dxfId="5670" priority="5973" operator="equal">
      <formula>"Online"</formula>
    </cfRule>
  </conditionalFormatting>
  <conditionalFormatting sqref="R59:R60">
    <cfRule type="cellIs" dxfId="5669" priority="5972" operator="equal">
      <formula>"Online"</formula>
    </cfRule>
  </conditionalFormatting>
  <conditionalFormatting sqref="R59:R60">
    <cfRule type="cellIs" dxfId="5668" priority="5971" operator="equal">
      <formula>"Online"</formula>
    </cfRule>
  </conditionalFormatting>
  <conditionalFormatting sqref="R59:R60">
    <cfRule type="cellIs" dxfId="5667" priority="5970" operator="equal">
      <formula>"Online"</formula>
    </cfRule>
  </conditionalFormatting>
  <conditionalFormatting sqref="R59:R60">
    <cfRule type="cellIs" dxfId="5666" priority="5969" operator="equal">
      <formula>"Online"</formula>
    </cfRule>
  </conditionalFormatting>
  <conditionalFormatting sqref="R59:R60">
    <cfRule type="cellIs" dxfId="5665" priority="5968" operator="equal">
      <formula>"Online"</formula>
    </cfRule>
  </conditionalFormatting>
  <conditionalFormatting sqref="R59:R60">
    <cfRule type="cellIs" dxfId="5664" priority="5967" operator="equal">
      <formula>"Online"</formula>
    </cfRule>
  </conditionalFormatting>
  <conditionalFormatting sqref="R59:R60">
    <cfRule type="cellIs" dxfId="5663" priority="5966" operator="equal">
      <formula>"Online"</formula>
    </cfRule>
  </conditionalFormatting>
  <conditionalFormatting sqref="R59:R60">
    <cfRule type="cellIs" dxfId="5662" priority="5965" operator="equal">
      <formula>"Online"</formula>
    </cfRule>
  </conditionalFormatting>
  <conditionalFormatting sqref="R59:R60">
    <cfRule type="cellIs" dxfId="5661" priority="5964" operator="equal">
      <formula>"Online"</formula>
    </cfRule>
  </conditionalFormatting>
  <conditionalFormatting sqref="R59:R60">
    <cfRule type="cellIs" dxfId="5660" priority="5963" operator="equal">
      <formula>"Online"</formula>
    </cfRule>
  </conditionalFormatting>
  <conditionalFormatting sqref="R59:R60">
    <cfRule type="cellIs" dxfId="5659" priority="5962" operator="equal">
      <formula>"Online"</formula>
    </cfRule>
  </conditionalFormatting>
  <conditionalFormatting sqref="R59:R60">
    <cfRule type="cellIs" dxfId="5658" priority="5961" operator="equal">
      <formula>"Online"</formula>
    </cfRule>
  </conditionalFormatting>
  <conditionalFormatting sqref="R59:R60">
    <cfRule type="cellIs" dxfId="5657" priority="5960" operator="equal">
      <formula>"Online"</formula>
    </cfRule>
  </conditionalFormatting>
  <conditionalFormatting sqref="R59:R60">
    <cfRule type="cellIs" dxfId="5656" priority="5959" operator="equal">
      <formula>"Online"</formula>
    </cfRule>
  </conditionalFormatting>
  <conditionalFormatting sqref="R59:R60">
    <cfRule type="cellIs" dxfId="5655" priority="5958" operator="equal">
      <formula>"Online"</formula>
    </cfRule>
  </conditionalFormatting>
  <conditionalFormatting sqref="R60">
    <cfRule type="cellIs" dxfId="5654" priority="5957" operator="equal">
      <formula>"Online"</formula>
    </cfRule>
  </conditionalFormatting>
  <conditionalFormatting sqref="R60">
    <cfRule type="cellIs" dxfId="5653" priority="5956" operator="equal">
      <formula>"Online"</formula>
    </cfRule>
  </conditionalFormatting>
  <conditionalFormatting sqref="R60">
    <cfRule type="cellIs" dxfId="5652" priority="5955" operator="equal">
      <formula>"Online"</formula>
    </cfRule>
  </conditionalFormatting>
  <conditionalFormatting sqref="R60">
    <cfRule type="cellIs" dxfId="5651" priority="5954" operator="equal">
      <formula>"Online"</formula>
    </cfRule>
  </conditionalFormatting>
  <conditionalFormatting sqref="R60">
    <cfRule type="cellIs" dxfId="5650" priority="5953" operator="equal">
      <formula>"Online"</formula>
    </cfRule>
  </conditionalFormatting>
  <conditionalFormatting sqref="R60">
    <cfRule type="cellIs" dxfId="5649" priority="5952" operator="equal">
      <formula>"Online"</formula>
    </cfRule>
  </conditionalFormatting>
  <conditionalFormatting sqref="R60">
    <cfRule type="cellIs" dxfId="5648" priority="5951" operator="equal">
      <formula>"Online"</formula>
    </cfRule>
  </conditionalFormatting>
  <conditionalFormatting sqref="R60">
    <cfRule type="cellIs" dxfId="5647" priority="5950" operator="equal">
      <formula>"Online"</formula>
    </cfRule>
  </conditionalFormatting>
  <conditionalFormatting sqref="R60">
    <cfRule type="cellIs" dxfId="5646" priority="5949" operator="equal">
      <formula>"Online"</formula>
    </cfRule>
  </conditionalFormatting>
  <conditionalFormatting sqref="R60">
    <cfRule type="cellIs" dxfId="5645" priority="5948" operator="equal">
      <formula>"Online"</formula>
    </cfRule>
  </conditionalFormatting>
  <conditionalFormatting sqref="R60">
    <cfRule type="cellIs" dxfId="5644" priority="5947" operator="equal">
      <formula>"Online"</formula>
    </cfRule>
  </conditionalFormatting>
  <conditionalFormatting sqref="R60">
    <cfRule type="cellIs" dxfId="5643" priority="5946" operator="equal">
      <formula>"Online"</formula>
    </cfRule>
  </conditionalFormatting>
  <conditionalFormatting sqref="R60">
    <cfRule type="cellIs" dxfId="5642" priority="5945" operator="equal">
      <formula>"Online"</formula>
    </cfRule>
  </conditionalFormatting>
  <conditionalFormatting sqref="R60">
    <cfRule type="cellIs" dxfId="5641" priority="5944" operator="equal">
      <formula>"Online"</formula>
    </cfRule>
  </conditionalFormatting>
  <conditionalFormatting sqref="R60">
    <cfRule type="cellIs" dxfId="5640" priority="5943" operator="equal">
      <formula>"Online"</formula>
    </cfRule>
  </conditionalFormatting>
  <conditionalFormatting sqref="R60">
    <cfRule type="cellIs" dxfId="5639" priority="5942" operator="equal">
      <formula>"Online"</formula>
    </cfRule>
  </conditionalFormatting>
  <conditionalFormatting sqref="R60">
    <cfRule type="cellIs" dxfId="5638" priority="5941" operator="equal">
      <formula>"Online"</formula>
    </cfRule>
  </conditionalFormatting>
  <conditionalFormatting sqref="R60">
    <cfRule type="cellIs" dxfId="5637" priority="5940" operator="equal">
      <formula>"Online"</formula>
    </cfRule>
  </conditionalFormatting>
  <conditionalFormatting sqref="R60">
    <cfRule type="cellIs" dxfId="5636" priority="5939" operator="equal">
      <formula>"Online"</formula>
    </cfRule>
  </conditionalFormatting>
  <conditionalFormatting sqref="R60">
    <cfRule type="cellIs" dxfId="5635" priority="5938" operator="equal">
      <formula>"Online"</formula>
    </cfRule>
  </conditionalFormatting>
  <conditionalFormatting sqref="R60">
    <cfRule type="cellIs" dxfId="5634" priority="5937" operator="equal">
      <formula>"Online"</formula>
    </cfRule>
  </conditionalFormatting>
  <conditionalFormatting sqref="R60">
    <cfRule type="cellIs" dxfId="5633" priority="5936" operator="equal">
      <formula>"Online"</formula>
    </cfRule>
  </conditionalFormatting>
  <conditionalFormatting sqref="R60">
    <cfRule type="cellIs" dxfId="5632" priority="5935" operator="equal">
      <formula>"Online"</formula>
    </cfRule>
  </conditionalFormatting>
  <conditionalFormatting sqref="R60">
    <cfRule type="cellIs" dxfId="5631" priority="5934" operator="equal">
      <formula>"Online"</formula>
    </cfRule>
  </conditionalFormatting>
  <conditionalFormatting sqref="R60">
    <cfRule type="cellIs" dxfId="5630" priority="5933" operator="equal">
      <formula>"Online"</formula>
    </cfRule>
  </conditionalFormatting>
  <conditionalFormatting sqref="R60">
    <cfRule type="cellIs" dxfId="5629" priority="5932" operator="equal">
      <formula>"Online"</formula>
    </cfRule>
  </conditionalFormatting>
  <conditionalFormatting sqref="R60">
    <cfRule type="cellIs" dxfId="5628" priority="5931" operator="equal">
      <formula>"Online"</formula>
    </cfRule>
  </conditionalFormatting>
  <conditionalFormatting sqref="R60">
    <cfRule type="cellIs" dxfId="5627" priority="5930" operator="equal">
      <formula>"Online"</formula>
    </cfRule>
  </conditionalFormatting>
  <conditionalFormatting sqref="R60">
    <cfRule type="cellIs" dxfId="5626" priority="5929" operator="equal">
      <formula>"Online"</formula>
    </cfRule>
  </conditionalFormatting>
  <conditionalFormatting sqref="R71:R72">
    <cfRule type="cellIs" dxfId="5625" priority="5928" operator="equal">
      <formula>"Online"</formula>
    </cfRule>
  </conditionalFormatting>
  <conditionalFormatting sqref="R71:R72">
    <cfRule type="cellIs" dxfId="5624" priority="5927" operator="equal">
      <formula>"Online"</formula>
    </cfRule>
  </conditionalFormatting>
  <conditionalFormatting sqref="R71:R72">
    <cfRule type="cellIs" dxfId="5623" priority="5926" operator="equal">
      <formula>"Online"</formula>
    </cfRule>
  </conditionalFormatting>
  <conditionalFormatting sqref="R71:R72">
    <cfRule type="cellIs" dxfId="5622" priority="5925" operator="equal">
      <formula>"Online"</formula>
    </cfRule>
  </conditionalFormatting>
  <conditionalFormatting sqref="R71:R72">
    <cfRule type="cellIs" dxfId="5621" priority="5924" operator="equal">
      <formula>"Online"</formula>
    </cfRule>
  </conditionalFormatting>
  <conditionalFormatting sqref="R71:R72">
    <cfRule type="cellIs" dxfId="5620" priority="5923" operator="equal">
      <formula>"Online"</formula>
    </cfRule>
  </conditionalFormatting>
  <conditionalFormatting sqref="R71:R72">
    <cfRule type="cellIs" dxfId="5619" priority="5922" operator="equal">
      <formula>"Online"</formula>
    </cfRule>
  </conditionalFormatting>
  <conditionalFormatting sqref="R71:R72">
    <cfRule type="cellIs" dxfId="5618" priority="5921" operator="equal">
      <formula>"Online"</formula>
    </cfRule>
  </conditionalFormatting>
  <conditionalFormatting sqref="R71:R72">
    <cfRule type="cellIs" dxfId="5617" priority="5920" operator="equal">
      <formula>"Online"</formula>
    </cfRule>
  </conditionalFormatting>
  <conditionalFormatting sqref="R71:R72">
    <cfRule type="cellIs" dxfId="5616" priority="5919" operator="equal">
      <formula>"Online"</formula>
    </cfRule>
  </conditionalFormatting>
  <conditionalFormatting sqref="R71:R72">
    <cfRule type="cellIs" dxfId="5615" priority="5918" operator="equal">
      <formula>"Online"</formula>
    </cfRule>
  </conditionalFormatting>
  <conditionalFormatting sqref="R71:R72">
    <cfRule type="cellIs" dxfId="5614" priority="5917" operator="equal">
      <formula>"Online"</formula>
    </cfRule>
  </conditionalFormatting>
  <conditionalFormatting sqref="R71:R72">
    <cfRule type="cellIs" dxfId="5613" priority="5916" operator="equal">
      <formula>"Online"</formula>
    </cfRule>
  </conditionalFormatting>
  <conditionalFormatting sqref="R71:R72">
    <cfRule type="cellIs" dxfId="5612" priority="5915" operator="equal">
      <formula>"Online"</formula>
    </cfRule>
  </conditionalFormatting>
  <conditionalFormatting sqref="R71:R72">
    <cfRule type="cellIs" dxfId="5611" priority="5914" operator="equal">
      <formula>"Online"</formula>
    </cfRule>
  </conditionalFormatting>
  <conditionalFormatting sqref="R71:R72">
    <cfRule type="cellIs" dxfId="5610" priority="5913" operator="equal">
      <formula>"Online"</formula>
    </cfRule>
  </conditionalFormatting>
  <conditionalFormatting sqref="R71:R72">
    <cfRule type="cellIs" dxfId="5609" priority="5912" operator="equal">
      <formula>"Online"</formula>
    </cfRule>
  </conditionalFormatting>
  <conditionalFormatting sqref="R71:R72">
    <cfRule type="cellIs" dxfId="5608" priority="5911" operator="equal">
      <formula>"Online"</formula>
    </cfRule>
  </conditionalFormatting>
  <conditionalFormatting sqref="R71:R72">
    <cfRule type="cellIs" dxfId="5607" priority="5910" operator="equal">
      <formula>"Online"</formula>
    </cfRule>
  </conditionalFormatting>
  <conditionalFormatting sqref="R71:R72">
    <cfRule type="cellIs" dxfId="5606" priority="5909" operator="equal">
      <formula>"Online"</formula>
    </cfRule>
  </conditionalFormatting>
  <conditionalFormatting sqref="R71:R72">
    <cfRule type="cellIs" dxfId="5605" priority="5908" operator="equal">
      <formula>"Online"</formula>
    </cfRule>
  </conditionalFormatting>
  <conditionalFormatting sqref="R71:R72">
    <cfRule type="cellIs" dxfId="5604" priority="5907" operator="equal">
      <formula>"Online"</formula>
    </cfRule>
  </conditionalFormatting>
  <conditionalFormatting sqref="R71:R72">
    <cfRule type="cellIs" dxfId="5603" priority="5906" operator="equal">
      <formula>"Online"</formula>
    </cfRule>
  </conditionalFormatting>
  <conditionalFormatting sqref="R71:R72">
    <cfRule type="cellIs" dxfId="5602" priority="5905" operator="equal">
      <formula>"Online"</formula>
    </cfRule>
  </conditionalFormatting>
  <conditionalFormatting sqref="R71:R72">
    <cfRule type="cellIs" dxfId="5601" priority="5904" operator="equal">
      <formula>"Online"</formula>
    </cfRule>
  </conditionalFormatting>
  <conditionalFormatting sqref="R71:R72">
    <cfRule type="cellIs" dxfId="5600" priority="5903" operator="equal">
      <formula>"Online"</formula>
    </cfRule>
  </conditionalFormatting>
  <conditionalFormatting sqref="R71:R72">
    <cfRule type="cellIs" dxfId="5599" priority="5902" operator="equal">
      <formula>"Online"</formula>
    </cfRule>
  </conditionalFormatting>
  <conditionalFormatting sqref="R71:R72">
    <cfRule type="cellIs" dxfId="5598" priority="5901" operator="equal">
      <formula>"Online"</formula>
    </cfRule>
  </conditionalFormatting>
  <conditionalFormatting sqref="R71:R72">
    <cfRule type="cellIs" dxfId="5597" priority="5900" operator="equal">
      <formula>"Online"</formula>
    </cfRule>
  </conditionalFormatting>
  <conditionalFormatting sqref="R71:R72">
    <cfRule type="cellIs" dxfId="5596" priority="5899" operator="equal">
      <formula>"Online"</formula>
    </cfRule>
  </conditionalFormatting>
  <conditionalFormatting sqref="R71:R72">
    <cfRule type="cellIs" dxfId="5595" priority="5898" operator="equal">
      <formula>"Online"</formula>
    </cfRule>
  </conditionalFormatting>
  <conditionalFormatting sqref="R71:R72">
    <cfRule type="cellIs" dxfId="5594" priority="5897" operator="equal">
      <formula>"Online"</formula>
    </cfRule>
  </conditionalFormatting>
  <conditionalFormatting sqref="R71:R72">
    <cfRule type="cellIs" dxfId="5593" priority="5896" operator="equal">
      <formula>"Online"</formula>
    </cfRule>
  </conditionalFormatting>
  <conditionalFormatting sqref="R71:R72">
    <cfRule type="cellIs" dxfId="5592" priority="5895" operator="equal">
      <formula>"Online"</formula>
    </cfRule>
  </conditionalFormatting>
  <conditionalFormatting sqref="R71:R72">
    <cfRule type="cellIs" dxfId="5591" priority="5894" operator="equal">
      <formula>"Online"</formula>
    </cfRule>
  </conditionalFormatting>
  <conditionalFormatting sqref="R71:R72">
    <cfRule type="cellIs" dxfId="5590" priority="5893" operator="equal">
      <formula>"Online"</formula>
    </cfRule>
  </conditionalFormatting>
  <conditionalFormatting sqref="R71:R72">
    <cfRule type="cellIs" dxfId="5589" priority="5892" operator="equal">
      <formula>"Online"</formula>
    </cfRule>
  </conditionalFormatting>
  <conditionalFormatting sqref="R71:R72">
    <cfRule type="cellIs" dxfId="5588" priority="5891" operator="equal">
      <formula>"Online"</formula>
    </cfRule>
  </conditionalFormatting>
  <conditionalFormatting sqref="R71:R72">
    <cfRule type="cellIs" dxfId="5587" priority="5890" operator="equal">
      <formula>"Online"</formula>
    </cfRule>
  </conditionalFormatting>
  <conditionalFormatting sqref="R71:R72">
    <cfRule type="cellIs" dxfId="5586" priority="5889" operator="equal">
      <formula>"Online"</formula>
    </cfRule>
  </conditionalFormatting>
  <conditionalFormatting sqref="R71:R72">
    <cfRule type="cellIs" dxfId="5585" priority="5888" operator="equal">
      <formula>"Online"</formula>
    </cfRule>
  </conditionalFormatting>
  <conditionalFormatting sqref="R71:R72">
    <cfRule type="cellIs" dxfId="5584" priority="5887" operator="equal">
      <formula>"Online"</formula>
    </cfRule>
  </conditionalFormatting>
  <conditionalFormatting sqref="R73:R76">
    <cfRule type="cellIs" dxfId="5583" priority="5886" operator="equal">
      <formula>"Online"</formula>
    </cfRule>
  </conditionalFormatting>
  <conditionalFormatting sqref="R73:R76">
    <cfRule type="cellIs" dxfId="5582" priority="5885" operator="equal">
      <formula>"Online"</formula>
    </cfRule>
  </conditionalFormatting>
  <conditionalFormatting sqref="R73:R76">
    <cfRule type="cellIs" dxfId="5581" priority="5884" operator="equal">
      <formula>"Online"</formula>
    </cfRule>
  </conditionalFormatting>
  <conditionalFormatting sqref="R73:R76">
    <cfRule type="cellIs" dxfId="5580" priority="5883" operator="equal">
      <formula>"Online"</formula>
    </cfRule>
  </conditionalFormatting>
  <conditionalFormatting sqref="R73:R76">
    <cfRule type="cellIs" dxfId="5579" priority="5882" operator="equal">
      <formula>"Online"</formula>
    </cfRule>
  </conditionalFormatting>
  <conditionalFormatting sqref="R73:R76">
    <cfRule type="cellIs" dxfId="5578" priority="5881" operator="equal">
      <formula>"Online"</formula>
    </cfRule>
  </conditionalFormatting>
  <conditionalFormatting sqref="R73:R76">
    <cfRule type="cellIs" dxfId="5577" priority="5880" operator="equal">
      <formula>"Online"</formula>
    </cfRule>
  </conditionalFormatting>
  <conditionalFormatting sqref="R73:R76">
    <cfRule type="cellIs" dxfId="5576" priority="5879" operator="equal">
      <formula>"Online"</formula>
    </cfRule>
  </conditionalFormatting>
  <conditionalFormatting sqref="R73:R76">
    <cfRule type="cellIs" dxfId="5575" priority="5878" operator="equal">
      <formula>"Online"</formula>
    </cfRule>
  </conditionalFormatting>
  <conditionalFormatting sqref="R73:R76">
    <cfRule type="cellIs" dxfId="5574" priority="5877" operator="equal">
      <formula>"Online"</formula>
    </cfRule>
  </conditionalFormatting>
  <conditionalFormatting sqref="R73:R76">
    <cfRule type="cellIs" dxfId="5573" priority="5876" operator="equal">
      <formula>"Online"</formula>
    </cfRule>
  </conditionalFormatting>
  <conditionalFormatting sqref="R73:R76">
    <cfRule type="cellIs" dxfId="5572" priority="5875" operator="equal">
      <formula>"Online"</formula>
    </cfRule>
  </conditionalFormatting>
  <conditionalFormatting sqref="R73:R76">
    <cfRule type="cellIs" dxfId="5571" priority="5874" operator="equal">
      <formula>"Online"</formula>
    </cfRule>
  </conditionalFormatting>
  <conditionalFormatting sqref="R73:R76">
    <cfRule type="cellIs" dxfId="5570" priority="5873" operator="equal">
      <formula>"Online"</formula>
    </cfRule>
  </conditionalFormatting>
  <conditionalFormatting sqref="R73:R76">
    <cfRule type="cellIs" dxfId="5569" priority="5872" operator="equal">
      <formula>"Online"</formula>
    </cfRule>
  </conditionalFormatting>
  <conditionalFormatting sqref="R73:R76">
    <cfRule type="cellIs" dxfId="5568" priority="5871" operator="equal">
      <formula>"Online"</formula>
    </cfRule>
  </conditionalFormatting>
  <conditionalFormatting sqref="R73:R76">
    <cfRule type="cellIs" dxfId="5567" priority="5870" operator="equal">
      <formula>"Online"</formula>
    </cfRule>
  </conditionalFormatting>
  <conditionalFormatting sqref="R73:R76">
    <cfRule type="cellIs" dxfId="5566" priority="5869" operator="equal">
      <formula>"Online"</formula>
    </cfRule>
  </conditionalFormatting>
  <conditionalFormatting sqref="R73:R76">
    <cfRule type="cellIs" dxfId="5565" priority="5868" operator="equal">
      <formula>"Online"</formula>
    </cfRule>
  </conditionalFormatting>
  <conditionalFormatting sqref="R73:R76">
    <cfRule type="cellIs" dxfId="5564" priority="5867" operator="equal">
      <formula>"Online"</formula>
    </cfRule>
  </conditionalFormatting>
  <conditionalFormatting sqref="R73:R76">
    <cfRule type="cellIs" dxfId="5563" priority="5866" operator="equal">
      <formula>"Online"</formula>
    </cfRule>
  </conditionalFormatting>
  <conditionalFormatting sqref="R73:R76">
    <cfRule type="cellIs" dxfId="5562" priority="5865" operator="equal">
      <formula>"Online"</formula>
    </cfRule>
  </conditionalFormatting>
  <conditionalFormatting sqref="R73:R76">
    <cfRule type="cellIs" dxfId="5561" priority="5864" operator="equal">
      <formula>"Online"</formula>
    </cfRule>
  </conditionalFormatting>
  <conditionalFormatting sqref="R73:R76">
    <cfRule type="cellIs" dxfId="5560" priority="5863" operator="equal">
      <formula>"Online"</formula>
    </cfRule>
  </conditionalFormatting>
  <conditionalFormatting sqref="R73:R76">
    <cfRule type="cellIs" dxfId="5559" priority="5862" operator="equal">
      <formula>"Online"</formula>
    </cfRule>
  </conditionalFormatting>
  <conditionalFormatting sqref="R73:R76">
    <cfRule type="cellIs" dxfId="5558" priority="5861" operator="equal">
      <formula>"Online"</formula>
    </cfRule>
  </conditionalFormatting>
  <conditionalFormatting sqref="R73:R76">
    <cfRule type="cellIs" dxfId="5557" priority="5860" operator="equal">
      <formula>"Online"</formula>
    </cfRule>
  </conditionalFormatting>
  <conditionalFormatting sqref="R73:R76">
    <cfRule type="cellIs" dxfId="5556" priority="5859" operator="equal">
      <formula>"Online"</formula>
    </cfRule>
  </conditionalFormatting>
  <conditionalFormatting sqref="R73:R76">
    <cfRule type="cellIs" dxfId="5555" priority="5858" operator="equal">
      <formula>"Online"</formula>
    </cfRule>
  </conditionalFormatting>
  <conditionalFormatting sqref="R73:R76">
    <cfRule type="cellIs" dxfId="5554" priority="5857" operator="equal">
      <formula>"Online"</formula>
    </cfRule>
  </conditionalFormatting>
  <conditionalFormatting sqref="R73:R76">
    <cfRule type="cellIs" dxfId="5553" priority="5856" operator="equal">
      <formula>"Online"</formula>
    </cfRule>
  </conditionalFormatting>
  <conditionalFormatting sqref="R73:R76">
    <cfRule type="cellIs" dxfId="5552" priority="5855" operator="equal">
      <formula>"Online"</formula>
    </cfRule>
  </conditionalFormatting>
  <conditionalFormatting sqref="R73:R76">
    <cfRule type="cellIs" dxfId="5551" priority="5854" operator="equal">
      <formula>"Online"</formula>
    </cfRule>
  </conditionalFormatting>
  <conditionalFormatting sqref="R73:R76">
    <cfRule type="cellIs" dxfId="5550" priority="5853" operator="equal">
      <formula>"Online"</formula>
    </cfRule>
  </conditionalFormatting>
  <conditionalFormatting sqref="R73:R76">
    <cfRule type="cellIs" dxfId="5549" priority="5852" operator="equal">
      <formula>"Online"</formula>
    </cfRule>
  </conditionalFormatting>
  <conditionalFormatting sqref="R73:R76">
    <cfRule type="cellIs" dxfId="5548" priority="5851" operator="equal">
      <formula>"Online"</formula>
    </cfRule>
  </conditionalFormatting>
  <conditionalFormatting sqref="R73:R76">
    <cfRule type="cellIs" dxfId="5547" priority="5850" operator="equal">
      <formula>"Online"</formula>
    </cfRule>
  </conditionalFormatting>
  <conditionalFormatting sqref="R73:R76">
    <cfRule type="cellIs" dxfId="5546" priority="5849" operator="equal">
      <formula>"Online"</formula>
    </cfRule>
  </conditionalFormatting>
  <conditionalFormatting sqref="R73:R76">
    <cfRule type="cellIs" dxfId="5545" priority="5848" operator="equal">
      <formula>"Online"</formula>
    </cfRule>
  </conditionalFormatting>
  <conditionalFormatting sqref="R73:R76">
    <cfRule type="cellIs" dxfId="5544" priority="5847" operator="equal">
      <formula>"Online"</formula>
    </cfRule>
  </conditionalFormatting>
  <conditionalFormatting sqref="R73:R76">
    <cfRule type="cellIs" dxfId="5543" priority="5846" operator="equal">
      <formula>"Online"</formula>
    </cfRule>
  </conditionalFormatting>
  <conditionalFormatting sqref="R73:R76">
    <cfRule type="cellIs" dxfId="5542" priority="5845" operator="equal">
      <formula>"Online"</formula>
    </cfRule>
  </conditionalFormatting>
  <conditionalFormatting sqref="R77">
    <cfRule type="cellIs" dxfId="5541" priority="5844" operator="equal">
      <formula>"Online"</formula>
    </cfRule>
  </conditionalFormatting>
  <conditionalFormatting sqref="R77">
    <cfRule type="cellIs" dxfId="5540" priority="5843" operator="equal">
      <formula>"Online"</formula>
    </cfRule>
  </conditionalFormatting>
  <conditionalFormatting sqref="R77">
    <cfRule type="cellIs" dxfId="5539" priority="5842" operator="equal">
      <formula>"Online"</formula>
    </cfRule>
  </conditionalFormatting>
  <conditionalFormatting sqref="R77">
    <cfRule type="cellIs" dxfId="5538" priority="5841" operator="equal">
      <formula>"Online"</formula>
    </cfRule>
  </conditionalFormatting>
  <conditionalFormatting sqref="R77">
    <cfRule type="cellIs" dxfId="5537" priority="5840" operator="equal">
      <formula>"Online"</formula>
    </cfRule>
  </conditionalFormatting>
  <conditionalFormatting sqref="R77">
    <cfRule type="cellIs" dxfId="5536" priority="5839" operator="equal">
      <formula>"Online"</formula>
    </cfRule>
  </conditionalFormatting>
  <conditionalFormatting sqref="R77">
    <cfRule type="cellIs" dxfId="5535" priority="5838" operator="equal">
      <formula>"Online"</formula>
    </cfRule>
  </conditionalFormatting>
  <conditionalFormatting sqref="R77">
    <cfRule type="cellIs" dxfId="5534" priority="5837" operator="equal">
      <formula>"Online"</formula>
    </cfRule>
  </conditionalFormatting>
  <conditionalFormatting sqref="R77">
    <cfRule type="cellIs" dxfId="5533" priority="5836" operator="equal">
      <formula>"Online"</formula>
    </cfRule>
  </conditionalFormatting>
  <conditionalFormatting sqref="R77">
    <cfRule type="cellIs" dxfId="5532" priority="5835" operator="equal">
      <formula>"Online"</formula>
    </cfRule>
  </conditionalFormatting>
  <conditionalFormatting sqref="R77">
    <cfRule type="cellIs" dxfId="5531" priority="5834" operator="equal">
      <formula>"Online"</formula>
    </cfRule>
  </conditionalFormatting>
  <conditionalFormatting sqref="R77">
    <cfRule type="cellIs" dxfId="5530" priority="5833" operator="equal">
      <formula>"Online"</formula>
    </cfRule>
  </conditionalFormatting>
  <conditionalFormatting sqref="R77">
    <cfRule type="cellIs" dxfId="5529" priority="5832" operator="equal">
      <formula>"Online"</formula>
    </cfRule>
  </conditionalFormatting>
  <conditionalFormatting sqref="R77">
    <cfRule type="cellIs" dxfId="5528" priority="5831" operator="equal">
      <formula>"Online"</formula>
    </cfRule>
  </conditionalFormatting>
  <conditionalFormatting sqref="R77">
    <cfRule type="cellIs" dxfId="5527" priority="5830" operator="equal">
      <formula>"Online"</formula>
    </cfRule>
  </conditionalFormatting>
  <conditionalFormatting sqref="R77">
    <cfRule type="cellIs" dxfId="5526" priority="5829" operator="equal">
      <formula>"Online"</formula>
    </cfRule>
  </conditionalFormatting>
  <conditionalFormatting sqref="R77">
    <cfRule type="cellIs" dxfId="5525" priority="5828" operator="equal">
      <formula>"Online"</formula>
    </cfRule>
  </conditionalFormatting>
  <conditionalFormatting sqref="R77">
    <cfRule type="cellIs" dxfId="5524" priority="5827" operator="equal">
      <formula>"Online"</formula>
    </cfRule>
  </conditionalFormatting>
  <conditionalFormatting sqref="R77">
    <cfRule type="cellIs" dxfId="5523" priority="5826" operator="equal">
      <formula>"Online"</formula>
    </cfRule>
  </conditionalFormatting>
  <conditionalFormatting sqref="R77">
    <cfRule type="cellIs" dxfId="5522" priority="5825" operator="equal">
      <formula>"Online"</formula>
    </cfRule>
  </conditionalFormatting>
  <conditionalFormatting sqref="R77">
    <cfRule type="cellIs" dxfId="5521" priority="5824" operator="equal">
      <formula>"Online"</formula>
    </cfRule>
  </conditionalFormatting>
  <conditionalFormatting sqref="R77">
    <cfRule type="cellIs" dxfId="5520" priority="5823" operator="equal">
      <formula>"Online"</formula>
    </cfRule>
  </conditionalFormatting>
  <conditionalFormatting sqref="R77">
    <cfRule type="cellIs" dxfId="5519" priority="5822" operator="equal">
      <formula>"Online"</formula>
    </cfRule>
  </conditionalFormatting>
  <conditionalFormatting sqref="R77">
    <cfRule type="cellIs" dxfId="5518" priority="5821" operator="equal">
      <formula>"Online"</formula>
    </cfRule>
  </conditionalFormatting>
  <conditionalFormatting sqref="R77">
    <cfRule type="cellIs" dxfId="5517" priority="5820" operator="equal">
      <formula>"Online"</formula>
    </cfRule>
  </conditionalFormatting>
  <conditionalFormatting sqref="R77">
    <cfRule type="cellIs" dxfId="5516" priority="5819" operator="equal">
      <formula>"Online"</formula>
    </cfRule>
  </conditionalFormatting>
  <conditionalFormatting sqref="R77">
    <cfRule type="cellIs" dxfId="5515" priority="5818" operator="equal">
      <formula>"Online"</formula>
    </cfRule>
  </conditionalFormatting>
  <conditionalFormatting sqref="R77">
    <cfRule type="cellIs" dxfId="5514" priority="5817" operator="equal">
      <formula>"Online"</formula>
    </cfRule>
  </conditionalFormatting>
  <conditionalFormatting sqref="R77">
    <cfRule type="cellIs" dxfId="5513" priority="5816" operator="equal">
      <formula>"Online"</formula>
    </cfRule>
  </conditionalFormatting>
  <conditionalFormatting sqref="R77">
    <cfRule type="cellIs" dxfId="5512" priority="5815" operator="equal">
      <formula>"Online"</formula>
    </cfRule>
  </conditionalFormatting>
  <conditionalFormatting sqref="R77">
    <cfRule type="cellIs" dxfId="5511" priority="5814" operator="equal">
      <formula>"Online"</formula>
    </cfRule>
  </conditionalFormatting>
  <conditionalFormatting sqref="R77">
    <cfRule type="cellIs" dxfId="5510" priority="5813" operator="equal">
      <formula>"Online"</formula>
    </cfRule>
  </conditionalFormatting>
  <conditionalFormatting sqref="R77">
    <cfRule type="cellIs" dxfId="5509" priority="5812" operator="equal">
      <formula>"Online"</formula>
    </cfRule>
  </conditionalFormatting>
  <conditionalFormatting sqref="R77">
    <cfRule type="cellIs" dxfId="5508" priority="5811" operator="equal">
      <formula>"Online"</formula>
    </cfRule>
  </conditionalFormatting>
  <conditionalFormatting sqref="R77">
    <cfRule type="cellIs" dxfId="5507" priority="5810" operator="equal">
      <formula>"Online"</formula>
    </cfRule>
  </conditionalFormatting>
  <conditionalFormatting sqref="R77">
    <cfRule type="cellIs" dxfId="5506" priority="5809" operator="equal">
      <formula>"Online"</formula>
    </cfRule>
  </conditionalFormatting>
  <conditionalFormatting sqref="R77">
    <cfRule type="cellIs" dxfId="5505" priority="5808" operator="equal">
      <formula>"Online"</formula>
    </cfRule>
  </conditionalFormatting>
  <conditionalFormatting sqref="R77">
    <cfRule type="cellIs" dxfId="5504" priority="5807" operator="equal">
      <formula>"Online"</formula>
    </cfRule>
  </conditionalFormatting>
  <conditionalFormatting sqref="R77">
    <cfRule type="cellIs" dxfId="5503" priority="5806" operator="equal">
      <formula>"Online"</formula>
    </cfRule>
  </conditionalFormatting>
  <conditionalFormatting sqref="R77">
    <cfRule type="cellIs" dxfId="5502" priority="5805" operator="equal">
      <formula>"Online"</formula>
    </cfRule>
  </conditionalFormatting>
  <conditionalFormatting sqref="R77">
    <cfRule type="cellIs" dxfId="5501" priority="5804" operator="equal">
      <formula>"Online"</formula>
    </cfRule>
  </conditionalFormatting>
  <conditionalFormatting sqref="R77">
    <cfRule type="cellIs" dxfId="5500" priority="5803" operator="equal">
      <formula>"Online"</formula>
    </cfRule>
  </conditionalFormatting>
  <conditionalFormatting sqref="R79">
    <cfRule type="cellIs" dxfId="5499" priority="5802" operator="equal">
      <formula>"Online"</formula>
    </cfRule>
  </conditionalFormatting>
  <conditionalFormatting sqref="R79">
    <cfRule type="cellIs" dxfId="5498" priority="5801" operator="equal">
      <formula>"Online"</formula>
    </cfRule>
  </conditionalFormatting>
  <conditionalFormatting sqref="R79">
    <cfRule type="cellIs" dxfId="5497" priority="5800" operator="equal">
      <formula>"Online"</formula>
    </cfRule>
  </conditionalFormatting>
  <conditionalFormatting sqref="R79">
    <cfRule type="cellIs" dxfId="5496" priority="5799" operator="equal">
      <formula>"Online"</formula>
    </cfRule>
  </conditionalFormatting>
  <conditionalFormatting sqref="R79">
    <cfRule type="cellIs" dxfId="5495" priority="5798" operator="equal">
      <formula>"Online"</formula>
    </cfRule>
  </conditionalFormatting>
  <conditionalFormatting sqref="R79">
    <cfRule type="cellIs" dxfId="5494" priority="5797" operator="equal">
      <formula>"Online"</formula>
    </cfRule>
  </conditionalFormatting>
  <conditionalFormatting sqref="R79">
    <cfRule type="cellIs" dxfId="5493" priority="5796" operator="equal">
      <formula>"Online"</formula>
    </cfRule>
  </conditionalFormatting>
  <conditionalFormatting sqref="R79">
    <cfRule type="cellIs" dxfId="5492" priority="5795" operator="equal">
      <formula>"Online"</formula>
    </cfRule>
  </conditionalFormatting>
  <conditionalFormatting sqref="R79">
    <cfRule type="cellIs" dxfId="5491" priority="5794" operator="equal">
      <formula>"Online"</formula>
    </cfRule>
  </conditionalFormatting>
  <conditionalFormatting sqref="R79">
    <cfRule type="cellIs" dxfId="5490" priority="5793" operator="equal">
      <formula>"Online"</formula>
    </cfRule>
  </conditionalFormatting>
  <conditionalFormatting sqref="R79">
    <cfRule type="cellIs" dxfId="5489" priority="5792" operator="equal">
      <formula>"Online"</formula>
    </cfRule>
  </conditionalFormatting>
  <conditionalFormatting sqref="R79">
    <cfRule type="cellIs" dxfId="5488" priority="5791" operator="equal">
      <formula>"Online"</formula>
    </cfRule>
  </conditionalFormatting>
  <conditionalFormatting sqref="R79">
    <cfRule type="cellIs" dxfId="5487" priority="5790" operator="equal">
      <formula>"Online"</formula>
    </cfRule>
  </conditionalFormatting>
  <conditionalFormatting sqref="R79">
    <cfRule type="cellIs" dxfId="5486" priority="5789" operator="equal">
      <formula>"Online"</formula>
    </cfRule>
  </conditionalFormatting>
  <conditionalFormatting sqref="R79">
    <cfRule type="cellIs" dxfId="5485" priority="5788" operator="equal">
      <formula>"Online"</formula>
    </cfRule>
  </conditionalFormatting>
  <conditionalFormatting sqref="R79">
    <cfRule type="cellIs" dxfId="5484" priority="5787" operator="equal">
      <formula>"Online"</formula>
    </cfRule>
  </conditionalFormatting>
  <conditionalFormatting sqref="R79">
    <cfRule type="cellIs" dxfId="5483" priority="5786" operator="equal">
      <formula>"Online"</formula>
    </cfRule>
  </conditionalFormatting>
  <conditionalFormatting sqref="R79">
    <cfRule type="cellIs" dxfId="5482" priority="5785" operator="equal">
      <formula>"Online"</formula>
    </cfRule>
  </conditionalFormatting>
  <conditionalFormatting sqref="R79">
    <cfRule type="cellIs" dxfId="5481" priority="5784" operator="equal">
      <formula>"Online"</formula>
    </cfRule>
  </conditionalFormatting>
  <conditionalFormatting sqref="R79">
    <cfRule type="cellIs" dxfId="5480" priority="5783" operator="equal">
      <formula>"Online"</formula>
    </cfRule>
  </conditionalFormatting>
  <conditionalFormatting sqref="R79">
    <cfRule type="cellIs" dxfId="5479" priority="5782" operator="equal">
      <formula>"Online"</formula>
    </cfRule>
  </conditionalFormatting>
  <conditionalFormatting sqref="R79">
    <cfRule type="cellIs" dxfId="5478" priority="5781" operator="equal">
      <formula>"Online"</formula>
    </cfRule>
  </conditionalFormatting>
  <conditionalFormatting sqref="R79">
    <cfRule type="cellIs" dxfId="5477" priority="5780" operator="equal">
      <formula>"Online"</formula>
    </cfRule>
  </conditionalFormatting>
  <conditionalFormatting sqref="R79">
    <cfRule type="cellIs" dxfId="5476" priority="5779" operator="equal">
      <formula>"Online"</formula>
    </cfRule>
  </conditionalFormatting>
  <conditionalFormatting sqref="R79">
    <cfRule type="cellIs" dxfId="5475" priority="5778" operator="equal">
      <formula>"Online"</formula>
    </cfRule>
  </conditionalFormatting>
  <conditionalFormatting sqref="R79">
    <cfRule type="cellIs" dxfId="5474" priority="5777" operator="equal">
      <formula>"Online"</formula>
    </cfRule>
  </conditionalFormatting>
  <conditionalFormatting sqref="R79">
    <cfRule type="cellIs" dxfId="5473" priority="5776" operator="equal">
      <formula>"Online"</formula>
    </cfRule>
  </conditionalFormatting>
  <conditionalFormatting sqref="R79">
    <cfRule type="cellIs" dxfId="5472" priority="5775" operator="equal">
      <formula>"Online"</formula>
    </cfRule>
  </conditionalFormatting>
  <conditionalFormatting sqref="R79">
    <cfRule type="cellIs" dxfId="5471" priority="5774" operator="equal">
      <formula>"Online"</formula>
    </cfRule>
  </conditionalFormatting>
  <conditionalFormatting sqref="R79">
    <cfRule type="cellIs" dxfId="5470" priority="5773" operator="equal">
      <formula>"Online"</formula>
    </cfRule>
  </conditionalFormatting>
  <conditionalFormatting sqref="R79">
    <cfRule type="cellIs" dxfId="5469" priority="5772" operator="equal">
      <formula>"Online"</formula>
    </cfRule>
  </conditionalFormatting>
  <conditionalFormatting sqref="R79">
    <cfRule type="cellIs" dxfId="5468" priority="5771" operator="equal">
      <formula>"Online"</formula>
    </cfRule>
  </conditionalFormatting>
  <conditionalFormatting sqref="R79">
    <cfRule type="cellIs" dxfId="5467" priority="5770" operator="equal">
      <formula>"Online"</formula>
    </cfRule>
  </conditionalFormatting>
  <conditionalFormatting sqref="R79">
    <cfRule type="cellIs" dxfId="5466" priority="5769" operator="equal">
      <formula>"Online"</formula>
    </cfRule>
  </conditionalFormatting>
  <conditionalFormatting sqref="R79">
    <cfRule type="cellIs" dxfId="5465" priority="5768" operator="equal">
      <formula>"Online"</formula>
    </cfRule>
  </conditionalFormatting>
  <conditionalFormatting sqref="R79">
    <cfRule type="cellIs" dxfId="5464" priority="5767" operator="equal">
      <formula>"Online"</formula>
    </cfRule>
  </conditionalFormatting>
  <conditionalFormatting sqref="R79">
    <cfRule type="cellIs" dxfId="5463" priority="5766" operator="equal">
      <formula>"Online"</formula>
    </cfRule>
  </conditionalFormatting>
  <conditionalFormatting sqref="R79">
    <cfRule type="cellIs" dxfId="5462" priority="5765" operator="equal">
      <formula>"Online"</formula>
    </cfRule>
  </conditionalFormatting>
  <conditionalFormatting sqref="R79">
    <cfRule type="cellIs" dxfId="5461" priority="5764" operator="equal">
      <formula>"Online"</formula>
    </cfRule>
  </conditionalFormatting>
  <conditionalFormatting sqref="R79">
    <cfRule type="cellIs" dxfId="5460" priority="5763" operator="equal">
      <formula>"Online"</formula>
    </cfRule>
  </conditionalFormatting>
  <conditionalFormatting sqref="R79">
    <cfRule type="cellIs" dxfId="5459" priority="5762" operator="equal">
      <formula>"Online"</formula>
    </cfRule>
  </conditionalFormatting>
  <conditionalFormatting sqref="R79">
    <cfRule type="cellIs" dxfId="5458" priority="5761" operator="equal">
      <formula>"Online"</formula>
    </cfRule>
  </conditionalFormatting>
  <conditionalFormatting sqref="R80:R81">
    <cfRule type="cellIs" dxfId="5457" priority="5760" operator="equal">
      <formula>"Online"</formula>
    </cfRule>
  </conditionalFormatting>
  <conditionalFormatting sqref="R80:R81">
    <cfRule type="cellIs" dxfId="5456" priority="5759" operator="equal">
      <formula>"Online"</formula>
    </cfRule>
  </conditionalFormatting>
  <conditionalFormatting sqref="R80:R81">
    <cfRule type="cellIs" dxfId="5455" priority="5758" operator="equal">
      <formula>"Online"</formula>
    </cfRule>
  </conditionalFormatting>
  <conditionalFormatting sqref="R80:R81">
    <cfRule type="cellIs" dxfId="5454" priority="5757" operator="equal">
      <formula>"Online"</formula>
    </cfRule>
  </conditionalFormatting>
  <conditionalFormatting sqref="R80:R81">
    <cfRule type="cellIs" dxfId="5453" priority="5756" operator="equal">
      <formula>"Online"</formula>
    </cfRule>
  </conditionalFormatting>
  <conditionalFormatting sqref="R80:R81">
    <cfRule type="cellIs" dxfId="5452" priority="5755" operator="equal">
      <formula>"Online"</formula>
    </cfRule>
  </conditionalFormatting>
  <conditionalFormatting sqref="R80:R81">
    <cfRule type="cellIs" dxfId="5451" priority="5754" operator="equal">
      <formula>"Online"</formula>
    </cfRule>
  </conditionalFormatting>
  <conditionalFormatting sqref="R80:R81">
    <cfRule type="cellIs" dxfId="5450" priority="5753" operator="equal">
      <formula>"Online"</formula>
    </cfRule>
  </conditionalFormatting>
  <conditionalFormatting sqref="R80:R81">
    <cfRule type="cellIs" dxfId="5449" priority="5752" operator="equal">
      <formula>"Online"</formula>
    </cfRule>
  </conditionalFormatting>
  <conditionalFormatting sqref="R80:R81">
    <cfRule type="cellIs" dxfId="5448" priority="5751" operator="equal">
      <formula>"Online"</formula>
    </cfRule>
  </conditionalFormatting>
  <conditionalFormatting sqref="R80:R81">
    <cfRule type="cellIs" dxfId="5447" priority="5750" operator="equal">
      <formula>"Online"</formula>
    </cfRule>
  </conditionalFormatting>
  <conditionalFormatting sqref="R80:R81">
    <cfRule type="cellIs" dxfId="5446" priority="5749" operator="equal">
      <formula>"Online"</formula>
    </cfRule>
  </conditionalFormatting>
  <conditionalFormatting sqref="R80:R81">
    <cfRule type="cellIs" dxfId="5445" priority="5748" operator="equal">
      <formula>"Online"</formula>
    </cfRule>
  </conditionalFormatting>
  <conditionalFormatting sqref="R80:R81">
    <cfRule type="cellIs" dxfId="5444" priority="5747" operator="equal">
      <formula>"Online"</formula>
    </cfRule>
  </conditionalFormatting>
  <conditionalFormatting sqref="R80:R81">
    <cfRule type="cellIs" dxfId="5443" priority="5746" operator="equal">
      <formula>"Online"</formula>
    </cfRule>
  </conditionalFormatting>
  <conditionalFormatting sqref="R80:R81">
    <cfRule type="cellIs" dxfId="5442" priority="5745" operator="equal">
      <formula>"Online"</formula>
    </cfRule>
  </conditionalFormatting>
  <conditionalFormatting sqref="R80:R81">
    <cfRule type="cellIs" dxfId="5441" priority="5744" operator="equal">
      <formula>"Online"</formula>
    </cfRule>
  </conditionalFormatting>
  <conditionalFormatting sqref="R80:R81">
    <cfRule type="cellIs" dxfId="5440" priority="5743" operator="equal">
      <formula>"Online"</formula>
    </cfRule>
  </conditionalFormatting>
  <conditionalFormatting sqref="R80:R81">
    <cfRule type="cellIs" dxfId="5439" priority="5742" operator="equal">
      <formula>"Online"</formula>
    </cfRule>
  </conditionalFormatting>
  <conditionalFormatting sqref="R80:R81">
    <cfRule type="cellIs" dxfId="5438" priority="5741" operator="equal">
      <formula>"Online"</formula>
    </cfRule>
  </conditionalFormatting>
  <conditionalFormatting sqref="R80:R81">
    <cfRule type="cellIs" dxfId="5437" priority="5740" operator="equal">
      <formula>"Online"</formula>
    </cfRule>
  </conditionalFormatting>
  <conditionalFormatting sqref="R80:R81">
    <cfRule type="cellIs" dxfId="5436" priority="5739" operator="equal">
      <formula>"Online"</formula>
    </cfRule>
  </conditionalFormatting>
  <conditionalFormatting sqref="R80:R81">
    <cfRule type="cellIs" dxfId="5435" priority="5738" operator="equal">
      <formula>"Online"</formula>
    </cfRule>
  </conditionalFormatting>
  <conditionalFormatting sqref="R80:R81">
    <cfRule type="cellIs" dxfId="5434" priority="5737" operator="equal">
      <formula>"Online"</formula>
    </cfRule>
  </conditionalFormatting>
  <conditionalFormatting sqref="R80:R81">
    <cfRule type="cellIs" dxfId="5433" priority="5736" operator="equal">
      <formula>"Online"</formula>
    </cfRule>
  </conditionalFormatting>
  <conditionalFormatting sqref="R80:R81">
    <cfRule type="cellIs" dxfId="5432" priority="5735" operator="equal">
      <formula>"Online"</formula>
    </cfRule>
  </conditionalFormatting>
  <conditionalFormatting sqref="R80:R81">
    <cfRule type="cellIs" dxfId="5431" priority="5734" operator="equal">
      <formula>"Online"</formula>
    </cfRule>
  </conditionalFormatting>
  <conditionalFormatting sqref="R80:R81">
    <cfRule type="cellIs" dxfId="5430" priority="5733" operator="equal">
      <formula>"Online"</formula>
    </cfRule>
  </conditionalFormatting>
  <conditionalFormatting sqref="R80:R81">
    <cfRule type="cellIs" dxfId="5429" priority="5732" operator="equal">
      <formula>"Online"</formula>
    </cfRule>
  </conditionalFormatting>
  <conditionalFormatting sqref="R80:R81">
    <cfRule type="cellIs" dxfId="5428" priority="5731" operator="equal">
      <formula>"Online"</formula>
    </cfRule>
  </conditionalFormatting>
  <conditionalFormatting sqref="R80:R81">
    <cfRule type="cellIs" dxfId="5427" priority="5730" operator="equal">
      <formula>"Online"</formula>
    </cfRule>
  </conditionalFormatting>
  <conditionalFormatting sqref="R80:R81">
    <cfRule type="cellIs" dxfId="5426" priority="5729" operator="equal">
      <formula>"Online"</formula>
    </cfRule>
  </conditionalFormatting>
  <conditionalFormatting sqref="R80:R81">
    <cfRule type="cellIs" dxfId="5425" priority="5728" operator="equal">
      <formula>"Online"</formula>
    </cfRule>
  </conditionalFormatting>
  <conditionalFormatting sqref="R80:R81">
    <cfRule type="cellIs" dxfId="5424" priority="5727" operator="equal">
      <formula>"Online"</formula>
    </cfRule>
  </conditionalFormatting>
  <conditionalFormatting sqref="R80:R81">
    <cfRule type="cellIs" dxfId="5423" priority="5726" operator="equal">
      <formula>"Online"</formula>
    </cfRule>
  </conditionalFormatting>
  <conditionalFormatting sqref="R80:R81">
    <cfRule type="cellIs" dxfId="5422" priority="5725" operator="equal">
      <formula>"Online"</formula>
    </cfRule>
  </conditionalFormatting>
  <conditionalFormatting sqref="R80:R81">
    <cfRule type="cellIs" dxfId="5421" priority="5724" operator="equal">
      <formula>"Online"</formula>
    </cfRule>
  </conditionalFormatting>
  <conditionalFormatting sqref="R80:R81">
    <cfRule type="cellIs" dxfId="5420" priority="5723" operator="equal">
      <formula>"Online"</formula>
    </cfRule>
  </conditionalFormatting>
  <conditionalFormatting sqref="R80:R81">
    <cfRule type="cellIs" dxfId="5419" priority="5722" operator="equal">
      <formula>"Online"</formula>
    </cfRule>
  </conditionalFormatting>
  <conditionalFormatting sqref="R80:R81">
    <cfRule type="cellIs" dxfId="5418" priority="5721" operator="equal">
      <formula>"Online"</formula>
    </cfRule>
  </conditionalFormatting>
  <conditionalFormatting sqref="R80:R81">
    <cfRule type="cellIs" dxfId="5417" priority="5720" operator="equal">
      <formula>"Online"</formula>
    </cfRule>
  </conditionalFormatting>
  <conditionalFormatting sqref="R80:R81">
    <cfRule type="cellIs" dxfId="5416" priority="5719" operator="equal">
      <formula>"Online"</formula>
    </cfRule>
  </conditionalFormatting>
  <conditionalFormatting sqref="R83">
    <cfRule type="cellIs" dxfId="5415" priority="5718" operator="equal">
      <formula>"Online"</formula>
    </cfRule>
  </conditionalFormatting>
  <conditionalFormatting sqref="R83">
    <cfRule type="cellIs" dxfId="5414" priority="5717" operator="equal">
      <formula>"Online"</formula>
    </cfRule>
  </conditionalFormatting>
  <conditionalFormatting sqref="R83">
    <cfRule type="cellIs" dxfId="5413" priority="5716" operator="equal">
      <formula>"Online"</formula>
    </cfRule>
  </conditionalFormatting>
  <conditionalFormatting sqref="R83">
    <cfRule type="cellIs" dxfId="5412" priority="5715" operator="equal">
      <formula>"Online"</formula>
    </cfRule>
  </conditionalFormatting>
  <conditionalFormatting sqref="R83">
    <cfRule type="cellIs" dxfId="5411" priority="5714" operator="equal">
      <formula>"Online"</formula>
    </cfRule>
  </conditionalFormatting>
  <conditionalFormatting sqref="R83">
    <cfRule type="cellIs" dxfId="5410" priority="5713" operator="equal">
      <formula>"Online"</formula>
    </cfRule>
  </conditionalFormatting>
  <conditionalFormatting sqref="R83">
    <cfRule type="cellIs" dxfId="5409" priority="5712" operator="equal">
      <formula>"Online"</formula>
    </cfRule>
  </conditionalFormatting>
  <conditionalFormatting sqref="R83">
    <cfRule type="cellIs" dxfId="5408" priority="5711" operator="equal">
      <formula>"Online"</formula>
    </cfRule>
  </conditionalFormatting>
  <conditionalFormatting sqref="R83">
    <cfRule type="cellIs" dxfId="5407" priority="5710" operator="equal">
      <formula>"Online"</formula>
    </cfRule>
  </conditionalFormatting>
  <conditionalFormatting sqref="R83">
    <cfRule type="cellIs" dxfId="5406" priority="5709" operator="equal">
      <formula>"Online"</formula>
    </cfRule>
  </conditionalFormatting>
  <conditionalFormatting sqref="R83">
    <cfRule type="cellIs" dxfId="5405" priority="5708" operator="equal">
      <formula>"Online"</formula>
    </cfRule>
  </conditionalFormatting>
  <conditionalFormatting sqref="R83">
    <cfRule type="cellIs" dxfId="5404" priority="5707" operator="equal">
      <formula>"Online"</formula>
    </cfRule>
  </conditionalFormatting>
  <conditionalFormatting sqref="R83">
    <cfRule type="cellIs" dxfId="5403" priority="5706" operator="equal">
      <formula>"Online"</formula>
    </cfRule>
  </conditionalFormatting>
  <conditionalFormatting sqref="R83">
    <cfRule type="cellIs" dxfId="5402" priority="5705" operator="equal">
      <formula>"Online"</formula>
    </cfRule>
  </conditionalFormatting>
  <conditionalFormatting sqref="R83">
    <cfRule type="cellIs" dxfId="5401" priority="5704" operator="equal">
      <formula>"Online"</formula>
    </cfRule>
  </conditionalFormatting>
  <conditionalFormatting sqref="R83">
    <cfRule type="cellIs" dxfId="5400" priority="5703" operator="equal">
      <formula>"Online"</formula>
    </cfRule>
  </conditionalFormatting>
  <conditionalFormatting sqref="R83">
    <cfRule type="cellIs" dxfId="5399" priority="5702" operator="equal">
      <formula>"Online"</formula>
    </cfRule>
  </conditionalFormatting>
  <conditionalFormatting sqref="R83">
    <cfRule type="cellIs" dxfId="5398" priority="5701" operator="equal">
      <formula>"Online"</formula>
    </cfRule>
  </conditionalFormatting>
  <conditionalFormatting sqref="R83">
    <cfRule type="cellIs" dxfId="5397" priority="5700" operator="equal">
      <formula>"Online"</formula>
    </cfRule>
  </conditionalFormatting>
  <conditionalFormatting sqref="R83">
    <cfRule type="cellIs" dxfId="5396" priority="5699" operator="equal">
      <formula>"Online"</formula>
    </cfRule>
  </conditionalFormatting>
  <conditionalFormatting sqref="R83">
    <cfRule type="cellIs" dxfId="5395" priority="5698" operator="equal">
      <formula>"Online"</formula>
    </cfRule>
  </conditionalFormatting>
  <conditionalFormatting sqref="R83">
    <cfRule type="cellIs" dxfId="5394" priority="5697" operator="equal">
      <formula>"Online"</formula>
    </cfRule>
  </conditionalFormatting>
  <conditionalFormatting sqref="R83">
    <cfRule type="cellIs" dxfId="5393" priority="5696" operator="equal">
      <formula>"Online"</formula>
    </cfRule>
  </conditionalFormatting>
  <conditionalFormatting sqref="R83">
    <cfRule type="cellIs" dxfId="5392" priority="5695" operator="equal">
      <formula>"Online"</formula>
    </cfRule>
  </conditionalFormatting>
  <conditionalFormatting sqref="R83">
    <cfRule type="cellIs" dxfId="5391" priority="5694" operator="equal">
      <formula>"Online"</formula>
    </cfRule>
  </conditionalFormatting>
  <conditionalFormatting sqref="R83">
    <cfRule type="cellIs" dxfId="5390" priority="5693" operator="equal">
      <formula>"Online"</formula>
    </cfRule>
  </conditionalFormatting>
  <conditionalFormatting sqref="R83">
    <cfRule type="cellIs" dxfId="5389" priority="5692" operator="equal">
      <formula>"Online"</formula>
    </cfRule>
  </conditionalFormatting>
  <conditionalFormatting sqref="R83">
    <cfRule type="cellIs" dxfId="5388" priority="5691" operator="equal">
      <formula>"Online"</formula>
    </cfRule>
  </conditionalFormatting>
  <conditionalFormatting sqref="R83">
    <cfRule type="cellIs" dxfId="5387" priority="5690" operator="equal">
      <formula>"Online"</formula>
    </cfRule>
  </conditionalFormatting>
  <conditionalFormatting sqref="R83">
    <cfRule type="cellIs" dxfId="5386" priority="5689" operator="equal">
      <formula>"Online"</formula>
    </cfRule>
  </conditionalFormatting>
  <conditionalFormatting sqref="R83">
    <cfRule type="cellIs" dxfId="5385" priority="5688" operator="equal">
      <formula>"Online"</formula>
    </cfRule>
  </conditionalFormatting>
  <conditionalFormatting sqref="R83">
    <cfRule type="cellIs" dxfId="5384" priority="5687" operator="equal">
      <formula>"Online"</formula>
    </cfRule>
  </conditionalFormatting>
  <conditionalFormatting sqref="R83">
    <cfRule type="cellIs" dxfId="5383" priority="5686" operator="equal">
      <formula>"Online"</formula>
    </cfRule>
  </conditionalFormatting>
  <conditionalFormatting sqref="R83">
    <cfRule type="cellIs" dxfId="5382" priority="5685" operator="equal">
      <formula>"Online"</formula>
    </cfRule>
  </conditionalFormatting>
  <conditionalFormatting sqref="R83">
    <cfRule type="cellIs" dxfId="5381" priority="5684" operator="equal">
      <formula>"Online"</formula>
    </cfRule>
  </conditionalFormatting>
  <conditionalFormatting sqref="R83">
    <cfRule type="cellIs" dxfId="5380" priority="5683" operator="equal">
      <formula>"Online"</formula>
    </cfRule>
  </conditionalFormatting>
  <conditionalFormatting sqref="R83">
    <cfRule type="cellIs" dxfId="5379" priority="5682" operator="equal">
      <formula>"Online"</formula>
    </cfRule>
  </conditionalFormatting>
  <conditionalFormatting sqref="R83">
    <cfRule type="cellIs" dxfId="5378" priority="5681" operator="equal">
      <formula>"Online"</formula>
    </cfRule>
  </conditionalFormatting>
  <conditionalFormatting sqref="R83">
    <cfRule type="cellIs" dxfId="5377" priority="5680" operator="equal">
      <formula>"Online"</formula>
    </cfRule>
  </conditionalFormatting>
  <conditionalFormatting sqref="R83">
    <cfRule type="cellIs" dxfId="5376" priority="5679" operator="equal">
      <formula>"Online"</formula>
    </cfRule>
  </conditionalFormatting>
  <conditionalFormatting sqref="R83">
    <cfRule type="cellIs" dxfId="5375" priority="5678" operator="equal">
      <formula>"Online"</formula>
    </cfRule>
  </conditionalFormatting>
  <conditionalFormatting sqref="R83">
    <cfRule type="cellIs" dxfId="5374" priority="5677" operator="equal">
      <formula>"Online"</formula>
    </cfRule>
  </conditionalFormatting>
  <conditionalFormatting sqref="R87:R88">
    <cfRule type="cellIs" dxfId="5373" priority="5676" operator="equal">
      <formula>"Online"</formula>
    </cfRule>
  </conditionalFormatting>
  <conditionalFormatting sqref="R87:R88">
    <cfRule type="cellIs" dxfId="5372" priority="5675" operator="equal">
      <formula>"Online"</formula>
    </cfRule>
  </conditionalFormatting>
  <conditionalFormatting sqref="R87:R88">
    <cfRule type="cellIs" dxfId="5371" priority="5674" operator="equal">
      <formula>"Online"</formula>
    </cfRule>
  </conditionalFormatting>
  <conditionalFormatting sqref="R87:R88">
    <cfRule type="cellIs" dxfId="5370" priority="5673" operator="equal">
      <formula>"Online"</formula>
    </cfRule>
  </conditionalFormatting>
  <conditionalFormatting sqref="R87:R88">
    <cfRule type="cellIs" dxfId="5369" priority="5672" operator="equal">
      <formula>"Online"</formula>
    </cfRule>
  </conditionalFormatting>
  <conditionalFormatting sqref="R87:R88">
    <cfRule type="cellIs" dxfId="5368" priority="5671" operator="equal">
      <formula>"Online"</formula>
    </cfRule>
  </conditionalFormatting>
  <conditionalFormatting sqref="R87:R88">
    <cfRule type="cellIs" dxfId="5367" priority="5670" operator="equal">
      <formula>"Online"</formula>
    </cfRule>
  </conditionalFormatting>
  <conditionalFormatting sqref="R87:R88">
    <cfRule type="cellIs" dxfId="5366" priority="5669" operator="equal">
      <formula>"Online"</formula>
    </cfRule>
  </conditionalFormatting>
  <conditionalFormatting sqref="R87:R88">
    <cfRule type="cellIs" dxfId="5365" priority="5668" operator="equal">
      <formula>"Online"</formula>
    </cfRule>
  </conditionalFormatting>
  <conditionalFormatting sqref="R87:R88">
    <cfRule type="cellIs" dxfId="5364" priority="5667" operator="equal">
      <formula>"Online"</formula>
    </cfRule>
  </conditionalFormatting>
  <conditionalFormatting sqref="R87:R88">
    <cfRule type="cellIs" dxfId="5363" priority="5666" operator="equal">
      <formula>"Online"</formula>
    </cfRule>
  </conditionalFormatting>
  <conditionalFormatting sqref="R87:R88">
    <cfRule type="cellIs" dxfId="5362" priority="5665" operator="equal">
      <formula>"Online"</formula>
    </cfRule>
  </conditionalFormatting>
  <conditionalFormatting sqref="R87:R88">
    <cfRule type="cellIs" dxfId="5361" priority="5664" operator="equal">
      <formula>"Online"</formula>
    </cfRule>
  </conditionalFormatting>
  <conditionalFormatting sqref="R87:R88">
    <cfRule type="cellIs" dxfId="5360" priority="5663" operator="equal">
      <formula>"Online"</formula>
    </cfRule>
  </conditionalFormatting>
  <conditionalFormatting sqref="R87:R88">
    <cfRule type="cellIs" dxfId="5359" priority="5662" operator="equal">
      <formula>"Online"</formula>
    </cfRule>
  </conditionalFormatting>
  <conditionalFormatting sqref="R87:R88">
    <cfRule type="cellIs" dxfId="5358" priority="5661" operator="equal">
      <formula>"Online"</formula>
    </cfRule>
  </conditionalFormatting>
  <conditionalFormatting sqref="R87:R88">
    <cfRule type="cellIs" dxfId="5357" priority="5660" operator="equal">
      <formula>"Online"</formula>
    </cfRule>
  </conditionalFormatting>
  <conditionalFormatting sqref="R87:R88">
    <cfRule type="cellIs" dxfId="5356" priority="5659" operator="equal">
      <formula>"Online"</formula>
    </cfRule>
  </conditionalFormatting>
  <conditionalFormatting sqref="R87:R88">
    <cfRule type="cellIs" dxfId="5355" priority="5658" operator="equal">
      <formula>"Online"</formula>
    </cfRule>
  </conditionalFormatting>
  <conditionalFormatting sqref="R87:R88">
    <cfRule type="cellIs" dxfId="5354" priority="5657" operator="equal">
      <formula>"Online"</formula>
    </cfRule>
  </conditionalFormatting>
  <conditionalFormatting sqref="R87:R88">
    <cfRule type="cellIs" dxfId="5353" priority="5656" operator="equal">
      <formula>"Online"</formula>
    </cfRule>
  </conditionalFormatting>
  <conditionalFormatting sqref="R87:R88">
    <cfRule type="cellIs" dxfId="5352" priority="5655" operator="equal">
      <formula>"Online"</formula>
    </cfRule>
  </conditionalFormatting>
  <conditionalFormatting sqref="R87:R88">
    <cfRule type="cellIs" dxfId="5351" priority="5654" operator="equal">
      <formula>"Online"</formula>
    </cfRule>
  </conditionalFormatting>
  <conditionalFormatting sqref="R87:R88">
    <cfRule type="cellIs" dxfId="5350" priority="5653" operator="equal">
      <formula>"Online"</formula>
    </cfRule>
  </conditionalFormatting>
  <conditionalFormatting sqref="R87:R88">
    <cfRule type="cellIs" dxfId="5349" priority="5652" operator="equal">
      <formula>"Online"</formula>
    </cfRule>
  </conditionalFormatting>
  <conditionalFormatting sqref="R87:R88">
    <cfRule type="cellIs" dxfId="5348" priority="5651" operator="equal">
      <formula>"Online"</formula>
    </cfRule>
  </conditionalFormatting>
  <conditionalFormatting sqref="R87:R88">
    <cfRule type="cellIs" dxfId="5347" priority="5650" operator="equal">
      <formula>"Online"</formula>
    </cfRule>
  </conditionalFormatting>
  <conditionalFormatting sqref="R87:R88">
    <cfRule type="cellIs" dxfId="5346" priority="5649" operator="equal">
      <formula>"Online"</formula>
    </cfRule>
  </conditionalFormatting>
  <conditionalFormatting sqref="R87:R88">
    <cfRule type="cellIs" dxfId="5345" priority="5648" operator="equal">
      <formula>"Online"</formula>
    </cfRule>
  </conditionalFormatting>
  <conditionalFormatting sqref="R87:R88">
    <cfRule type="cellIs" dxfId="5344" priority="5647" operator="equal">
      <formula>"Online"</formula>
    </cfRule>
  </conditionalFormatting>
  <conditionalFormatting sqref="R87:R88">
    <cfRule type="cellIs" dxfId="5343" priority="5646" operator="equal">
      <formula>"Online"</formula>
    </cfRule>
  </conditionalFormatting>
  <conditionalFormatting sqref="R87:R88">
    <cfRule type="cellIs" dxfId="5342" priority="5645" operator="equal">
      <formula>"Online"</formula>
    </cfRule>
  </conditionalFormatting>
  <conditionalFormatting sqref="R87:R88">
    <cfRule type="cellIs" dxfId="5341" priority="5644" operator="equal">
      <formula>"Online"</formula>
    </cfRule>
  </conditionalFormatting>
  <conditionalFormatting sqref="R87:R88">
    <cfRule type="cellIs" dxfId="5340" priority="5643" operator="equal">
      <formula>"Online"</formula>
    </cfRule>
  </conditionalFormatting>
  <conditionalFormatting sqref="R87:R88">
    <cfRule type="cellIs" dxfId="5339" priority="5642" operator="equal">
      <formula>"Online"</formula>
    </cfRule>
  </conditionalFormatting>
  <conditionalFormatting sqref="R87:R88">
    <cfRule type="cellIs" dxfId="5338" priority="5641" operator="equal">
      <formula>"Online"</formula>
    </cfRule>
  </conditionalFormatting>
  <conditionalFormatting sqref="R87:R88">
    <cfRule type="cellIs" dxfId="5337" priority="5640" operator="equal">
      <formula>"Online"</formula>
    </cfRule>
  </conditionalFormatting>
  <conditionalFormatting sqref="R87:R88">
    <cfRule type="cellIs" dxfId="5336" priority="5639" operator="equal">
      <formula>"Online"</formula>
    </cfRule>
  </conditionalFormatting>
  <conditionalFormatting sqref="R87:R88">
    <cfRule type="cellIs" dxfId="5335" priority="5638" operator="equal">
      <formula>"Online"</formula>
    </cfRule>
  </conditionalFormatting>
  <conditionalFormatting sqref="R87:R88">
    <cfRule type="cellIs" dxfId="5334" priority="5637" operator="equal">
      <formula>"Online"</formula>
    </cfRule>
  </conditionalFormatting>
  <conditionalFormatting sqref="R87:R88">
    <cfRule type="cellIs" dxfId="5333" priority="5636" operator="equal">
      <formula>"Online"</formula>
    </cfRule>
  </conditionalFormatting>
  <conditionalFormatting sqref="R87:R88">
    <cfRule type="cellIs" dxfId="5332" priority="5635" operator="equal">
      <formula>"Online"</formula>
    </cfRule>
  </conditionalFormatting>
  <conditionalFormatting sqref="R133">
    <cfRule type="cellIs" dxfId="5331" priority="5634" operator="equal">
      <formula>"Online"</formula>
    </cfRule>
  </conditionalFormatting>
  <conditionalFormatting sqref="R133">
    <cfRule type="cellIs" dxfId="5330" priority="5633" operator="equal">
      <formula>"Online"</formula>
    </cfRule>
  </conditionalFormatting>
  <conditionalFormatting sqref="R133">
    <cfRule type="cellIs" dxfId="5329" priority="5632" operator="equal">
      <formula>"Online"</formula>
    </cfRule>
  </conditionalFormatting>
  <conditionalFormatting sqref="R133">
    <cfRule type="cellIs" dxfId="5328" priority="5631" operator="equal">
      <formula>"Online"</formula>
    </cfRule>
  </conditionalFormatting>
  <conditionalFormatting sqref="R133">
    <cfRule type="cellIs" dxfId="5327" priority="5630" operator="equal">
      <formula>"Online"</formula>
    </cfRule>
  </conditionalFormatting>
  <conditionalFormatting sqref="R133">
    <cfRule type="cellIs" dxfId="5326" priority="5629" operator="equal">
      <formula>"Online"</formula>
    </cfRule>
  </conditionalFormatting>
  <conditionalFormatting sqref="R133">
    <cfRule type="cellIs" dxfId="5325" priority="5628" operator="equal">
      <formula>"Online"</formula>
    </cfRule>
  </conditionalFormatting>
  <conditionalFormatting sqref="R133">
    <cfRule type="cellIs" dxfId="5324" priority="5627" operator="equal">
      <formula>"Online"</formula>
    </cfRule>
  </conditionalFormatting>
  <conditionalFormatting sqref="R133">
    <cfRule type="cellIs" dxfId="5323" priority="5626" operator="equal">
      <formula>"Online"</formula>
    </cfRule>
  </conditionalFormatting>
  <conditionalFormatting sqref="R133">
    <cfRule type="cellIs" dxfId="5322" priority="5625" operator="equal">
      <formula>"Online"</formula>
    </cfRule>
  </conditionalFormatting>
  <conditionalFormatting sqref="R133">
    <cfRule type="cellIs" dxfId="5321" priority="5624" operator="equal">
      <formula>"Online"</formula>
    </cfRule>
  </conditionalFormatting>
  <conditionalFormatting sqref="R133">
    <cfRule type="cellIs" dxfId="5320" priority="5623" operator="equal">
      <formula>"Online"</formula>
    </cfRule>
  </conditionalFormatting>
  <conditionalFormatting sqref="R133">
    <cfRule type="cellIs" dxfId="5319" priority="5622" operator="equal">
      <formula>"Online"</formula>
    </cfRule>
  </conditionalFormatting>
  <conditionalFormatting sqref="R133">
    <cfRule type="cellIs" dxfId="5318" priority="5621" operator="equal">
      <formula>"Online"</formula>
    </cfRule>
  </conditionalFormatting>
  <conditionalFormatting sqref="R133">
    <cfRule type="cellIs" dxfId="5317" priority="5620" operator="equal">
      <formula>"Online"</formula>
    </cfRule>
  </conditionalFormatting>
  <conditionalFormatting sqref="R133">
    <cfRule type="cellIs" dxfId="5316" priority="5619" operator="equal">
      <formula>"Online"</formula>
    </cfRule>
  </conditionalFormatting>
  <conditionalFormatting sqref="R133">
    <cfRule type="cellIs" dxfId="5315" priority="5618" operator="equal">
      <formula>"Online"</formula>
    </cfRule>
  </conditionalFormatting>
  <conditionalFormatting sqref="R133">
    <cfRule type="cellIs" dxfId="5314" priority="5617" operator="equal">
      <formula>"Online"</formula>
    </cfRule>
  </conditionalFormatting>
  <conditionalFormatting sqref="R133">
    <cfRule type="cellIs" dxfId="5313" priority="5616" operator="equal">
      <formula>"Online"</formula>
    </cfRule>
  </conditionalFormatting>
  <conditionalFormatting sqref="R133">
    <cfRule type="cellIs" dxfId="5312" priority="5615" operator="equal">
      <formula>"Online"</formula>
    </cfRule>
  </conditionalFormatting>
  <conditionalFormatting sqref="R133">
    <cfRule type="cellIs" dxfId="5311" priority="5614" operator="equal">
      <formula>"Online"</formula>
    </cfRule>
  </conditionalFormatting>
  <conditionalFormatting sqref="R133">
    <cfRule type="cellIs" dxfId="5310" priority="5613" operator="equal">
      <formula>"Online"</formula>
    </cfRule>
  </conditionalFormatting>
  <conditionalFormatting sqref="R133">
    <cfRule type="cellIs" dxfId="5309" priority="5612" operator="equal">
      <formula>"Online"</formula>
    </cfRule>
  </conditionalFormatting>
  <conditionalFormatting sqref="R133">
    <cfRule type="cellIs" dxfId="5308" priority="5611" operator="equal">
      <formula>"Online"</formula>
    </cfRule>
  </conditionalFormatting>
  <conditionalFormatting sqref="R133">
    <cfRule type="cellIs" dxfId="5307" priority="5610" operator="equal">
      <formula>"Online"</formula>
    </cfRule>
  </conditionalFormatting>
  <conditionalFormatting sqref="R133">
    <cfRule type="cellIs" dxfId="5306" priority="5609" operator="equal">
      <formula>"Online"</formula>
    </cfRule>
  </conditionalFormatting>
  <conditionalFormatting sqref="R133">
    <cfRule type="cellIs" dxfId="5305" priority="5608" operator="equal">
      <formula>"Online"</formula>
    </cfRule>
  </conditionalFormatting>
  <conditionalFormatting sqref="R133">
    <cfRule type="cellIs" dxfId="5304" priority="5607" operator="equal">
      <formula>"Online"</formula>
    </cfRule>
  </conditionalFormatting>
  <conditionalFormatting sqref="R133">
    <cfRule type="cellIs" dxfId="5303" priority="5606" operator="equal">
      <formula>"Online"</formula>
    </cfRule>
  </conditionalFormatting>
  <conditionalFormatting sqref="R133">
    <cfRule type="cellIs" dxfId="5302" priority="5605" operator="equal">
      <formula>"Online"</formula>
    </cfRule>
  </conditionalFormatting>
  <conditionalFormatting sqref="R133">
    <cfRule type="cellIs" dxfId="5301" priority="5604" operator="equal">
      <formula>"Online"</formula>
    </cfRule>
  </conditionalFormatting>
  <conditionalFormatting sqref="R133">
    <cfRule type="cellIs" dxfId="5300" priority="5603" operator="equal">
      <formula>"Online"</formula>
    </cfRule>
  </conditionalFormatting>
  <conditionalFormatting sqref="R133">
    <cfRule type="cellIs" dxfId="5299" priority="5602" operator="equal">
      <formula>"Online"</formula>
    </cfRule>
  </conditionalFormatting>
  <conditionalFormatting sqref="R133">
    <cfRule type="cellIs" dxfId="5298" priority="5601" operator="equal">
      <formula>"Online"</formula>
    </cfRule>
  </conditionalFormatting>
  <conditionalFormatting sqref="R133">
    <cfRule type="cellIs" dxfId="5297" priority="5600" operator="equal">
      <formula>"Online"</formula>
    </cfRule>
  </conditionalFormatting>
  <conditionalFormatting sqref="R133">
    <cfRule type="cellIs" dxfId="5296" priority="5599" operator="equal">
      <formula>"Online"</formula>
    </cfRule>
  </conditionalFormatting>
  <conditionalFormatting sqref="R133">
    <cfRule type="cellIs" dxfId="5295" priority="5598" operator="equal">
      <formula>"Online"</formula>
    </cfRule>
  </conditionalFormatting>
  <conditionalFormatting sqref="R133">
    <cfRule type="cellIs" dxfId="5294" priority="5597" operator="equal">
      <formula>"Online"</formula>
    </cfRule>
  </conditionalFormatting>
  <conditionalFormatting sqref="R133">
    <cfRule type="cellIs" dxfId="5293" priority="5596" operator="equal">
      <formula>"Online"</formula>
    </cfRule>
  </conditionalFormatting>
  <conditionalFormatting sqref="R133">
    <cfRule type="cellIs" dxfId="5292" priority="5595" operator="equal">
      <formula>"Online"</formula>
    </cfRule>
  </conditionalFormatting>
  <conditionalFormatting sqref="R133">
    <cfRule type="cellIs" dxfId="5291" priority="5594" operator="equal">
      <formula>"Online"</formula>
    </cfRule>
  </conditionalFormatting>
  <conditionalFormatting sqref="R133">
    <cfRule type="cellIs" dxfId="5290" priority="5593" operator="equal">
      <formula>"Online"</formula>
    </cfRule>
  </conditionalFormatting>
  <conditionalFormatting sqref="R88">
    <cfRule type="cellIs" dxfId="5289" priority="5592" operator="equal">
      <formula>"Online"</formula>
    </cfRule>
  </conditionalFormatting>
  <conditionalFormatting sqref="R88">
    <cfRule type="cellIs" dxfId="5288" priority="5591" operator="equal">
      <formula>"Online"</formula>
    </cfRule>
  </conditionalFormatting>
  <conditionalFormatting sqref="R88">
    <cfRule type="cellIs" dxfId="5287" priority="5590" operator="equal">
      <formula>"Online"</formula>
    </cfRule>
  </conditionalFormatting>
  <conditionalFormatting sqref="R88">
    <cfRule type="cellIs" dxfId="5286" priority="5589" operator="equal">
      <formula>"Online"</formula>
    </cfRule>
  </conditionalFormatting>
  <conditionalFormatting sqref="R88">
    <cfRule type="cellIs" dxfId="5285" priority="5588" operator="equal">
      <formula>"Online"</formula>
    </cfRule>
  </conditionalFormatting>
  <conditionalFormatting sqref="R88">
    <cfRule type="cellIs" dxfId="5284" priority="5587" operator="equal">
      <formula>"Online"</formula>
    </cfRule>
  </conditionalFormatting>
  <conditionalFormatting sqref="R88">
    <cfRule type="cellIs" dxfId="5283" priority="5586" operator="equal">
      <formula>"Online"</formula>
    </cfRule>
  </conditionalFormatting>
  <conditionalFormatting sqref="R88">
    <cfRule type="cellIs" dxfId="5282" priority="5585" operator="equal">
      <formula>"Online"</formula>
    </cfRule>
  </conditionalFormatting>
  <conditionalFormatting sqref="R88">
    <cfRule type="cellIs" dxfId="5281" priority="5584" operator="equal">
      <formula>"Online"</formula>
    </cfRule>
  </conditionalFormatting>
  <conditionalFormatting sqref="R88">
    <cfRule type="cellIs" dxfId="5280" priority="5583" operator="equal">
      <formula>"Online"</formula>
    </cfRule>
  </conditionalFormatting>
  <conditionalFormatting sqref="R88">
    <cfRule type="cellIs" dxfId="5279" priority="5582" operator="equal">
      <formula>"Online"</formula>
    </cfRule>
  </conditionalFormatting>
  <conditionalFormatting sqref="R88">
    <cfRule type="cellIs" dxfId="5278" priority="5581" operator="equal">
      <formula>"Online"</formula>
    </cfRule>
  </conditionalFormatting>
  <conditionalFormatting sqref="R88">
    <cfRule type="cellIs" dxfId="5277" priority="5580" operator="equal">
      <formula>"Online"</formula>
    </cfRule>
  </conditionalFormatting>
  <conditionalFormatting sqref="R88">
    <cfRule type="cellIs" dxfId="5276" priority="5579" operator="equal">
      <formula>"Online"</formula>
    </cfRule>
  </conditionalFormatting>
  <conditionalFormatting sqref="R88">
    <cfRule type="cellIs" dxfId="5275" priority="5578" operator="equal">
      <formula>"Online"</formula>
    </cfRule>
  </conditionalFormatting>
  <conditionalFormatting sqref="R88">
    <cfRule type="cellIs" dxfId="5274" priority="5577" operator="equal">
      <formula>"Online"</formula>
    </cfRule>
  </conditionalFormatting>
  <conditionalFormatting sqref="R88">
    <cfRule type="cellIs" dxfId="5273" priority="5576" operator="equal">
      <formula>"Online"</formula>
    </cfRule>
  </conditionalFormatting>
  <conditionalFormatting sqref="R88">
    <cfRule type="cellIs" dxfId="5272" priority="5575" operator="equal">
      <formula>"Online"</formula>
    </cfRule>
  </conditionalFormatting>
  <conditionalFormatting sqref="R88">
    <cfRule type="cellIs" dxfId="5271" priority="5574" operator="equal">
      <formula>"Online"</formula>
    </cfRule>
  </conditionalFormatting>
  <conditionalFormatting sqref="R88">
    <cfRule type="cellIs" dxfId="5270" priority="5573" operator="equal">
      <formula>"Online"</formula>
    </cfRule>
  </conditionalFormatting>
  <conditionalFormatting sqref="R88">
    <cfRule type="cellIs" dxfId="5269" priority="5572" operator="equal">
      <formula>"Online"</formula>
    </cfRule>
  </conditionalFormatting>
  <conditionalFormatting sqref="R88">
    <cfRule type="cellIs" dxfId="5268" priority="5571" operator="equal">
      <formula>"Online"</formula>
    </cfRule>
  </conditionalFormatting>
  <conditionalFormatting sqref="R88">
    <cfRule type="cellIs" dxfId="5267" priority="5570" operator="equal">
      <formula>"Online"</formula>
    </cfRule>
  </conditionalFormatting>
  <conditionalFormatting sqref="R88">
    <cfRule type="cellIs" dxfId="5266" priority="5569" operator="equal">
      <formula>"Online"</formula>
    </cfRule>
  </conditionalFormatting>
  <conditionalFormatting sqref="R88">
    <cfRule type="cellIs" dxfId="5265" priority="5568" operator="equal">
      <formula>"Online"</formula>
    </cfRule>
  </conditionalFormatting>
  <conditionalFormatting sqref="R88">
    <cfRule type="cellIs" dxfId="5264" priority="5567" operator="equal">
      <formula>"Online"</formula>
    </cfRule>
  </conditionalFormatting>
  <conditionalFormatting sqref="R88">
    <cfRule type="cellIs" dxfId="5263" priority="5566" operator="equal">
      <formula>"Online"</formula>
    </cfRule>
  </conditionalFormatting>
  <conditionalFormatting sqref="R88">
    <cfRule type="cellIs" dxfId="5262" priority="5565" operator="equal">
      <formula>"Online"</formula>
    </cfRule>
  </conditionalFormatting>
  <conditionalFormatting sqref="R88">
    <cfRule type="cellIs" dxfId="5261" priority="5564" operator="equal">
      <formula>"Online"</formula>
    </cfRule>
  </conditionalFormatting>
  <conditionalFormatting sqref="R88">
    <cfRule type="cellIs" dxfId="5260" priority="5563" operator="equal">
      <formula>"Online"</formula>
    </cfRule>
  </conditionalFormatting>
  <conditionalFormatting sqref="R88">
    <cfRule type="cellIs" dxfId="5259" priority="5562" operator="equal">
      <formula>"Online"</formula>
    </cfRule>
  </conditionalFormatting>
  <conditionalFormatting sqref="R88">
    <cfRule type="cellIs" dxfId="5258" priority="5561" operator="equal">
      <formula>"Online"</formula>
    </cfRule>
  </conditionalFormatting>
  <conditionalFormatting sqref="R88">
    <cfRule type="cellIs" dxfId="5257" priority="5560" operator="equal">
      <formula>"Online"</formula>
    </cfRule>
  </conditionalFormatting>
  <conditionalFormatting sqref="R88">
    <cfRule type="cellIs" dxfId="5256" priority="5559" operator="equal">
      <formula>"Online"</formula>
    </cfRule>
  </conditionalFormatting>
  <conditionalFormatting sqref="R88">
    <cfRule type="cellIs" dxfId="5255" priority="5558" operator="equal">
      <formula>"Online"</formula>
    </cfRule>
  </conditionalFormatting>
  <conditionalFormatting sqref="R88">
    <cfRule type="cellIs" dxfId="5254" priority="5557" operator="equal">
      <formula>"Online"</formula>
    </cfRule>
  </conditionalFormatting>
  <conditionalFormatting sqref="R88">
    <cfRule type="cellIs" dxfId="5253" priority="5556" operator="equal">
      <formula>"Online"</formula>
    </cfRule>
  </conditionalFormatting>
  <conditionalFormatting sqref="R88">
    <cfRule type="cellIs" dxfId="5252" priority="5555" operator="equal">
      <formula>"Online"</formula>
    </cfRule>
  </conditionalFormatting>
  <conditionalFormatting sqref="R88">
    <cfRule type="cellIs" dxfId="5251" priority="5554" operator="equal">
      <formula>"Online"</formula>
    </cfRule>
  </conditionalFormatting>
  <conditionalFormatting sqref="R88">
    <cfRule type="cellIs" dxfId="5250" priority="5553" operator="equal">
      <formula>"Online"</formula>
    </cfRule>
  </conditionalFormatting>
  <conditionalFormatting sqref="R88">
    <cfRule type="cellIs" dxfId="5249" priority="5552" operator="equal">
      <formula>"Online"</formula>
    </cfRule>
  </conditionalFormatting>
  <conditionalFormatting sqref="R88">
    <cfRule type="cellIs" dxfId="5248" priority="5551" operator="equal">
      <formula>"Online"</formula>
    </cfRule>
  </conditionalFormatting>
  <conditionalFormatting sqref="R89">
    <cfRule type="cellIs" dxfId="5247" priority="5550" operator="equal">
      <formula>"Online"</formula>
    </cfRule>
  </conditionalFormatting>
  <conditionalFormatting sqref="R89">
    <cfRule type="cellIs" dxfId="5246" priority="5549" operator="equal">
      <formula>"Online"</formula>
    </cfRule>
  </conditionalFormatting>
  <conditionalFormatting sqref="R89">
    <cfRule type="cellIs" dxfId="5245" priority="5548" operator="equal">
      <formula>"Online"</formula>
    </cfRule>
  </conditionalFormatting>
  <conditionalFormatting sqref="R89">
    <cfRule type="cellIs" dxfId="5244" priority="5547" operator="equal">
      <formula>"Online"</formula>
    </cfRule>
  </conditionalFormatting>
  <conditionalFormatting sqref="R89">
    <cfRule type="cellIs" dxfId="5243" priority="5546" operator="equal">
      <formula>"Online"</formula>
    </cfRule>
  </conditionalFormatting>
  <conditionalFormatting sqref="R89">
    <cfRule type="cellIs" dxfId="5242" priority="5545" operator="equal">
      <formula>"Online"</formula>
    </cfRule>
  </conditionalFormatting>
  <conditionalFormatting sqref="R89">
    <cfRule type="cellIs" dxfId="5241" priority="5544" operator="equal">
      <formula>"Online"</formula>
    </cfRule>
  </conditionalFormatting>
  <conditionalFormatting sqref="R89">
    <cfRule type="cellIs" dxfId="5240" priority="5543" operator="equal">
      <formula>"Online"</formula>
    </cfRule>
  </conditionalFormatting>
  <conditionalFormatting sqref="R89">
    <cfRule type="cellIs" dxfId="5239" priority="5542" operator="equal">
      <formula>"Online"</formula>
    </cfRule>
  </conditionalFormatting>
  <conditionalFormatting sqref="R89">
    <cfRule type="cellIs" dxfId="5238" priority="5541" operator="equal">
      <formula>"Online"</formula>
    </cfRule>
  </conditionalFormatting>
  <conditionalFormatting sqref="R89">
    <cfRule type="cellIs" dxfId="5237" priority="5540" operator="equal">
      <formula>"Online"</formula>
    </cfRule>
  </conditionalFormatting>
  <conditionalFormatting sqref="R89">
    <cfRule type="cellIs" dxfId="5236" priority="5539" operator="equal">
      <formula>"Online"</formula>
    </cfRule>
  </conditionalFormatting>
  <conditionalFormatting sqref="R89">
    <cfRule type="cellIs" dxfId="5235" priority="5538" operator="equal">
      <formula>"Online"</formula>
    </cfRule>
  </conditionalFormatting>
  <conditionalFormatting sqref="R89">
    <cfRule type="cellIs" dxfId="5234" priority="5537" operator="equal">
      <formula>"Online"</formula>
    </cfRule>
  </conditionalFormatting>
  <conditionalFormatting sqref="R89">
    <cfRule type="cellIs" dxfId="5233" priority="5536" operator="equal">
      <formula>"Online"</formula>
    </cfRule>
  </conditionalFormatting>
  <conditionalFormatting sqref="R89">
    <cfRule type="cellIs" dxfId="5232" priority="5535" operator="equal">
      <formula>"Online"</formula>
    </cfRule>
  </conditionalFormatting>
  <conditionalFormatting sqref="R89">
    <cfRule type="cellIs" dxfId="5231" priority="5534" operator="equal">
      <formula>"Online"</formula>
    </cfRule>
  </conditionalFormatting>
  <conditionalFormatting sqref="R89">
    <cfRule type="cellIs" dxfId="5230" priority="5533" operator="equal">
      <formula>"Online"</formula>
    </cfRule>
  </conditionalFormatting>
  <conditionalFormatting sqref="R89">
    <cfRule type="cellIs" dxfId="5229" priority="5532" operator="equal">
      <formula>"Online"</formula>
    </cfRule>
  </conditionalFormatting>
  <conditionalFormatting sqref="R89">
    <cfRule type="cellIs" dxfId="5228" priority="5531" operator="equal">
      <formula>"Online"</formula>
    </cfRule>
  </conditionalFormatting>
  <conditionalFormatting sqref="R89">
    <cfRule type="cellIs" dxfId="5227" priority="5530" operator="equal">
      <formula>"Online"</formula>
    </cfRule>
  </conditionalFormatting>
  <conditionalFormatting sqref="R89">
    <cfRule type="cellIs" dxfId="5226" priority="5529" operator="equal">
      <formula>"Online"</formula>
    </cfRule>
  </conditionalFormatting>
  <conditionalFormatting sqref="R89">
    <cfRule type="cellIs" dxfId="5225" priority="5528" operator="equal">
      <formula>"Online"</formula>
    </cfRule>
  </conditionalFormatting>
  <conditionalFormatting sqref="R89">
    <cfRule type="cellIs" dxfId="5224" priority="5527" operator="equal">
      <formula>"Online"</formula>
    </cfRule>
  </conditionalFormatting>
  <conditionalFormatting sqref="R89">
    <cfRule type="cellIs" dxfId="5223" priority="5526" operator="equal">
      <formula>"Online"</formula>
    </cfRule>
  </conditionalFormatting>
  <conditionalFormatting sqref="R89">
    <cfRule type="cellIs" dxfId="5222" priority="5525" operator="equal">
      <formula>"Online"</formula>
    </cfRule>
  </conditionalFormatting>
  <conditionalFormatting sqref="R89">
    <cfRule type="cellIs" dxfId="5221" priority="5524" operator="equal">
      <formula>"Online"</formula>
    </cfRule>
  </conditionalFormatting>
  <conditionalFormatting sqref="R89">
    <cfRule type="cellIs" dxfId="5220" priority="5523" operator="equal">
      <formula>"Online"</formula>
    </cfRule>
  </conditionalFormatting>
  <conditionalFormatting sqref="R89">
    <cfRule type="cellIs" dxfId="5219" priority="5522" operator="equal">
      <formula>"Online"</formula>
    </cfRule>
  </conditionalFormatting>
  <conditionalFormatting sqref="R89">
    <cfRule type="cellIs" dxfId="5218" priority="5521" operator="equal">
      <formula>"Online"</formula>
    </cfRule>
  </conditionalFormatting>
  <conditionalFormatting sqref="R89">
    <cfRule type="cellIs" dxfId="5217" priority="5520" operator="equal">
      <formula>"Online"</formula>
    </cfRule>
  </conditionalFormatting>
  <conditionalFormatting sqref="R89">
    <cfRule type="cellIs" dxfId="5216" priority="5519" operator="equal">
      <formula>"Online"</formula>
    </cfRule>
  </conditionalFormatting>
  <conditionalFormatting sqref="R89">
    <cfRule type="cellIs" dxfId="5215" priority="5518" operator="equal">
      <formula>"Online"</formula>
    </cfRule>
  </conditionalFormatting>
  <conditionalFormatting sqref="R89">
    <cfRule type="cellIs" dxfId="5214" priority="5517" operator="equal">
      <formula>"Online"</formula>
    </cfRule>
  </conditionalFormatting>
  <conditionalFormatting sqref="R89">
    <cfRule type="cellIs" dxfId="5213" priority="5516" operator="equal">
      <formula>"Online"</formula>
    </cfRule>
  </conditionalFormatting>
  <conditionalFormatting sqref="R89">
    <cfRule type="cellIs" dxfId="5212" priority="5515" operator="equal">
      <formula>"Online"</formula>
    </cfRule>
  </conditionalFormatting>
  <conditionalFormatting sqref="R89">
    <cfRule type="cellIs" dxfId="5211" priority="5514" operator="equal">
      <formula>"Online"</formula>
    </cfRule>
  </conditionalFormatting>
  <conditionalFormatting sqref="R89">
    <cfRule type="cellIs" dxfId="5210" priority="5513" operator="equal">
      <formula>"Online"</formula>
    </cfRule>
  </conditionalFormatting>
  <conditionalFormatting sqref="R89">
    <cfRule type="cellIs" dxfId="5209" priority="5512" operator="equal">
      <formula>"Online"</formula>
    </cfRule>
  </conditionalFormatting>
  <conditionalFormatting sqref="R89">
    <cfRule type="cellIs" dxfId="5208" priority="5511" operator="equal">
      <formula>"Online"</formula>
    </cfRule>
  </conditionalFormatting>
  <conditionalFormatting sqref="R89">
    <cfRule type="cellIs" dxfId="5207" priority="5510" operator="equal">
      <formula>"Online"</formula>
    </cfRule>
  </conditionalFormatting>
  <conditionalFormatting sqref="R89">
    <cfRule type="cellIs" dxfId="5206" priority="5509" operator="equal">
      <formula>"Online"</formula>
    </cfRule>
  </conditionalFormatting>
  <conditionalFormatting sqref="R90">
    <cfRule type="cellIs" dxfId="5205" priority="5508" operator="equal">
      <formula>"Online"</formula>
    </cfRule>
  </conditionalFormatting>
  <conditionalFormatting sqref="R90">
    <cfRule type="cellIs" dxfId="5204" priority="5507" operator="equal">
      <formula>"Online"</formula>
    </cfRule>
  </conditionalFormatting>
  <conditionalFormatting sqref="R90">
    <cfRule type="cellIs" dxfId="5203" priority="5506" operator="equal">
      <formula>"Online"</formula>
    </cfRule>
  </conditionalFormatting>
  <conditionalFormatting sqref="R90">
    <cfRule type="cellIs" dxfId="5202" priority="5505" operator="equal">
      <formula>"Online"</formula>
    </cfRule>
  </conditionalFormatting>
  <conditionalFormatting sqref="R90">
    <cfRule type="cellIs" dxfId="5201" priority="5504" operator="equal">
      <formula>"Online"</formula>
    </cfRule>
  </conditionalFormatting>
  <conditionalFormatting sqref="R90">
    <cfRule type="cellIs" dxfId="5200" priority="5503" operator="equal">
      <formula>"Online"</formula>
    </cfRule>
  </conditionalFormatting>
  <conditionalFormatting sqref="R90">
    <cfRule type="cellIs" dxfId="5199" priority="5502" operator="equal">
      <formula>"Online"</formula>
    </cfRule>
  </conditionalFormatting>
  <conditionalFormatting sqref="R90">
    <cfRule type="cellIs" dxfId="5198" priority="5501" operator="equal">
      <formula>"Online"</formula>
    </cfRule>
  </conditionalFormatting>
  <conditionalFormatting sqref="R90">
    <cfRule type="cellIs" dxfId="5197" priority="5500" operator="equal">
      <formula>"Online"</formula>
    </cfRule>
  </conditionalFormatting>
  <conditionalFormatting sqref="R90">
    <cfRule type="cellIs" dxfId="5196" priority="5499" operator="equal">
      <formula>"Online"</formula>
    </cfRule>
  </conditionalFormatting>
  <conditionalFormatting sqref="R90">
    <cfRule type="cellIs" dxfId="5195" priority="5498" operator="equal">
      <formula>"Online"</formula>
    </cfRule>
  </conditionalFormatting>
  <conditionalFormatting sqref="R90">
    <cfRule type="cellIs" dxfId="5194" priority="5497" operator="equal">
      <formula>"Online"</formula>
    </cfRule>
  </conditionalFormatting>
  <conditionalFormatting sqref="R90">
    <cfRule type="cellIs" dxfId="5193" priority="5496" operator="equal">
      <formula>"Online"</formula>
    </cfRule>
  </conditionalFormatting>
  <conditionalFormatting sqref="R90">
    <cfRule type="cellIs" dxfId="5192" priority="5495" operator="equal">
      <formula>"Online"</formula>
    </cfRule>
  </conditionalFormatting>
  <conditionalFormatting sqref="R90">
    <cfRule type="cellIs" dxfId="5191" priority="5494" operator="equal">
      <formula>"Online"</formula>
    </cfRule>
  </conditionalFormatting>
  <conditionalFormatting sqref="R90">
    <cfRule type="cellIs" dxfId="5190" priority="5493" operator="equal">
      <formula>"Online"</formula>
    </cfRule>
  </conditionalFormatting>
  <conditionalFormatting sqref="R90">
    <cfRule type="cellIs" dxfId="5189" priority="5492" operator="equal">
      <formula>"Online"</formula>
    </cfRule>
  </conditionalFormatting>
  <conditionalFormatting sqref="R90">
    <cfRule type="cellIs" dxfId="5188" priority="5491" operator="equal">
      <formula>"Online"</formula>
    </cfRule>
  </conditionalFormatting>
  <conditionalFormatting sqref="R90">
    <cfRule type="cellIs" dxfId="5187" priority="5490" operator="equal">
      <formula>"Online"</formula>
    </cfRule>
  </conditionalFormatting>
  <conditionalFormatting sqref="R90">
    <cfRule type="cellIs" dxfId="5186" priority="5489" operator="equal">
      <formula>"Online"</formula>
    </cfRule>
  </conditionalFormatting>
  <conditionalFormatting sqref="R90">
    <cfRule type="cellIs" dxfId="5185" priority="5488" operator="equal">
      <formula>"Online"</formula>
    </cfRule>
  </conditionalFormatting>
  <conditionalFormatting sqref="R90">
    <cfRule type="cellIs" dxfId="5184" priority="5487" operator="equal">
      <formula>"Online"</formula>
    </cfRule>
  </conditionalFormatting>
  <conditionalFormatting sqref="R90">
    <cfRule type="cellIs" dxfId="5183" priority="5486" operator="equal">
      <formula>"Online"</formula>
    </cfRule>
  </conditionalFormatting>
  <conditionalFormatting sqref="R90">
    <cfRule type="cellIs" dxfId="5182" priority="5485" operator="equal">
      <formula>"Online"</formula>
    </cfRule>
  </conditionalFormatting>
  <conditionalFormatting sqref="R90">
    <cfRule type="cellIs" dxfId="5181" priority="5484" operator="equal">
      <formula>"Online"</formula>
    </cfRule>
  </conditionalFormatting>
  <conditionalFormatting sqref="R90">
    <cfRule type="cellIs" dxfId="5180" priority="5483" operator="equal">
      <formula>"Online"</formula>
    </cfRule>
  </conditionalFormatting>
  <conditionalFormatting sqref="R90">
    <cfRule type="cellIs" dxfId="5179" priority="5482" operator="equal">
      <formula>"Online"</formula>
    </cfRule>
  </conditionalFormatting>
  <conditionalFormatting sqref="R90">
    <cfRule type="cellIs" dxfId="5178" priority="5481" operator="equal">
      <formula>"Online"</formula>
    </cfRule>
  </conditionalFormatting>
  <conditionalFormatting sqref="R90">
    <cfRule type="cellIs" dxfId="5177" priority="5480" operator="equal">
      <formula>"Online"</formula>
    </cfRule>
  </conditionalFormatting>
  <conditionalFormatting sqref="R90">
    <cfRule type="cellIs" dxfId="5176" priority="5479" operator="equal">
      <formula>"Online"</formula>
    </cfRule>
  </conditionalFormatting>
  <conditionalFormatting sqref="R90">
    <cfRule type="cellIs" dxfId="5175" priority="5478" operator="equal">
      <formula>"Online"</formula>
    </cfRule>
  </conditionalFormatting>
  <conditionalFormatting sqref="R90">
    <cfRule type="cellIs" dxfId="5174" priority="5477" operator="equal">
      <formula>"Online"</formula>
    </cfRule>
  </conditionalFormatting>
  <conditionalFormatting sqref="R90">
    <cfRule type="cellIs" dxfId="5173" priority="5476" operator="equal">
      <formula>"Online"</formula>
    </cfRule>
  </conditionalFormatting>
  <conditionalFormatting sqref="R90">
    <cfRule type="cellIs" dxfId="5172" priority="5475" operator="equal">
      <formula>"Online"</formula>
    </cfRule>
  </conditionalFormatting>
  <conditionalFormatting sqref="R90">
    <cfRule type="cellIs" dxfId="5171" priority="5474" operator="equal">
      <formula>"Online"</formula>
    </cfRule>
  </conditionalFormatting>
  <conditionalFormatting sqref="R90">
    <cfRule type="cellIs" dxfId="5170" priority="5473" operator="equal">
      <formula>"Online"</formula>
    </cfRule>
  </conditionalFormatting>
  <conditionalFormatting sqref="R90">
    <cfRule type="cellIs" dxfId="5169" priority="5472" operator="equal">
      <formula>"Online"</formula>
    </cfRule>
  </conditionalFormatting>
  <conditionalFormatting sqref="R90">
    <cfRule type="cellIs" dxfId="5168" priority="5471" operator="equal">
      <formula>"Online"</formula>
    </cfRule>
  </conditionalFormatting>
  <conditionalFormatting sqref="R90">
    <cfRule type="cellIs" dxfId="5167" priority="5470" operator="equal">
      <formula>"Online"</formula>
    </cfRule>
  </conditionalFormatting>
  <conditionalFormatting sqref="R90">
    <cfRule type="cellIs" dxfId="5166" priority="5469" operator="equal">
      <formula>"Online"</formula>
    </cfRule>
  </conditionalFormatting>
  <conditionalFormatting sqref="R90">
    <cfRule type="cellIs" dxfId="5165" priority="5468" operator="equal">
      <formula>"Online"</formula>
    </cfRule>
  </conditionalFormatting>
  <conditionalFormatting sqref="R90">
    <cfRule type="cellIs" dxfId="5164" priority="5467" operator="equal">
      <formula>"Online"</formula>
    </cfRule>
  </conditionalFormatting>
  <conditionalFormatting sqref="R91">
    <cfRule type="cellIs" dxfId="5163" priority="5466" operator="equal">
      <formula>"Online"</formula>
    </cfRule>
  </conditionalFormatting>
  <conditionalFormatting sqref="R91">
    <cfRule type="cellIs" dxfId="5162" priority="5465" operator="equal">
      <formula>"Online"</formula>
    </cfRule>
  </conditionalFormatting>
  <conditionalFormatting sqref="R91">
    <cfRule type="cellIs" dxfId="5161" priority="5464" operator="equal">
      <formula>"Online"</formula>
    </cfRule>
  </conditionalFormatting>
  <conditionalFormatting sqref="R91">
    <cfRule type="cellIs" dxfId="5160" priority="5463" operator="equal">
      <formula>"Online"</formula>
    </cfRule>
  </conditionalFormatting>
  <conditionalFormatting sqref="R91">
    <cfRule type="cellIs" dxfId="5159" priority="5462" operator="equal">
      <formula>"Online"</formula>
    </cfRule>
  </conditionalFormatting>
  <conditionalFormatting sqref="R91">
    <cfRule type="cellIs" dxfId="5158" priority="5461" operator="equal">
      <formula>"Online"</formula>
    </cfRule>
  </conditionalFormatting>
  <conditionalFormatting sqref="R91">
    <cfRule type="cellIs" dxfId="5157" priority="5460" operator="equal">
      <formula>"Online"</formula>
    </cfRule>
  </conditionalFormatting>
  <conditionalFormatting sqref="R91">
    <cfRule type="cellIs" dxfId="5156" priority="5459" operator="equal">
      <formula>"Online"</formula>
    </cfRule>
  </conditionalFormatting>
  <conditionalFormatting sqref="R91">
    <cfRule type="cellIs" dxfId="5155" priority="5458" operator="equal">
      <formula>"Online"</formula>
    </cfRule>
  </conditionalFormatting>
  <conditionalFormatting sqref="R91">
    <cfRule type="cellIs" dxfId="5154" priority="5457" operator="equal">
      <formula>"Online"</formula>
    </cfRule>
  </conditionalFormatting>
  <conditionalFormatting sqref="R91">
    <cfRule type="cellIs" dxfId="5153" priority="5456" operator="equal">
      <formula>"Online"</formula>
    </cfRule>
  </conditionalFormatting>
  <conditionalFormatting sqref="R91">
    <cfRule type="cellIs" dxfId="5152" priority="5455" operator="equal">
      <formula>"Online"</formula>
    </cfRule>
  </conditionalFormatting>
  <conditionalFormatting sqref="R91">
    <cfRule type="cellIs" dxfId="5151" priority="5454" operator="equal">
      <formula>"Online"</formula>
    </cfRule>
  </conditionalFormatting>
  <conditionalFormatting sqref="R91">
    <cfRule type="cellIs" dxfId="5150" priority="5453" operator="equal">
      <formula>"Online"</formula>
    </cfRule>
  </conditionalFormatting>
  <conditionalFormatting sqref="R91">
    <cfRule type="cellIs" dxfId="5149" priority="5452" operator="equal">
      <formula>"Online"</formula>
    </cfRule>
  </conditionalFormatting>
  <conditionalFormatting sqref="R91">
    <cfRule type="cellIs" dxfId="5148" priority="5451" operator="equal">
      <formula>"Online"</formula>
    </cfRule>
  </conditionalFormatting>
  <conditionalFormatting sqref="R91">
    <cfRule type="cellIs" dxfId="5147" priority="5450" operator="equal">
      <formula>"Online"</formula>
    </cfRule>
  </conditionalFormatting>
  <conditionalFormatting sqref="R91">
    <cfRule type="cellIs" dxfId="5146" priority="5449" operator="equal">
      <formula>"Online"</formula>
    </cfRule>
  </conditionalFormatting>
  <conditionalFormatting sqref="R91">
    <cfRule type="cellIs" dxfId="5145" priority="5448" operator="equal">
      <formula>"Online"</formula>
    </cfRule>
  </conditionalFormatting>
  <conditionalFormatting sqref="R91">
    <cfRule type="cellIs" dxfId="5144" priority="5447" operator="equal">
      <formula>"Online"</formula>
    </cfRule>
  </conditionalFormatting>
  <conditionalFormatting sqref="R91">
    <cfRule type="cellIs" dxfId="5143" priority="5446" operator="equal">
      <formula>"Online"</formula>
    </cfRule>
  </conditionalFormatting>
  <conditionalFormatting sqref="R91">
    <cfRule type="cellIs" dxfId="5142" priority="5445" operator="equal">
      <formula>"Online"</formula>
    </cfRule>
  </conditionalFormatting>
  <conditionalFormatting sqref="R91">
    <cfRule type="cellIs" dxfId="5141" priority="5444" operator="equal">
      <formula>"Online"</formula>
    </cfRule>
  </conditionalFormatting>
  <conditionalFormatting sqref="R91">
    <cfRule type="cellIs" dxfId="5140" priority="5443" operator="equal">
      <formula>"Online"</formula>
    </cfRule>
  </conditionalFormatting>
  <conditionalFormatting sqref="R91">
    <cfRule type="cellIs" dxfId="5139" priority="5442" operator="equal">
      <formula>"Online"</formula>
    </cfRule>
  </conditionalFormatting>
  <conditionalFormatting sqref="R91">
    <cfRule type="cellIs" dxfId="5138" priority="5441" operator="equal">
      <formula>"Online"</formula>
    </cfRule>
  </conditionalFormatting>
  <conditionalFormatting sqref="R91">
    <cfRule type="cellIs" dxfId="5137" priority="5440" operator="equal">
      <formula>"Online"</formula>
    </cfRule>
  </conditionalFormatting>
  <conditionalFormatting sqref="R91">
    <cfRule type="cellIs" dxfId="5136" priority="5439" operator="equal">
      <formula>"Online"</formula>
    </cfRule>
  </conditionalFormatting>
  <conditionalFormatting sqref="R91">
    <cfRule type="cellIs" dxfId="5135" priority="5438" operator="equal">
      <formula>"Online"</formula>
    </cfRule>
  </conditionalFormatting>
  <conditionalFormatting sqref="R91">
    <cfRule type="cellIs" dxfId="5134" priority="5437" operator="equal">
      <formula>"Online"</formula>
    </cfRule>
  </conditionalFormatting>
  <conditionalFormatting sqref="R91">
    <cfRule type="cellIs" dxfId="5133" priority="5436" operator="equal">
      <formula>"Online"</formula>
    </cfRule>
  </conditionalFormatting>
  <conditionalFormatting sqref="R91">
    <cfRule type="cellIs" dxfId="5132" priority="5435" operator="equal">
      <formula>"Online"</formula>
    </cfRule>
  </conditionalFormatting>
  <conditionalFormatting sqref="R91">
    <cfRule type="cellIs" dxfId="5131" priority="5434" operator="equal">
      <formula>"Online"</formula>
    </cfRule>
  </conditionalFormatting>
  <conditionalFormatting sqref="R91">
    <cfRule type="cellIs" dxfId="5130" priority="5433" operator="equal">
      <formula>"Online"</formula>
    </cfRule>
  </conditionalFormatting>
  <conditionalFormatting sqref="R91">
    <cfRule type="cellIs" dxfId="5129" priority="5432" operator="equal">
      <formula>"Online"</formula>
    </cfRule>
  </conditionalFormatting>
  <conditionalFormatting sqref="R91">
    <cfRule type="cellIs" dxfId="5128" priority="5431" operator="equal">
      <formula>"Online"</formula>
    </cfRule>
  </conditionalFormatting>
  <conditionalFormatting sqref="R91">
    <cfRule type="cellIs" dxfId="5127" priority="5430" operator="equal">
      <formula>"Online"</formula>
    </cfRule>
  </conditionalFormatting>
  <conditionalFormatting sqref="R91">
    <cfRule type="cellIs" dxfId="5126" priority="5429" operator="equal">
      <formula>"Online"</formula>
    </cfRule>
  </conditionalFormatting>
  <conditionalFormatting sqref="R91">
    <cfRule type="cellIs" dxfId="5125" priority="5428" operator="equal">
      <formula>"Online"</formula>
    </cfRule>
  </conditionalFormatting>
  <conditionalFormatting sqref="R91">
    <cfRule type="cellIs" dxfId="5124" priority="5427" operator="equal">
      <formula>"Online"</formula>
    </cfRule>
  </conditionalFormatting>
  <conditionalFormatting sqref="R91">
    <cfRule type="cellIs" dxfId="5123" priority="5426" operator="equal">
      <formula>"Online"</formula>
    </cfRule>
  </conditionalFormatting>
  <conditionalFormatting sqref="R91">
    <cfRule type="cellIs" dxfId="5122" priority="5425" operator="equal">
      <formula>"Online"</formula>
    </cfRule>
  </conditionalFormatting>
  <conditionalFormatting sqref="R41">
    <cfRule type="cellIs" dxfId="5121" priority="5424" operator="equal">
      <formula>"Online"</formula>
    </cfRule>
  </conditionalFormatting>
  <conditionalFormatting sqref="R41">
    <cfRule type="cellIs" dxfId="5120" priority="5423" operator="equal">
      <formula>"Online"</formula>
    </cfRule>
  </conditionalFormatting>
  <conditionalFormatting sqref="R41">
    <cfRule type="cellIs" dxfId="5119" priority="5422" operator="equal">
      <formula>"Online"</formula>
    </cfRule>
  </conditionalFormatting>
  <conditionalFormatting sqref="R41">
    <cfRule type="cellIs" dxfId="5118" priority="5421" operator="equal">
      <formula>"Online"</formula>
    </cfRule>
  </conditionalFormatting>
  <conditionalFormatting sqref="R41">
    <cfRule type="cellIs" dxfId="5117" priority="5420" operator="equal">
      <formula>"Online"</formula>
    </cfRule>
  </conditionalFormatting>
  <conditionalFormatting sqref="R41">
    <cfRule type="cellIs" dxfId="5116" priority="5419" operator="equal">
      <formula>"Online"</formula>
    </cfRule>
  </conditionalFormatting>
  <conditionalFormatting sqref="R41">
    <cfRule type="cellIs" dxfId="5115" priority="5418" operator="equal">
      <formula>"Online"</formula>
    </cfRule>
  </conditionalFormatting>
  <conditionalFormatting sqref="R41">
    <cfRule type="cellIs" dxfId="5114" priority="5417" operator="equal">
      <formula>"Online"</formula>
    </cfRule>
  </conditionalFormatting>
  <conditionalFormatting sqref="R41">
    <cfRule type="cellIs" dxfId="5113" priority="5416" operator="equal">
      <formula>"Online"</formula>
    </cfRule>
  </conditionalFormatting>
  <conditionalFormatting sqref="R41">
    <cfRule type="cellIs" dxfId="5112" priority="5415" operator="equal">
      <formula>"Online"</formula>
    </cfRule>
  </conditionalFormatting>
  <conditionalFormatting sqref="R41">
    <cfRule type="cellIs" dxfId="5111" priority="5414" operator="equal">
      <formula>"Online"</formula>
    </cfRule>
  </conditionalFormatting>
  <conditionalFormatting sqref="R43">
    <cfRule type="cellIs" dxfId="5110" priority="5413" operator="equal">
      <formula>"Online"</formula>
    </cfRule>
  </conditionalFormatting>
  <conditionalFormatting sqref="R43">
    <cfRule type="cellIs" dxfId="5109" priority="5412" operator="equal">
      <formula>"Online"</formula>
    </cfRule>
  </conditionalFormatting>
  <conditionalFormatting sqref="R43">
    <cfRule type="cellIs" dxfId="5108" priority="5411" operator="equal">
      <formula>"Online"</formula>
    </cfRule>
  </conditionalFormatting>
  <conditionalFormatting sqref="R43">
    <cfRule type="cellIs" dxfId="5107" priority="5410" operator="equal">
      <formula>"Online"</formula>
    </cfRule>
  </conditionalFormatting>
  <conditionalFormatting sqref="R43">
    <cfRule type="cellIs" dxfId="5106" priority="5409" operator="equal">
      <formula>"Online"</formula>
    </cfRule>
  </conditionalFormatting>
  <conditionalFormatting sqref="R43">
    <cfRule type="cellIs" dxfId="5105" priority="5408" operator="equal">
      <formula>"Online"</formula>
    </cfRule>
  </conditionalFormatting>
  <conditionalFormatting sqref="R43">
    <cfRule type="cellIs" dxfId="5104" priority="5407" operator="equal">
      <formula>"Online"</formula>
    </cfRule>
  </conditionalFormatting>
  <conditionalFormatting sqref="R43">
    <cfRule type="cellIs" dxfId="5103" priority="5406" operator="equal">
      <formula>"Online"</formula>
    </cfRule>
  </conditionalFormatting>
  <conditionalFormatting sqref="R43">
    <cfRule type="cellIs" dxfId="5102" priority="5405" operator="equal">
      <formula>"Online"</formula>
    </cfRule>
  </conditionalFormatting>
  <conditionalFormatting sqref="R43">
    <cfRule type="cellIs" dxfId="5101" priority="5404" operator="equal">
      <formula>"Online"</formula>
    </cfRule>
  </conditionalFormatting>
  <conditionalFormatting sqref="R43">
    <cfRule type="cellIs" dxfId="5100" priority="5403" operator="equal">
      <formula>"Online"</formula>
    </cfRule>
  </conditionalFormatting>
  <conditionalFormatting sqref="R43">
    <cfRule type="cellIs" dxfId="5099" priority="5402" operator="equal">
      <formula>"Online"</formula>
    </cfRule>
  </conditionalFormatting>
  <conditionalFormatting sqref="R68">
    <cfRule type="cellIs" dxfId="5098" priority="5401" operator="equal">
      <formula>"Online"</formula>
    </cfRule>
  </conditionalFormatting>
  <conditionalFormatting sqref="R68">
    <cfRule type="cellIs" dxfId="5097" priority="5400" operator="equal">
      <formula>"Online"</formula>
    </cfRule>
  </conditionalFormatting>
  <conditionalFormatting sqref="R68">
    <cfRule type="cellIs" dxfId="5096" priority="5399" operator="equal">
      <formula>"Online"</formula>
    </cfRule>
  </conditionalFormatting>
  <conditionalFormatting sqref="R68">
    <cfRule type="cellIs" dxfId="5095" priority="5398" operator="equal">
      <formula>"Online"</formula>
    </cfRule>
  </conditionalFormatting>
  <conditionalFormatting sqref="R68">
    <cfRule type="cellIs" dxfId="5094" priority="5397" operator="equal">
      <formula>"Online"</formula>
    </cfRule>
  </conditionalFormatting>
  <conditionalFormatting sqref="R68">
    <cfRule type="cellIs" dxfId="5093" priority="5396" operator="equal">
      <formula>"Online"</formula>
    </cfRule>
  </conditionalFormatting>
  <conditionalFormatting sqref="R68">
    <cfRule type="cellIs" dxfId="5092" priority="5395" operator="equal">
      <formula>"Online"</formula>
    </cfRule>
  </conditionalFormatting>
  <conditionalFormatting sqref="R68">
    <cfRule type="cellIs" dxfId="5091" priority="5394" operator="equal">
      <formula>"Online"</formula>
    </cfRule>
  </conditionalFormatting>
  <conditionalFormatting sqref="R68">
    <cfRule type="cellIs" dxfId="5090" priority="5393" operator="equal">
      <formula>"Online"</formula>
    </cfRule>
  </conditionalFormatting>
  <conditionalFormatting sqref="R68">
    <cfRule type="cellIs" dxfId="5089" priority="5392" operator="equal">
      <formula>"Online"</formula>
    </cfRule>
  </conditionalFormatting>
  <conditionalFormatting sqref="R68">
    <cfRule type="cellIs" dxfId="5088" priority="5391" operator="equal">
      <formula>"Online"</formula>
    </cfRule>
  </conditionalFormatting>
  <conditionalFormatting sqref="R68">
    <cfRule type="cellIs" dxfId="5087" priority="5390" operator="equal">
      <formula>"Online"</formula>
    </cfRule>
  </conditionalFormatting>
  <conditionalFormatting sqref="R68">
    <cfRule type="cellIs" dxfId="5086" priority="5389" operator="equal">
      <formula>"Online"</formula>
    </cfRule>
  </conditionalFormatting>
  <conditionalFormatting sqref="R68">
    <cfRule type="cellIs" dxfId="5085" priority="5388" operator="equal">
      <formula>"Online"</formula>
    </cfRule>
  </conditionalFormatting>
  <conditionalFormatting sqref="R68">
    <cfRule type="cellIs" dxfId="5084" priority="5387" operator="equal">
      <formula>"Online"</formula>
    </cfRule>
  </conditionalFormatting>
  <conditionalFormatting sqref="R68">
    <cfRule type="cellIs" dxfId="5083" priority="5386" operator="equal">
      <formula>"Online"</formula>
    </cfRule>
  </conditionalFormatting>
  <conditionalFormatting sqref="R68">
    <cfRule type="cellIs" dxfId="5082" priority="5385" operator="equal">
      <formula>"Online"</formula>
    </cfRule>
  </conditionalFormatting>
  <conditionalFormatting sqref="R68">
    <cfRule type="cellIs" dxfId="5081" priority="5384" operator="equal">
      <formula>"Online"</formula>
    </cfRule>
  </conditionalFormatting>
  <conditionalFormatting sqref="R68">
    <cfRule type="cellIs" dxfId="5080" priority="5383" operator="equal">
      <formula>"Online"</formula>
    </cfRule>
  </conditionalFormatting>
  <conditionalFormatting sqref="R69:R70">
    <cfRule type="cellIs" dxfId="5079" priority="5382" operator="equal">
      <formula>"Online"</formula>
    </cfRule>
  </conditionalFormatting>
  <conditionalFormatting sqref="R69:R70">
    <cfRule type="cellIs" dxfId="5078" priority="5381" operator="equal">
      <formula>"Online"</formula>
    </cfRule>
  </conditionalFormatting>
  <conditionalFormatting sqref="R69:R70">
    <cfRule type="cellIs" dxfId="5077" priority="5380" operator="equal">
      <formula>"Online"</formula>
    </cfRule>
  </conditionalFormatting>
  <conditionalFormatting sqref="R69:R70">
    <cfRule type="cellIs" dxfId="5076" priority="5379" operator="equal">
      <formula>"Online"</formula>
    </cfRule>
  </conditionalFormatting>
  <conditionalFormatting sqref="R69:R70">
    <cfRule type="cellIs" dxfId="5075" priority="5378" operator="equal">
      <formula>"Online"</formula>
    </cfRule>
  </conditionalFormatting>
  <conditionalFormatting sqref="R69:R70">
    <cfRule type="cellIs" dxfId="5074" priority="5377" operator="equal">
      <formula>"Online"</formula>
    </cfRule>
  </conditionalFormatting>
  <conditionalFormatting sqref="R69:R70">
    <cfRule type="cellIs" dxfId="5073" priority="5376" operator="equal">
      <formula>"Online"</formula>
    </cfRule>
  </conditionalFormatting>
  <conditionalFormatting sqref="R69:R70">
    <cfRule type="cellIs" dxfId="5072" priority="5375" operator="equal">
      <formula>"Online"</formula>
    </cfRule>
  </conditionalFormatting>
  <conditionalFormatting sqref="R69:R70">
    <cfRule type="cellIs" dxfId="5071" priority="5374" operator="equal">
      <formula>"Online"</formula>
    </cfRule>
  </conditionalFormatting>
  <conditionalFormatting sqref="R69:R70">
    <cfRule type="cellIs" dxfId="5070" priority="5373" operator="equal">
      <formula>"Online"</formula>
    </cfRule>
  </conditionalFormatting>
  <conditionalFormatting sqref="R69:R70">
    <cfRule type="cellIs" dxfId="5069" priority="5372" operator="equal">
      <formula>"Online"</formula>
    </cfRule>
  </conditionalFormatting>
  <conditionalFormatting sqref="R69:R70">
    <cfRule type="cellIs" dxfId="5068" priority="5371" operator="equal">
      <formula>"Online"</formula>
    </cfRule>
  </conditionalFormatting>
  <conditionalFormatting sqref="R69:R70">
    <cfRule type="cellIs" dxfId="5067" priority="5370" operator="equal">
      <formula>"Online"</formula>
    </cfRule>
  </conditionalFormatting>
  <conditionalFormatting sqref="R69:R70">
    <cfRule type="cellIs" dxfId="5066" priority="5369" operator="equal">
      <formula>"Online"</formula>
    </cfRule>
  </conditionalFormatting>
  <conditionalFormatting sqref="R69:R70">
    <cfRule type="cellIs" dxfId="5065" priority="5368" operator="equal">
      <formula>"Online"</formula>
    </cfRule>
  </conditionalFormatting>
  <conditionalFormatting sqref="R69:R70">
    <cfRule type="cellIs" dxfId="5064" priority="5367" operator="equal">
      <formula>"Online"</formula>
    </cfRule>
  </conditionalFormatting>
  <conditionalFormatting sqref="R69:R70">
    <cfRule type="cellIs" dxfId="5063" priority="5366" operator="equal">
      <formula>"Online"</formula>
    </cfRule>
  </conditionalFormatting>
  <conditionalFormatting sqref="R69:R70">
    <cfRule type="cellIs" dxfId="5062" priority="5365" operator="equal">
      <formula>"Online"</formula>
    </cfRule>
  </conditionalFormatting>
  <conditionalFormatting sqref="R69:R70">
    <cfRule type="cellIs" dxfId="5061" priority="5364" operator="equal">
      <formula>"Online"</formula>
    </cfRule>
  </conditionalFormatting>
  <conditionalFormatting sqref="R72">
    <cfRule type="cellIs" dxfId="5060" priority="5363" operator="equal">
      <formula>"Online"</formula>
    </cfRule>
  </conditionalFormatting>
  <conditionalFormatting sqref="R72">
    <cfRule type="cellIs" dxfId="5059" priority="5362" operator="equal">
      <formula>"Online"</formula>
    </cfRule>
  </conditionalFormatting>
  <conditionalFormatting sqref="R72">
    <cfRule type="cellIs" dxfId="5058" priority="5361" operator="equal">
      <formula>"Online"</formula>
    </cfRule>
  </conditionalFormatting>
  <conditionalFormatting sqref="R72">
    <cfRule type="cellIs" dxfId="5057" priority="5360" operator="equal">
      <formula>"Online"</formula>
    </cfRule>
  </conditionalFormatting>
  <conditionalFormatting sqref="R72">
    <cfRule type="cellIs" dxfId="5056" priority="5359" operator="equal">
      <formula>"Online"</formula>
    </cfRule>
  </conditionalFormatting>
  <conditionalFormatting sqref="R72">
    <cfRule type="cellIs" dxfId="5055" priority="5358" operator="equal">
      <formula>"Online"</formula>
    </cfRule>
  </conditionalFormatting>
  <conditionalFormatting sqref="R72">
    <cfRule type="cellIs" dxfId="5054" priority="5357" operator="equal">
      <formula>"Online"</formula>
    </cfRule>
  </conditionalFormatting>
  <conditionalFormatting sqref="R72">
    <cfRule type="cellIs" dxfId="5053" priority="5356" operator="equal">
      <formula>"Online"</formula>
    </cfRule>
  </conditionalFormatting>
  <conditionalFormatting sqref="R72">
    <cfRule type="cellIs" dxfId="5052" priority="5355" operator="equal">
      <formula>"Online"</formula>
    </cfRule>
  </conditionalFormatting>
  <conditionalFormatting sqref="R72">
    <cfRule type="cellIs" dxfId="5051" priority="5354" operator="equal">
      <formula>"Online"</formula>
    </cfRule>
  </conditionalFormatting>
  <conditionalFormatting sqref="R72">
    <cfRule type="cellIs" dxfId="5050" priority="5353" operator="equal">
      <formula>"Online"</formula>
    </cfRule>
  </conditionalFormatting>
  <conditionalFormatting sqref="R72">
    <cfRule type="cellIs" dxfId="5049" priority="5352" operator="equal">
      <formula>"Online"</formula>
    </cfRule>
  </conditionalFormatting>
  <conditionalFormatting sqref="R72">
    <cfRule type="cellIs" dxfId="5048" priority="5351" operator="equal">
      <formula>"Online"</formula>
    </cfRule>
  </conditionalFormatting>
  <conditionalFormatting sqref="R72">
    <cfRule type="cellIs" dxfId="5047" priority="5350" operator="equal">
      <formula>"Online"</formula>
    </cfRule>
  </conditionalFormatting>
  <conditionalFormatting sqref="R72">
    <cfRule type="cellIs" dxfId="5046" priority="5349" operator="equal">
      <formula>"Online"</formula>
    </cfRule>
  </conditionalFormatting>
  <conditionalFormatting sqref="R72">
    <cfRule type="cellIs" dxfId="5045" priority="5348" operator="equal">
      <formula>"Online"</formula>
    </cfRule>
  </conditionalFormatting>
  <conditionalFormatting sqref="R72">
    <cfRule type="cellIs" dxfId="5044" priority="5347" operator="equal">
      <formula>"Online"</formula>
    </cfRule>
  </conditionalFormatting>
  <conditionalFormatting sqref="R72">
    <cfRule type="cellIs" dxfId="5043" priority="5346" operator="equal">
      <formula>"Online"</formula>
    </cfRule>
  </conditionalFormatting>
  <conditionalFormatting sqref="R72">
    <cfRule type="cellIs" dxfId="5042" priority="5345" operator="equal">
      <formula>"Online"</formula>
    </cfRule>
  </conditionalFormatting>
  <conditionalFormatting sqref="R78">
    <cfRule type="cellIs" dxfId="5041" priority="5344" operator="equal">
      <formula>"Online"</formula>
    </cfRule>
  </conditionalFormatting>
  <conditionalFormatting sqref="R78">
    <cfRule type="cellIs" dxfId="5040" priority="5343" operator="equal">
      <formula>"Online"</formula>
    </cfRule>
  </conditionalFormatting>
  <conditionalFormatting sqref="R78">
    <cfRule type="cellIs" dxfId="5039" priority="5342" operator="equal">
      <formula>"Online"</formula>
    </cfRule>
  </conditionalFormatting>
  <conditionalFormatting sqref="R78">
    <cfRule type="cellIs" dxfId="5038" priority="5341" operator="equal">
      <formula>"Online"</formula>
    </cfRule>
  </conditionalFormatting>
  <conditionalFormatting sqref="R78">
    <cfRule type="cellIs" dxfId="5037" priority="5340" operator="equal">
      <formula>"Online"</formula>
    </cfRule>
  </conditionalFormatting>
  <conditionalFormatting sqref="R78">
    <cfRule type="cellIs" dxfId="5036" priority="5339" operator="equal">
      <formula>"Online"</formula>
    </cfRule>
  </conditionalFormatting>
  <conditionalFormatting sqref="R78">
    <cfRule type="cellIs" dxfId="5035" priority="5338" operator="equal">
      <formula>"Online"</formula>
    </cfRule>
  </conditionalFormatting>
  <conditionalFormatting sqref="R78">
    <cfRule type="cellIs" dxfId="5034" priority="5337" operator="equal">
      <formula>"Online"</formula>
    </cfRule>
  </conditionalFormatting>
  <conditionalFormatting sqref="R78">
    <cfRule type="cellIs" dxfId="5033" priority="5336" operator="equal">
      <formula>"Online"</formula>
    </cfRule>
  </conditionalFormatting>
  <conditionalFormatting sqref="R78">
    <cfRule type="cellIs" dxfId="5032" priority="5335" operator="equal">
      <formula>"Online"</formula>
    </cfRule>
  </conditionalFormatting>
  <conditionalFormatting sqref="R78">
    <cfRule type="cellIs" dxfId="5031" priority="5334" operator="equal">
      <formula>"Online"</formula>
    </cfRule>
  </conditionalFormatting>
  <conditionalFormatting sqref="R78">
    <cfRule type="cellIs" dxfId="5030" priority="5333" operator="equal">
      <formula>"Online"</formula>
    </cfRule>
  </conditionalFormatting>
  <conditionalFormatting sqref="R78">
    <cfRule type="cellIs" dxfId="5029" priority="5332" operator="equal">
      <formula>"Online"</formula>
    </cfRule>
  </conditionalFormatting>
  <conditionalFormatting sqref="R78">
    <cfRule type="cellIs" dxfId="5028" priority="5331" operator="equal">
      <formula>"Online"</formula>
    </cfRule>
  </conditionalFormatting>
  <conditionalFormatting sqref="R78">
    <cfRule type="cellIs" dxfId="5027" priority="5330" operator="equal">
      <formula>"Online"</formula>
    </cfRule>
  </conditionalFormatting>
  <conditionalFormatting sqref="R78">
    <cfRule type="cellIs" dxfId="5026" priority="5329" operator="equal">
      <formula>"Online"</formula>
    </cfRule>
  </conditionalFormatting>
  <conditionalFormatting sqref="R78">
    <cfRule type="cellIs" dxfId="5025" priority="5328" operator="equal">
      <formula>"Online"</formula>
    </cfRule>
  </conditionalFormatting>
  <conditionalFormatting sqref="R78">
    <cfRule type="cellIs" dxfId="5024" priority="5327" operator="equal">
      <formula>"Online"</formula>
    </cfRule>
  </conditionalFormatting>
  <conditionalFormatting sqref="R78">
    <cfRule type="cellIs" dxfId="5023" priority="5326" operator="equal">
      <formula>"Online"</formula>
    </cfRule>
  </conditionalFormatting>
  <conditionalFormatting sqref="R81">
    <cfRule type="cellIs" dxfId="5022" priority="5325" operator="equal">
      <formula>"Online"</formula>
    </cfRule>
  </conditionalFormatting>
  <conditionalFormatting sqref="R81">
    <cfRule type="cellIs" dxfId="5021" priority="5324" operator="equal">
      <formula>"Online"</formula>
    </cfRule>
  </conditionalFormatting>
  <conditionalFormatting sqref="R81">
    <cfRule type="cellIs" dxfId="5020" priority="5323" operator="equal">
      <formula>"Online"</formula>
    </cfRule>
  </conditionalFormatting>
  <conditionalFormatting sqref="R81">
    <cfRule type="cellIs" dxfId="5019" priority="5322" operator="equal">
      <formula>"Online"</formula>
    </cfRule>
  </conditionalFormatting>
  <conditionalFormatting sqref="R81">
    <cfRule type="cellIs" dxfId="5018" priority="5321" operator="equal">
      <formula>"Online"</formula>
    </cfRule>
  </conditionalFormatting>
  <conditionalFormatting sqref="R81">
    <cfRule type="cellIs" dxfId="5017" priority="5320" operator="equal">
      <formula>"Online"</formula>
    </cfRule>
  </conditionalFormatting>
  <conditionalFormatting sqref="R81">
    <cfRule type="cellIs" dxfId="5016" priority="5319" operator="equal">
      <formula>"Online"</formula>
    </cfRule>
  </conditionalFormatting>
  <conditionalFormatting sqref="R81">
    <cfRule type="cellIs" dxfId="5015" priority="5318" operator="equal">
      <formula>"Online"</formula>
    </cfRule>
  </conditionalFormatting>
  <conditionalFormatting sqref="R81">
    <cfRule type="cellIs" dxfId="5014" priority="5317" operator="equal">
      <formula>"Online"</formula>
    </cfRule>
  </conditionalFormatting>
  <conditionalFormatting sqref="R81">
    <cfRule type="cellIs" dxfId="5013" priority="5316" operator="equal">
      <formula>"Online"</formula>
    </cfRule>
  </conditionalFormatting>
  <conditionalFormatting sqref="R81">
    <cfRule type="cellIs" dxfId="5012" priority="5315" operator="equal">
      <formula>"Online"</formula>
    </cfRule>
  </conditionalFormatting>
  <conditionalFormatting sqref="R81">
    <cfRule type="cellIs" dxfId="5011" priority="5314" operator="equal">
      <formula>"Online"</formula>
    </cfRule>
  </conditionalFormatting>
  <conditionalFormatting sqref="R81">
    <cfRule type="cellIs" dxfId="5010" priority="5313" operator="equal">
      <formula>"Online"</formula>
    </cfRule>
  </conditionalFormatting>
  <conditionalFormatting sqref="R81">
    <cfRule type="cellIs" dxfId="5009" priority="5312" operator="equal">
      <formula>"Online"</formula>
    </cfRule>
  </conditionalFormatting>
  <conditionalFormatting sqref="R81">
    <cfRule type="cellIs" dxfId="5008" priority="5311" operator="equal">
      <formula>"Online"</formula>
    </cfRule>
  </conditionalFormatting>
  <conditionalFormatting sqref="R81">
    <cfRule type="cellIs" dxfId="5007" priority="5310" operator="equal">
      <formula>"Online"</formula>
    </cfRule>
  </conditionalFormatting>
  <conditionalFormatting sqref="R81">
    <cfRule type="cellIs" dxfId="5006" priority="5309" operator="equal">
      <formula>"Online"</formula>
    </cfRule>
  </conditionalFormatting>
  <conditionalFormatting sqref="R81">
    <cfRule type="cellIs" dxfId="5005" priority="5308" operator="equal">
      <formula>"Online"</formula>
    </cfRule>
  </conditionalFormatting>
  <conditionalFormatting sqref="R81">
    <cfRule type="cellIs" dxfId="5004" priority="5307" operator="equal">
      <formula>"Online"</formula>
    </cfRule>
  </conditionalFormatting>
  <conditionalFormatting sqref="R82">
    <cfRule type="cellIs" dxfId="5003" priority="5306" operator="equal">
      <formula>"Online"</formula>
    </cfRule>
  </conditionalFormatting>
  <conditionalFormatting sqref="R82">
    <cfRule type="cellIs" dxfId="5002" priority="5305" operator="equal">
      <formula>"Online"</formula>
    </cfRule>
  </conditionalFormatting>
  <conditionalFormatting sqref="R82">
    <cfRule type="cellIs" dxfId="5001" priority="5304" operator="equal">
      <formula>"Online"</formula>
    </cfRule>
  </conditionalFormatting>
  <conditionalFormatting sqref="R82">
    <cfRule type="cellIs" dxfId="5000" priority="5303" operator="equal">
      <formula>"Online"</formula>
    </cfRule>
  </conditionalFormatting>
  <conditionalFormatting sqref="R82">
    <cfRule type="cellIs" dxfId="4999" priority="5302" operator="equal">
      <formula>"Online"</formula>
    </cfRule>
  </conditionalFormatting>
  <conditionalFormatting sqref="R82">
    <cfRule type="cellIs" dxfId="4998" priority="5301" operator="equal">
      <formula>"Online"</formula>
    </cfRule>
  </conditionalFormatting>
  <conditionalFormatting sqref="R82">
    <cfRule type="cellIs" dxfId="4997" priority="5300" operator="equal">
      <formula>"Online"</formula>
    </cfRule>
  </conditionalFormatting>
  <conditionalFormatting sqref="R82">
    <cfRule type="cellIs" dxfId="4996" priority="5299" operator="equal">
      <formula>"Online"</formula>
    </cfRule>
  </conditionalFormatting>
  <conditionalFormatting sqref="R82">
    <cfRule type="cellIs" dxfId="4995" priority="5298" operator="equal">
      <formula>"Online"</formula>
    </cfRule>
  </conditionalFormatting>
  <conditionalFormatting sqref="R82">
    <cfRule type="cellIs" dxfId="4994" priority="5297" operator="equal">
      <formula>"Online"</formula>
    </cfRule>
  </conditionalFormatting>
  <conditionalFormatting sqref="R82">
    <cfRule type="cellIs" dxfId="4993" priority="5296" operator="equal">
      <formula>"Online"</formula>
    </cfRule>
  </conditionalFormatting>
  <conditionalFormatting sqref="R82">
    <cfRule type="cellIs" dxfId="4992" priority="5295" operator="equal">
      <formula>"Online"</formula>
    </cfRule>
  </conditionalFormatting>
  <conditionalFormatting sqref="R82">
    <cfRule type="cellIs" dxfId="4991" priority="5294" operator="equal">
      <formula>"Online"</formula>
    </cfRule>
  </conditionalFormatting>
  <conditionalFormatting sqref="R82">
    <cfRule type="cellIs" dxfId="4990" priority="5293" operator="equal">
      <formula>"Online"</formula>
    </cfRule>
  </conditionalFormatting>
  <conditionalFormatting sqref="R82">
    <cfRule type="cellIs" dxfId="4989" priority="5292" operator="equal">
      <formula>"Online"</formula>
    </cfRule>
  </conditionalFormatting>
  <conditionalFormatting sqref="R82">
    <cfRule type="cellIs" dxfId="4988" priority="5291" operator="equal">
      <formula>"Online"</formula>
    </cfRule>
  </conditionalFormatting>
  <conditionalFormatting sqref="R82">
    <cfRule type="cellIs" dxfId="4987" priority="5290" operator="equal">
      <formula>"Online"</formula>
    </cfRule>
  </conditionalFormatting>
  <conditionalFormatting sqref="R82">
    <cfRule type="cellIs" dxfId="4986" priority="5289" operator="equal">
      <formula>"Online"</formula>
    </cfRule>
  </conditionalFormatting>
  <conditionalFormatting sqref="R82">
    <cfRule type="cellIs" dxfId="4985" priority="5288" operator="equal">
      <formula>"Online"</formula>
    </cfRule>
  </conditionalFormatting>
  <conditionalFormatting sqref="R84">
    <cfRule type="cellIs" dxfId="4984" priority="5287" operator="equal">
      <formula>"Online"</formula>
    </cfRule>
  </conditionalFormatting>
  <conditionalFormatting sqref="R84">
    <cfRule type="cellIs" dxfId="4983" priority="5286" operator="equal">
      <formula>"Online"</formula>
    </cfRule>
  </conditionalFormatting>
  <conditionalFormatting sqref="R84">
    <cfRule type="cellIs" dxfId="4982" priority="5285" operator="equal">
      <formula>"Online"</formula>
    </cfRule>
  </conditionalFormatting>
  <conditionalFormatting sqref="R84">
    <cfRule type="cellIs" dxfId="4981" priority="5284" operator="equal">
      <formula>"Online"</formula>
    </cfRule>
  </conditionalFormatting>
  <conditionalFormatting sqref="R84">
    <cfRule type="cellIs" dxfId="4980" priority="5283" operator="equal">
      <formula>"Online"</formula>
    </cfRule>
  </conditionalFormatting>
  <conditionalFormatting sqref="R84">
    <cfRule type="cellIs" dxfId="4979" priority="5282" operator="equal">
      <formula>"Online"</formula>
    </cfRule>
  </conditionalFormatting>
  <conditionalFormatting sqref="R84">
    <cfRule type="cellIs" dxfId="4978" priority="5281" operator="equal">
      <formula>"Online"</formula>
    </cfRule>
  </conditionalFormatting>
  <conditionalFormatting sqref="R84">
    <cfRule type="cellIs" dxfId="4977" priority="5280" operator="equal">
      <formula>"Online"</formula>
    </cfRule>
  </conditionalFormatting>
  <conditionalFormatting sqref="R84">
    <cfRule type="cellIs" dxfId="4976" priority="5279" operator="equal">
      <formula>"Online"</formula>
    </cfRule>
  </conditionalFormatting>
  <conditionalFormatting sqref="R84">
    <cfRule type="cellIs" dxfId="4975" priority="5278" operator="equal">
      <formula>"Online"</formula>
    </cfRule>
  </conditionalFormatting>
  <conditionalFormatting sqref="R84">
    <cfRule type="cellIs" dxfId="4974" priority="5277" operator="equal">
      <formula>"Online"</formula>
    </cfRule>
  </conditionalFormatting>
  <conditionalFormatting sqref="R84">
    <cfRule type="cellIs" dxfId="4973" priority="5276" operator="equal">
      <formula>"Online"</formula>
    </cfRule>
  </conditionalFormatting>
  <conditionalFormatting sqref="R84">
    <cfRule type="cellIs" dxfId="4972" priority="5275" operator="equal">
      <formula>"Online"</formula>
    </cfRule>
  </conditionalFormatting>
  <conditionalFormatting sqref="R84">
    <cfRule type="cellIs" dxfId="4971" priority="5274" operator="equal">
      <formula>"Online"</formula>
    </cfRule>
  </conditionalFormatting>
  <conditionalFormatting sqref="R84">
    <cfRule type="cellIs" dxfId="4970" priority="5273" operator="equal">
      <formula>"Online"</formula>
    </cfRule>
  </conditionalFormatting>
  <conditionalFormatting sqref="R84">
    <cfRule type="cellIs" dxfId="4969" priority="5272" operator="equal">
      <formula>"Online"</formula>
    </cfRule>
  </conditionalFormatting>
  <conditionalFormatting sqref="R84">
    <cfRule type="cellIs" dxfId="4968" priority="5271" operator="equal">
      <formula>"Online"</formula>
    </cfRule>
  </conditionalFormatting>
  <conditionalFormatting sqref="R84">
    <cfRule type="cellIs" dxfId="4967" priority="5270" operator="equal">
      <formula>"Online"</formula>
    </cfRule>
  </conditionalFormatting>
  <conditionalFormatting sqref="R84">
    <cfRule type="cellIs" dxfId="4966" priority="5269" operator="equal">
      <formula>"Online"</formula>
    </cfRule>
  </conditionalFormatting>
  <conditionalFormatting sqref="R85:R86">
    <cfRule type="cellIs" dxfId="4965" priority="5268" operator="equal">
      <formula>"Online"</formula>
    </cfRule>
  </conditionalFormatting>
  <conditionalFormatting sqref="R85:R86">
    <cfRule type="cellIs" dxfId="4964" priority="5267" operator="equal">
      <formula>"Online"</formula>
    </cfRule>
  </conditionalFormatting>
  <conditionalFormatting sqref="R85:R86">
    <cfRule type="cellIs" dxfId="4963" priority="5266" operator="equal">
      <formula>"Online"</formula>
    </cfRule>
  </conditionalFormatting>
  <conditionalFormatting sqref="R85:R86">
    <cfRule type="cellIs" dxfId="4962" priority="5265" operator="equal">
      <formula>"Online"</formula>
    </cfRule>
  </conditionalFormatting>
  <conditionalFormatting sqref="R85:R86">
    <cfRule type="cellIs" dxfId="4961" priority="5264" operator="equal">
      <formula>"Online"</formula>
    </cfRule>
  </conditionalFormatting>
  <conditionalFormatting sqref="R85:R86">
    <cfRule type="cellIs" dxfId="4960" priority="5263" operator="equal">
      <formula>"Online"</formula>
    </cfRule>
  </conditionalFormatting>
  <conditionalFormatting sqref="R85:R86">
    <cfRule type="cellIs" dxfId="4959" priority="5262" operator="equal">
      <formula>"Online"</formula>
    </cfRule>
  </conditionalFormatting>
  <conditionalFormatting sqref="R85:R86">
    <cfRule type="cellIs" dxfId="4958" priority="5261" operator="equal">
      <formula>"Online"</formula>
    </cfRule>
  </conditionalFormatting>
  <conditionalFormatting sqref="R85:R86">
    <cfRule type="cellIs" dxfId="4957" priority="5260" operator="equal">
      <formula>"Online"</formula>
    </cfRule>
  </conditionalFormatting>
  <conditionalFormatting sqref="R85:R86">
    <cfRule type="cellIs" dxfId="4956" priority="5259" operator="equal">
      <formula>"Online"</formula>
    </cfRule>
  </conditionalFormatting>
  <conditionalFormatting sqref="R85:R86">
    <cfRule type="cellIs" dxfId="4955" priority="5258" operator="equal">
      <formula>"Online"</formula>
    </cfRule>
  </conditionalFormatting>
  <conditionalFormatting sqref="R85:R86">
    <cfRule type="cellIs" dxfId="4954" priority="5257" operator="equal">
      <formula>"Online"</formula>
    </cfRule>
  </conditionalFormatting>
  <conditionalFormatting sqref="R85:R86">
    <cfRule type="cellIs" dxfId="4953" priority="5256" operator="equal">
      <formula>"Online"</formula>
    </cfRule>
  </conditionalFormatting>
  <conditionalFormatting sqref="R85:R86">
    <cfRule type="cellIs" dxfId="4952" priority="5255" operator="equal">
      <formula>"Online"</formula>
    </cfRule>
  </conditionalFormatting>
  <conditionalFormatting sqref="R85:R86">
    <cfRule type="cellIs" dxfId="4951" priority="5254" operator="equal">
      <formula>"Online"</formula>
    </cfRule>
  </conditionalFormatting>
  <conditionalFormatting sqref="R85:R86">
    <cfRule type="cellIs" dxfId="4950" priority="5253" operator="equal">
      <formula>"Online"</formula>
    </cfRule>
  </conditionalFormatting>
  <conditionalFormatting sqref="R85:R86">
    <cfRule type="cellIs" dxfId="4949" priority="5252" operator="equal">
      <formula>"Online"</formula>
    </cfRule>
  </conditionalFormatting>
  <conditionalFormatting sqref="R85:R86">
    <cfRule type="cellIs" dxfId="4948" priority="5251" operator="equal">
      <formula>"Online"</formula>
    </cfRule>
  </conditionalFormatting>
  <conditionalFormatting sqref="R85:R86">
    <cfRule type="cellIs" dxfId="4947" priority="5250" operator="equal">
      <formula>"Online"</formula>
    </cfRule>
  </conditionalFormatting>
  <conditionalFormatting sqref="R40">
    <cfRule type="cellIs" dxfId="4946" priority="5249" operator="equal">
      <formula>"Online"</formula>
    </cfRule>
  </conditionalFormatting>
  <conditionalFormatting sqref="R40">
    <cfRule type="cellIs" dxfId="4945" priority="5248" operator="equal">
      <formula>"Online"</formula>
    </cfRule>
  </conditionalFormatting>
  <conditionalFormatting sqref="R40">
    <cfRule type="cellIs" dxfId="4944" priority="5247" operator="equal">
      <formula>"Online"</formula>
    </cfRule>
  </conditionalFormatting>
  <conditionalFormatting sqref="R40">
    <cfRule type="cellIs" dxfId="4943" priority="5246" operator="equal">
      <formula>"Online"</formula>
    </cfRule>
  </conditionalFormatting>
  <conditionalFormatting sqref="R40">
    <cfRule type="cellIs" dxfId="4942" priority="5245" operator="equal">
      <formula>"Online"</formula>
    </cfRule>
  </conditionalFormatting>
  <conditionalFormatting sqref="R40">
    <cfRule type="cellIs" dxfId="4941" priority="5244" operator="equal">
      <formula>"Online"</formula>
    </cfRule>
  </conditionalFormatting>
  <conditionalFormatting sqref="R40">
    <cfRule type="cellIs" dxfId="4940" priority="5243" operator="equal">
      <formula>"Online"</formula>
    </cfRule>
  </conditionalFormatting>
  <conditionalFormatting sqref="R40">
    <cfRule type="cellIs" dxfId="4939" priority="5242" operator="equal">
      <formula>"Online"</formula>
    </cfRule>
  </conditionalFormatting>
  <conditionalFormatting sqref="R40">
    <cfRule type="cellIs" dxfId="4938" priority="5241" operator="equal">
      <formula>"Online"</formula>
    </cfRule>
  </conditionalFormatting>
  <conditionalFormatting sqref="R40">
    <cfRule type="cellIs" dxfId="4937" priority="5240" operator="equal">
      <formula>"Online"</formula>
    </cfRule>
  </conditionalFormatting>
  <conditionalFormatting sqref="R40">
    <cfRule type="cellIs" dxfId="4936" priority="5239" operator="equal">
      <formula>"Online"</formula>
    </cfRule>
  </conditionalFormatting>
  <conditionalFormatting sqref="R40">
    <cfRule type="cellIs" dxfId="4935" priority="5238" operator="equal">
      <formula>"Online"</formula>
    </cfRule>
  </conditionalFormatting>
  <conditionalFormatting sqref="R40">
    <cfRule type="cellIs" dxfId="4934" priority="5237" operator="equal">
      <formula>"Online"</formula>
    </cfRule>
  </conditionalFormatting>
  <conditionalFormatting sqref="R40">
    <cfRule type="cellIs" dxfId="4933" priority="5236" operator="equal">
      <formula>"Online"</formula>
    </cfRule>
  </conditionalFormatting>
  <conditionalFormatting sqref="R40">
    <cfRule type="cellIs" dxfId="4932" priority="5235" operator="equal">
      <formula>"Online"</formula>
    </cfRule>
  </conditionalFormatting>
  <conditionalFormatting sqref="R40">
    <cfRule type="cellIs" dxfId="4931" priority="5234" operator="equal">
      <formula>"Online"</formula>
    </cfRule>
  </conditionalFormatting>
  <conditionalFormatting sqref="R40">
    <cfRule type="cellIs" dxfId="4930" priority="5233" operator="equal">
      <formula>"Online"</formula>
    </cfRule>
  </conditionalFormatting>
  <conditionalFormatting sqref="R40">
    <cfRule type="cellIs" dxfId="4929" priority="5232" operator="equal">
      <formula>"Online"</formula>
    </cfRule>
  </conditionalFormatting>
  <conditionalFormatting sqref="R67">
    <cfRule type="cellIs" dxfId="4928" priority="5231" operator="equal">
      <formula>"Online"</formula>
    </cfRule>
  </conditionalFormatting>
  <conditionalFormatting sqref="R67">
    <cfRule type="cellIs" dxfId="4927" priority="5230" operator="equal">
      <formula>"Online"</formula>
    </cfRule>
  </conditionalFormatting>
  <conditionalFormatting sqref="R67">
    <cfRule type="cellIs" dxfId="4926" priority="5229" operator="equal">
      <formula>"Online"</formula>
    </cfRule>
  </conditionalFormatting>
  <conditionalFormatting sqref="R67">
    <cfRule type="cellIs" dxfId="4925" priority="5228" operator="equal">
      <formula>"Online"</formula>
    </cfRule>
  </conditionalFormatting>
  <conditionalFormatting sqref="R67">
    <cfRule type="cellIs" dxfId="4924" priority="5227" operator="equal">
      <formula>"Online"</formula>
    </cfRule>
  </conditionalFormatting>
  <conditionalFormatting sqref="R67">
    <cfRule type="cellIs" dxfId="4923" priority="5226" operator="equal">
      <formula>"Online"</formula>
    </cfRule>
  </conditionalFormatting>
  <conditionalFormatting sqref="R67">
    <cfRule type="cellIs" dxfId="4922" priority="5225" operator="equal">
      <formula>"Online"</formula>
    </cfRule>
  </conditionalFormatting>
  <conditionalFormatting sqref="R67">
    <cfRule type="cellIs" dxfId="4921" priority="5224" operator="equal">
      <formula>"Online"</formula>
    </cfRule>
  </conditionalFormatting>
  <conditionalFormatting sqref="R67">
    <cfRule type="cellIs" dxfId="4920" priority="5223" operator="equal">
      <formula>"Online"</formula>
    </cfRule>
  </conditionalFormatting>
  <conditionalFormatting sqref="R67">
    <cfRule type="cellIs" dxfId="4919" priority="5222" operator="equal">
      <formula>"Online"</formula>
    </cfRule>
  </conditionalFormatting>
  <conditionalFormatting sqref="R67">
    <cfRule type="cellIs" dxfId="4918" priority="5221" operator="equal">
      <formula>"Online"</formula>
    </cfRule>
  </conditionalFormatting>
  <conditionalFormatting sqref="R67">
    <cfRule type="cellIs" dxfId="4917" priority="5220" operator="equal">
      <formula>"Online"</formula>
    </cfRule>
  </conditionalFormatting>
  <conditionalFormatting sqref="R67">
    <cfRule type="cellIs" dxfId="4916" priority="5219" operator="equal">
      <formula>"Online"</formula>
    </cfRule>
  </conditionalFormatting>
  <conditionalFormatting sqref="R67">
    <cfRule type="cellIs" dxfId="4915" priority="5218" operator="equal">
      <formula>"Online"</formula>
    </cfRule>
  </conditionalFormatting>
  <conditionalFormatting sqref="R67">
    <cfRule type="cellIs" dxfId="4914" priority="5217" operator="equal">
      <formula>"Online"</formula>
    </cfRule>
  </conditionalFormatting>
  <conditionalFormatting sqref="R67">
    <cfRule type="cellIs" dxfId="4913" priority="5216" operator="equal">
      <formula>"Online"</formula>
    </cfRule>
  </conditionalFormatting>
  <conditionalFormatting sqref="R67">
    <cfRule type="cellIs" dxfId="4912" priority="5215" operator="equal">
      <formula>"Online"</formula>
    </cfRule>
  </conditionalFormatting>
  <conditionalFormatting sqref="R67">
    <cfRule type="cellIs" dxfId="4911" priority="5214" operator="equal">
      <formula>"Online"</formula>
    </cfRule>
  </conditionalFormatting>
  <conditionalFormatting sqref="R67">
    <cfRule type="cellIs" dxfId="4910" priority="5213" operator="equal">
      <formula>"Online"</formula>
    </cfRule>
  </conditionalFormatting>
  <conditionalFormatting sqref="R32:R36">
    <cfRule type="cellIs" dxfId="4909" priority="5212" operator="equal">
      <formula>"Online"</formula>
    </cfRule>
  </conditionalFormatting>
  <conditionalFormatting sqref="R32:R36">
    <cfRule type="cellIs" dxfId="4908" priority="5211" operator="equal">
      <formula>"Online"</formula>
    </cfRule>
  </conditionalFormatting>
  <conditionalFormatting sqref="R32:R36">
    <cfRule type="cellIs" dxfId="4907" priority="5210" operator="equal">
      <formula>"Online"</formula>
    </cfRule>
  </conditionalFormatting>
  <conditionalFormatting sqref="R32:R36">
    <cfRule type="cellIs" dxfId="4906" priority="5209" operator="equal">
      <formula>"Online"</formula>
    </cfRule>
  </conditionalFormatting>
  <conditionalFormatting sqref="R32:R36">
    <cfRule type="cellIs" dxfId="4905" priority="5208" operator="equal">
      <formula>"Online"</formula>
    </cfRule>
  </conditionalFormatting>
  <conditionalFormatting sqref="R32:R36">
    <cfRule type="cellIs" dxfId="4904" priority="5207" operator="equal">
      <formula>"Online"</formula>
    </cfRule>
  </conditionalFormatting>
  <conditionalFormatting sqref="R32:R36">
    <cfRule type="cellIs" dxfId="4903" priority="5206" operator="equal">
      <formula>"Online"</formula>
    </cfRule>
  </conditionalFormatting>
  <conditionalFormatting sqref="R32:R36">
    <cfRule type="cellIs" dxfId="4902" priority="5205" operator="equal">
      <formula>"Online"</formula>
    </cfRule>
  </conditionalFormatting>
  <conditionalFormatting sqref="R32:R36">
    <cfRule type="cellIs" dxfId="4901" priority="5204" operator="equal">
      <formula>"Online"</formula>
    </cfRule>
  </conditionalFormatting>
  <conditionalFormatting sqref="R32:R36">
    <cfRule type="cellIs" dxfId="4900" priority="5203" operator="equal">
      <formula>"Online"</formula>
    </cfRule>
  </conditionalFormatting>
  <conditionalFormatting sqref="R40:R43">
    <cfRule type="cellIs" dxfId="4899" priority="5202" operator="equal">
      <formula>"Online"</formula>
    </cfRule>
  </conditionalFormatting>
  <conditionalFormatting sqref="R40:R43">
    <cfRule type="cellIs" dxfId="4898" priority="5201" operator="equal">
      <formula>"Online"</formula>
    </cfRule>
  </conditionalFormatting>
  <conditionalFormatting sqref="R40:R43">
    <cfRule type="cellIs" dxfId="4897" priority="5200" operator="equal">
      <formula>"Online"</formula>
    </cfRule>
  </conditionalFormatting>
  <conditionalFormatting sqref="R40:R43">
    <cfRule type="cellIs" dxfId="4896" priority="5199" operator="equal">
      <formula>"Online"</formula>
    </cfRule>
  </conditionalFormatting>
  <conditionalFormatting sqref="R40:R43">
    <cfRule type="cellIs" dxfId="4895" priority="5198" operator="equal">
      <formula>"Online"</formula>
    </cfRule>
  </conditionalFormatting>
  <conditionalFormatting sqref="R40:R43">
    <cfRule type="cellIs" dxfId="4894" priority="5197" operator="equal">
      <formula>"Online"</formula>
    </cfRule>
  </conditionalFormatting>
  <conditionalFormatting sqref="R40:R43">
    <cfRule type="cellIs" dxfId="4893" priority="5196" operator="equal">
      <formula>"Online"</formula>
    </cfRule>
  </conditionalFormatting>
  <conditionalFormatting sqref="R40:R43">
    <cfRule type="cellIs" dxfId="4892" priority="5195" operator="equal">
      <formula>"Online"</formula>
    </cfRule>
  </conditionalFormatting>
  <conditionalFormatting sqref="R40:R43">
    <cfRule type="cellIs" dxfId="4891" priority="5194" operator="equal">
      <formula>"Online"</formula>
    </cfRule>
  </conditionalFormatting>
  <conditionalFormatting sqref="R40:R43">
    <cfRule type="cellIs" dxfId="4890" priority="5193" operator="equal">
      <formula>"Online"</formula>
    </cfRule>
  </conditionalFormatting>
  <conditionalFormatting sqref="R40:R43">
    <cfRule type="cellIs" dxfId="4889" priority="5192" operator="equal">
      <formula>"Online"</formula>
    </cfRule>
  </conditionalFormatting>
  <conditionalFormatting sqref="R40:R43">
    <cfRule type="cellIs" dxfId="4888" priority="5191" operator="equal">
      <formula>"Online"</formula>
    </cfRule>
  </conditionalFormatting>
  <conditionalFormatting sqref="R40:R43">
    <cfRule type="cellIs" dxfId="4887" priority="5190" operator="equal">
      <formula>"Online"</formula>
    </cfRule>
  </conditionalFormatting>
  <conditionalFormatting sqref="R40:R43">
    <cfRule type="cellIs" dxfId="4886" priority="5189" operator="equal">
      <formula>"Online"</formula>
    </cfRule>
  </conditionalFormatting>
  <conditionalFormatting sqref="R40:R43">
    <cfRule type="cellIs" dxfId="4885" priority="5188" operator="equal">
      <formula>"Online"</formula>
    </cfRule>
  </conditionalFormatting>
  <conditionalFormatting sqref="R40:R43">
    <cfRule type="cellIs" dxfId="4884" priority="5187" operator="equal">
      <formula>"Online"</formula>
    </cfRule>
  </conditionalFormatting>
  <conditionalFormatting sqref="R40:R43">
    <cfRule type="cellIs" dxfId="4883" priority="5186" operator="equal">
      <formula>"Online"</formula>
    </cfRule>
  </conditionalFormatting>
  <conditionalFormatting sqref="R40:R43">
    <cfRule type="cellIs" dxfId="4882" priority="5185" operator="equal">
      <formula>"Online"</formula>
    </cfRule>
  </conditionalFormatting>
  <conditionalFormatting sqref="R40:R43">
    <cfRule type="cellIs" dxfId="4881" priority="5184" operator="equal">
      <formula>"Online"</formula>
    </cfRule>
  </conditionalFormatting>
  <conditionalFormatting sqref="R40:R43">
    <cfRule type="cellIs" dxfId="4880" priority="5183" operator="equal">
      <formula>"Online"</formula>
    </cfRule>
  </conditionalFormatting>
  <conditionalFormatting sqref="R40:R43">
    <cfRule type="cellIs" dxfId="4879" priority="5182" operator="equal">
      <formula>"Online"</formula>
    </cfRule>
  </conditionalFormatting>
  <conditionalFormatting sqref="R47:R52">
    <cfRule type="cellIs" dxfId="4878" priority="5181" operator="equal">
      <formula>"Online"</formula>
    </cfRule>
  </conditionalFormatting>
  <conditionalFormatting sqref="R47:R52">
    <cfRule type="cellIs" dxfId="4877" priority="5180" operator="equal">
      <formula>"Online"</formula>
    </cfRule>
  </conditionalFormatting>
  <conditionalFormatting sqref="R47:R52">
    <cfRule type="cellIs" dxfId="4876" priority="5179" operator="equal">
      <formula>"Online"</formula>
    </cfRule>
  </conditionalFormatting>
  <conditionalFormatting sqref="R47:R52">
    <cfRule type="cellIs" dxfId="4875" priority="5178" operator="equal">
      <formula>"Online"</formula>
    </cfRule>
  </conditionalFormatting>
  <conditionalFormatting sqref="R47:R52">
    <cfRule type="cellIs" dxfId="4874" priority="5177" operator="equal">
      <formula>"Online"</formula>
    </cfRule>
  </conditionalFormatting>
  <conditionalFormatting sqref="R47:R52">
    <cfRule type="cellIs" dxfId="4873" priority="5176" operator="equal">
      <formula>"Online"</formula>
    </cfRule>
  </conditionalFormatting>
  <conditionalFormatting sqref="R47:R52">
    <cfRule type="cellIs" dxfId="4872" priority="5175" operator="equal">
      <formula>"Online"</formula>
    </cfRule>
  </conditionalFormatting>
  <conditionalFormatting sqref="R47:R52">
    <cfRule type="cellIs" dxfId="4871" priority="5174" operator="equal">
      <formula>"Online"</formula>
    </cfRule>
  </conditionalFormatting>
  <conditionalFormatting sqref="R47:R52">
    <cfRule type="cellIs" dxfId="4870" priority="5173" operator="equal">
      <formula>"Online"</formula>
    </cfRule>
  </conditionalFormatting>
  <conditionalFormatting sqref="R47:R52">
    <cfRule type="cellIs" dxfId="4869" priority="5172" operator="equal">
      <formula>"Online"</formula>
    </cfRule>
  </conditionalFormatting>
  <conditionalFormatting sqref="R47:R52">
    <cfRule type="cellIs" dxfId="4868" priority="5171" operator="equal">
      <formula>"Online"</formula>
    </cfRule>
  </conditionalFormatting>
  <conditionalFormatting sqref="R47:R52">
    <cfRule type="cellIs" dxfId="4867" priority="5170" operator="equal">
      <formula>"Online"</formula>
    </cfRule>
  </conditionalFormatting>
  <conditionalFormatting sqref="R47:R52">
    <cfRule type="cellIs" dxfId="4866" priority="5169" operator="equal">
      <formula>"Online"</formula>
    </cfRule>
  </conditionalFormatting>
  <conditionalFormatting sqref="R47:R52">
    <cfRule type="cellIs" dxfId="4865" priority="5168" operator="equal">
      <formula>"Online"</formula>
    </cfRule>
  </conditionalFormatting>
  <conditionalFormatting sqref="R47:R52">
    <cfRule type="cellIs" dxfId="4864" priority="5167" operator="equal">
      <formula>"Online"</formula>
    </cfRule>
  </conditionalFormatting>
  <conditionalFormatting sqref="R47:R52">
    <cfRule type="cellIs" dxfId="4863" priority="5166" operator="equal">
      <formula>"Online"</formula>
    </cfRule>
  </conditionalFormatting>
  <conditionalFormatting sqref="R47:R52">
    <cfRule type="cellIs" dxfId="4862" priority="5165" operator="equal">
      <formula>"Online"</formula>
    </cfRule>
  </conditionalFormatting>
  <conditionalFormatting sqref="R47:R52">
    <cfRule type="cellIs" dxfId="4861" priority="5164" operator="equal">
      <formula>"Online"</formula>
    </cfRule>
  </conditionalFormatting>
  <conditionalFormatting sqref="R47:R52">
    <cfRule type="cellIs" dxfId="4860" priority="5163" operator="equal">
      <formula>"Online"</formula>
    </cfRule>
  </conditionalFormatting>
  <conditionalFormatting sqref="R47:R52">
    <cfRule type="cellIs" dxfId="4859" priority="5162" operator="equal">
      <formula>"Online"</formula>
    </cfRule>
  </conditionalFormatting>
  <conditionalFormatting sqref="R47:R52">
    <cfRule type="cellIs" dxfId="4858" priority="5161" operator="equal">
      <formula>"Online"</formula>
    </cfRule>
  </conditionalFormatting>
  <conditionalFormatting sqref="R47:R52">
    <cfRule type="cellIs" dxfId="4857" priority="5160" operator="equal">
      <formula>"Online"</formula>
    </cfRule>
  </conditionalFormatting>
  <conditionalFormatting sqref="R47:R52">
    <cfRule type="cellIs" dxfId="4856" priority="5159" operator="equal">
      <formula>"Online"</formula>
    </cfRule>
  </conditionalFormatting>
  <conditionalFormatting sqref="R47:R52">
    <cfRule type="cellIs" dxfId="4855" priority="5158" operator="equal">
      <formula>"Online"</formula>
    </cfRule>
  </conditionalFormatting>
  <conditionalFormatting sqref="R47:R52">
    <cfRule type="cellIs" dxfId="4854" priority="5157" operator="equal">
      <formula>"Online"</formula>
    </cfRule>
  </conditionalFormatting>
  <conditionalFormatting sqref="R47:R52">
    <cfRule type="cellIs" dxfId="4853" priority="5156" operator="equal">
      <formula>"Online"</formula>
    </cfRule>
  </conditionalFormatting>
  <conditionalFormatting sqref="R47:R52">
    <cfRule type="cellIs" dxfId="4852" priority="5155" operator="equal">
      <formula>"Online"</formula>
    </cfRule>
  </conditionalFormatting>
  <conditionalFormatting sqref="R47:R52">
    <cfRule type="cellIs" dxfId="4851" priority="5154" operator="equal">
      <formula>"Online"</formula>
    </cfRule>
  </conditionalFormatting>
  <conditionalFormatting sqref="R47:R52">
    <cfRule type="cellIs" dxfId="4850" priority="5153" operator="equal">
      <formula>"Online"</formula>
    </cfRule>
  </conditionalFormatting>
  <conditionalFormatting sqref="R47:R52">
    <cfRule type="cellIs" dxfId="4849" priority="5152" operator="equal">
      <formula>"Online"</formula>
    </cfRule>
  </conditionalFormatting>
  <conditionalFormatting sqref="R47:R52">
    <cfRule type="cellIs" dxfId="4848" priority="5151" operator="equal">
      <formula>"Online"</formula>
    </cfRule>
  </conditionalFormatting>
  <conditionalFormatting sqref="R47:R52">
    <cfRule type="cellIs" dxfId="4847" priority="5150" operator="equal">
      <formula>"Online"</formula>
    </cfRule>
  </conditionalFormatting>
  <conditionalFormatting sqref="R47:R52">
    <cfRule type="cellIs" dxfId="4846" priority="5149" operator="equal">
      <formula>"Online"</formula>
    </cfRule>
  </conditionalFormatting>
  <conditionalFormatting sqref="R47:R52">
    <cfRule type="cellIs" dxfId="4845" priority="5148" operator="equal">
      <formula>"Online"</formula>
    </cfRule>
  </conditionalFormatting>
  <conditionalFormatting sqref="R47:R52">
    <cfRule type="cellIs" dxfId="4844" priority="5147" operator="equal">
      <formula>"Online"</formula>
    </cfRule>
  </conditionalFormatting>
  <conditionalFormatting sqref="R47:R52">
    <cfRule type="cellIs" dxfId="4843" priority="5146" operator="equal">
      <formula>"Online"</formula>
    </cfRule>
  </conditionalFormatting>
  <conditionalFormatting sqref="R47:R52">
    <cfRule type="cellIs" dxfId="4842" priority="5145" operator="equal">
      <formula>"Online"</formula>
    </cfRule>
  </conditionalFormatting>
  <conditionalFormatting sqref="R47:R52">
    <cfRule type="cellIs" dxfId="4841" priority="5144" operator="equal">
      <formula>"Online"</formula>
    </cfRule>
  </conditionalFormatting>
  <conditionalFormatting sqref="R47:R52">
    <cfRule type="cellIs" dxfId="4840" priority="5143" operator="equal">
      <formula>"Online"</formula>
    </cfRule>
  </conditionalFormatting>
  <conditionalFormatting sqref="R47:R52">
    <cfRule type="cellIs" dxfId="4839" priority="5142" operator="equal">
      <formula>"Online"</formula>
    </cfRule>
  </conditionalFormatting>
  <conditionalFormatting sqref="R59:R60">
    <cfRule type="cellIs" dxfId="4838" priority="5073" operator="equal">
      <formula>"Online"</formula>
    </cfRule>
  </conditionalFormatting>
  <conditionalFormatting sqref="R59:R60">
    <cfRule type="cellIs" dxfId="4837" priority="5072" operator="equal">
      <formula>"Online"</formula>
    </cfRule>
  </conditionalFormatting>
  <conditionalFormatting sqref="R59:R60">
    <cfRule type="cellIs" dxfId="4836" priority="5071" operator="equal">
      <formula>"Online"</formula>
    </cfRule>
  </conditionalFormatting>
  <conditionalFormatting sqref="R59:R60">
    <cfRule type="cellIs" dxfId="4835" priority="5070" operator="equal">
      <formula>"Online"</formula>
    </cfRule>
  </conditionalFormatting>
  <conditionalFormatting sqref="R59:R60">
    <cfRule type="cellIs" dxfId="4834" priority="5069" operator="equal">
      <formula>"Online"</formula>
    </cfRule>
  </conditionalFormatting>
  <conditionalFormatting sqref="R59:R60">
    <cfRule type="cellIs" dxfId="4833" priority="5068" operator="equal">
      <formula>"Online"</formula>
    </cfRule>
  </conditionalFormatting>
  <conditionalFormatting sqref="R59:R60">
    <cfRule type="cellIs" dxfId="4832" priority="5067" operator="equal">
      <formula>"Online"</formula>
    </cfRule>
  </conditionalFormatting>
  <conditionalFormatting sqref="R59:R60">
    <cfRule type="cellIs" dxfId="4831" priority="5066" operator="equal">
      <formula>"Online"</formula>
    </cfRule>
  </conditionalFormatting>
  <conditionalFormatting sqref="R59:R60">
    <cfRule type="cellIs" dxfId="4830" priority="5065" operator="equal">
      <formula>"Online"</formula>
    </cfRule>
  </conditionalFormatting>
  <conditionalFormatting sqref="R59:R60">
    <cfRule type="cellIs" dxfId="4829" priority="5064" operator="equal">
      <formula>"Online"</formula>
    </cfRule>
  </conditionalFormatting>
  <conditionalFormatting sqref="R59:R60">
    <cfRule type="cellIs" dxfId="4828" priority="5063" operator="equal">
      <formula>"Online"</formula>
    </cfRule>
  </conditionalFormatting>
  <conditionalFormatting sqref="R59:R60">
    <cfRule type="cellIs" dxfId="4827" priority="5062" operator="equal">
      <formula>"Online"</formula>
    </cfRule>
  </conditionalFormatting>
  <conditionalFormatting sqref="R59:R60">
    <cfRule type="cellIs" dxfId="4826" priority="5061" operator="equal">
      <formula>"Online"</formula>
    </cfRule>
  </conditionalFormatting>
  <conditionalFormatting sqref="R59:R60">
    <cfRule type="cellIs" dxfId="4825" priority="5060" operator="equal">
      <formula>"Online"</formula>
    </cfRule>
  </conditionalFormatting>
  <conditionalFormatting sqref="R59:R60">
    <cfRule type="cellIs" dxfId="4824" priority="5059" operator="equal">
      <formula>"Online"</formula>
    </cfRule>
  </conditionalFormatting>
  <conditionalFormatting sqref="R59:R60">
    <cfRule type="cellIs" dxfId="4823" priority="5058" operator="equal">
      <formula>"Online"</formula>
    </cfRule>
  </conditionalFormatting>
  <conditionalFormatting sqref="R59:R60">
    <cfRule type="cellIs" dxfId="4822" priority="5057" operator="equal">
      <formula>"Online"</formula>
    </cfRule>
  </conditionalFormatting>
  <conditionalFormatting sqref="R59:R60">
    <cfRule type="cellIs" dxfId="4821" priority="5056" operator="equal">
      <formula>"Online"</formula>
    </cfRule>
  </conditionalFormatting>
  <conditionalFormatting sqref="R59:R60">
    <cfRule type="cellIs" dxfId="4820" priority="5055" operator="equal">
      <formula>"Online"</formula>
    </cfRule>
  </conditionalFormatting>
  <conditionalFormatting sqref="R59:R60">
    <cfRule type="cellIs" dxfId="4819" priority="5054" operator="equal">
      <formula>"Online"</formula>
    </cfRule>
  </conditionalFormatting>
  <conditionalFormatting sqref="R59:R60">
    <cfRule type="cellIs" dxfId="4818" priority="5053" operator="equal">
      <formula>"Online"</formula>
    </cfRule>
  </conditionalFormatting>
  <conditionalFormatting sqref="R59:R60">
    <cfRule type="cellIs" dxfId="4817" priority="5052" operator="equal">
      <formula>"Online"</formula>
    </cfRule>
  </conditionalFormatting>
  <conditionalFormatting sqref="R59:R60">
    <cfRule type="cellIs" dxfId="4816" priority="5051" operator="equal">
      <formula>"Online"</formula>
    </cfRule>
  </conditionalFormatting>
  <conditionalFormatting sqref="R59:R60">
    <cfRule type="cellIs" dxfId="4815" priority="5050" operator="equal">
      <formula>"Online"</formula>
    </cfRule>
  </conditionalFormatting>
  <conditionalFormatting sqref="R59:R60">
    <cfRule type="cellIs" dxfId="4814" priority="5049" operator="equal">
      <formula>"Online"</formula>
    </cfRule>
  </conditionalFormatting>
  <conditionalFormatting sqref="R59:R60">
    <cfRule type="cellIs" dxfId="4813" priority="5048" operator="equal">
      <formula>"Online"</formula>
    </cfRule>
  </conditionalFormatting>
  <conditionalFormatting sqref="R59:R60">
    <cfRule type="cellIs" dxfId="4812" priority="5047" operator="equal">
      <formula>"Online"</formula>
    </cfRule>
  </conditionalFormatting>
  <conditionalFormatting sqref="R59:R60">
    <cfRule type="cellIs" dxfId="4811" priority="5046" operator="equal">
      <formula>"Online"</formula>
    </cfRule>
  </conditionalFormatting>
  <conditionalFormatting sqref="R59:R60">
    <cfRule type="cellIs" dxfId="4810" priority="5045" operator="equal">
      <formula>"Online"</formula>
    </cfRule>
  </conditionalFormatting>
  <conditionalFormatting sqref="R67:R76">
    <cfRule type="cellIs" dxfId="4809" priority="5044" operator="equal">
      <formula>"Online"</formula>
    </cfRule>
  </conditionalFormatting>
  <conditionalFormatting sqref="R67:R76">
    <cfRule type="cellIs" dxfId="4808" priority="5043" operator="equal">
      <formula>"Online"</formula>
    </cfRule>
  </conditionalFormatting>
  <conditionalFormatting sqref="R67:R76">
    <cfRule type="cellIs" dxfId="4807" priority="5042" operator="equal">
      <formula>"Online"</formula>
    </cfRule>
  </conditionalFormatting>
  <conditionalFormatting sqref="R67:R76">
    <cfRule type="cellIs" dxfId="4806" priority="5041" operator="equal">
      <formula>"Online"</formula>
    </cfRule>
  </conditionalFormatting>
  <conditionalFormatting sqref="R67:R76">
    <cfRule type="cellIs" dxfId="4805" priority="5040" operator="equal">
      <formula>"Online"</formula>
    </cfRule>
  </conditionalFormatting>
  <conditionalFormatting sqref="R67:R76">
    <cfRule type="cellIs" dxfId="4804" priority="5039" operator="equal">
      <formula>"Online"</formula>
    </cfRule>
  </conditionalFormatting>
  <conditionalFormatting sqref="R67:R76">
    <cfRule type="cellIs" dxfId="4803" priority="5038" operator="equal">
      <formula>"Online"</formula>
    </cfRule>
  </conditionalFormatting>
  <conditionalFormatting sqref="R67:R76">
    <cfRule type="cellIs" dxfId="4802" priority="5037" operator="equal">
      <formula>"Online"</formula>
    </cfRule>
  </conditionalFormatting>
  <conditionalFormatting sqref="R67:R76">
    <cfRule type="cellIs" dxfId="4801" priority="5036" operator="equal">
      <formula>"Online"</formula>
    </cfRule>
  </conditionalFormatting>
  <conditionalFormatting sqref="R67:R76">
    <cfRule type="cellIs" dxfId="4800" priority="5035" operator="equal">
      <formula>"Online"</formula>
    </cfRule>
  </conditionalFormatting>
  <conditionalFormatting sqref="R67:R76">
    <cfRule type="cellIs" dxfId="4799" priority="5034" operator="equal">
      <formula>"Online"</formula>
    </cfRule>
  </conditionalFormatting>
  <conditionalFormatting sqref="R67:R76">
    <cfRule type="cellIs" dxfId="4798" priority="5033" operator="equal">
      <formula>"Online"</formula>
    </cfRule>
  </conditionalFormatting>
  <conditionalFormatting sqref="R67:R76">
    <cfRule type="cellIs" dxfId="4797" priority="5032" operator="equal">
      <formula>"Online"</formula>
    </cfRule>
  </conditionalFormatting>
  <conditionalFormatting sqref="R67:R76">
    <cfRule type="cellIs" dxfId="4796" priority="5031" operator="equal">
      <formula>"Online"</formula>
    </cfRule>
  </conditionalFormatting>
  <conditionalFormatting sqref="R67:R76">
    <cfRule type="cellIs" dxfId="4795" priority="5030" operator="equal">
      <formula>"Online"</formula>
    </cfRule>
  </conditionalFormatting>
  <conditionalFormatting sqref="R67:R76">
    <cfRule type="cellIs" dxfId="4794" priority="5029" operator="equal">
      <formula>"Online"</formula>
    </cfRule>
  </conditionalFormatting>
  <conditionalFormatting sqref="R67:R76">
    <cfRule type="cellIs" dxfId="4793" priority="5028" operator="equal">
      <formula>"Online"</formula>
    </cfRule>
  </conditionalFormatting>
  <conditionalFormatting sqref="R67:R76">
    <cfRule type="cellIs" dxfId="4792" priority="5027" operator="equal">
      <formula>"Online"</formula>
    </cfRule>
  </conditionalFormatting>
  <conditionalFormatting sqref="R67:R76">
    <cfRule type="cellIs" dxfId="4791" priority="5026" operator="equal">
      <formula>"Online"</formula>
    </cfRule>
  </conditionalFormatting>
  <conditionalFormatting sqref="R67:R76">
    <cfRule type="cellIs" dxfId="4790" priority="5025" operator="equal">
      <formula>"Online"</formula>
    </cfRule>
  </conditionalFormatting>
  <conditionalFormatting sqref="R67:R76">
    <cfRule type="cellIs" dxfId="4789" priority="5024" operator="equal">
      <formula>"Online"</formula>
    </cfRule>
  </conditionalFormatting>
  <conditionalFormatting sqref="R67:R76">
    <cfRule type="cellIs" dxfId="4788" priority="5023" operator="equal">
      <formula>"Online"</formula>
    </cfRule>
  </conditionalFormatting>
  <conditionalFormatting sqref="R67:R76">
    <cfRule type="cellIs" dxfId="4787" priority="5022" operator="equal">
      <formula>"Online"</formula>
    </cfRule>
  </conditionalFormatting>
  <conditionalFormatting sqref="R67:R76">
    <cfRule type="cellIs" dxfId="4786" priority="5021" operator="equal">
      <formula>"Online"</formula>
    </cfRule>
  </conditionalFormatting>
  <conditionalFormatting sqref="R67:R76">
    <cfRule type="cellIs" dxfId="4785" priority="5020" operator="equal">
      <formula>"Online"</formula>
    </cfRule>
  </conditionalFormatting>
  <conditionalFormatting sqref="R67:R76">
    <cfRule type="cellIs" dxfId="4784" priority="5019" operator="equal">
      <formula>"Online"</formula>
    </cfRule>
  </conditionalFormatting>
  <conditionalFormatting sqref="R67:R76">
    <cfRule type="cellIs" dxfId="4783" priority="5018" operator="equal">
      <formula>"Online"</formula>
    </cfRule>
  </conditionalFormatting>
  <conditionalFormatting sqref="R67:R76">
    <cfRule type="cellIs" dxfId="4782" priority="5017" operator="equal">
      <formula>"Online"</formula>
    </cfRule>
  </conditionalFormatting>
  <conditionalFormatting sqref="R67:R76">
    <cfRule type="cellIs" dxfId="4781" priority="5016" operator="equal">
      <formula>"Online"</formula>
    </cfRule>
  </conditionalFormatting>
  <conditionalFormatting sqref="R67:R76">
    <cfRule type="cellIs" dxfId="4780" priority="5015" operator="equal">
      <formula>"Online"</formula>
    </cfRule>
  </conditionalFormatting>
  <conditionalFormatting sqref="R67:R76">
    <cfRule type="cellIs" dxfId="4779" priority="5014" operator="equal">
      <formula>"Online"</formula>
    </cfRule>
  </conditionalFormatting>
  <conditionalFormatting sqref="R67:R76">
    <cfRule type="cellIs" dxfId="4778" priority="5013" operator="equal">
      <formula>"Online"</formula>
    </cfRule>
  </conditionalFormatting>
  <conditionalFormatting sqref="R67:R76">
    <cfRule type="cellIs" dxfId="4777" priority="5012" operator="equal">
      <formula>"Online"</formula>
    </cfRule>
  </conditionalFormatting>
  <conditionalFormatting sqref="R67:R76">
    <cfRule type="cellIs" dxfId="4776" priority="5011" operator="equal">
      <formula>"Online"</formula>
    </cfRule>
  </conditionalFormatting>
  <conditionalFormatting sqref="R67:R76">
    <cfRule type="cellIs" dxfId="4775" priority="5010" operator="equal">
      <formula>"Online"</formula>
    </cfRule>
  </conditionalFormatting>
  <conditionalFormatting sqref="R67:R76">
    <cfRule type="cellIs" dxfId="4774" priority="5009" operator="equal">
      <formula>"Online"</formula>
    </cfRule>
  </conditionalFormatting>
  <conditionalFormatting sqref="R67:R76">
    <cfRule type="cellIs" dxfId="4773" priority="5008" operator="equal">
      <formula>"Online"</formula>
    </cfRule>
  </conditionalFormatting>
  <conditionalFormatting sqref="R67:R76">
    <cfRule type="cellIs" dxfId="4772" priority="5007" operator="equal">
      <formula>"Online"</formula>
    </cfRule>
  </conditionalFormatting>
  <conditionalFormatting sqref="R67:R76">
    <cfRule type="cellIs" dxfId="4771" priority="5006" operator="equal">
      <formula>"Online"</formula>
    </cfRule>
  </conditionalFormatting>
  <conditionalFormatting sqref="R67:R76">
    <cfRule type="cellIs" dxfId="4770" priority="5005" operator="equal">
      <formula>"Online"</formula>
    </cfRule>
  </conditionalFormatting>
  <conditionalFormatting sqref="R67:R76">
    <cfRule type="cellIs" dxfId="4769" priority="5004" operator="equal">
      <formula>"Online"</formula>
    </cfRule>
  </conditionalFormatting>
  <conditionalFormatting sqref="R67:R76">
    <cfRule type="cellIs" dxfId="4768" priority="5003" operator="equal">
      <formula>"Online"</formula>
    </cfRule>
  </conditionalFormatting>
  <conditionalFormatting sqref="R67:R76">
    <cfRule type="cellIs" dxfId="4767" priority="5002" operator="equal">
      <formula>"Online"</formula>
    </cfRule>
  </conditionalFormatting>
  <conditionalFormatting sqref="R67:R76">
    <cfRule type="cellIs" dxfId="4766" priority="5001" operator="equal">
      <formula>"Online"</formula>
    </cfRule>
  </conditionalFormatting>
  <conditionalFormatting sqref="R67:R76">
    <cfRule type="cellIs" dxfId="4765" priority="5000" operator="equal">
      <formula>"Online"</formula>
    </cfRule>
  </conditionalFormatting>
  <conditionalFormatting sqref="R67:R76">
    <cfRule type="cellIs" dxfId="4764" priority="4999" operator="equal">
      <formula>"Online"</formula>
    </cfRule>
  </conditionalFormatting>
  <conditionalFormatting sqref="R67:R76">
    <cfRule type="cellIs" dxfId="4763" priority="4998" operator="equal">
      <formula>"Online"</formula>
    </cfRule>
  </conditionalFormatting>
  <conditionalFormatting sqref="R67:R76">
    <cfRule type="cellIs" dxfId="4762" priority="4997" operator="equal">
      <formula>"Online"</formula>
    </cfRule>
  </conditionalFormatting>
  <conditionalFormatting sqref="R67:R76">
    <cfRule type="cellIs" dxfId="4761" priority="4996" operator="equal">
      <formula>"Online"</formula>
    </cfRule>
  </conditionalFormatting>
  <conditionalFormatting sqref="R67:R76">
    <cfRule type="cellIs" dxfId="4760" priority="4995" operator="equal">
      <formula>"Online"</formula>
    </cfRule>
  </conditionalFormatting>
  <conditionalFormatting sqref="R67:R76">
    <cfRule type="cellIs" dxfId="4759" priority="4994" operator="equal">
      <formula>"Online"</formula>
    </cfRule>
  </conditionalFormatting>
  <conditionalFormatting sqref="R67:R76">
    <cfRule type="cellIs" dxfId="4758" priority="4993" operator="equal">
      <formula>"Online"</formula>
    </cfRule>
  </conditionalFormatting>
  <conditionalFormatting sqref="R67:R76">
    <cfRule type="cellIs" dxfId="4757" priority="4992" operator="equal">
      <formula>"Online"</formula>
    </cfRule>
  </conditionalFormatting>
  <conditionalFormatting sqref="R67:R76">
    <cfRule type="cellIs" dxfId="4756" priority="4991" operator="equal">
      <formula>"Online"</formula>
    </cfRule>
  </conditionalFormatting>
  <conditionalFormatting sqref="R67:R76">
    <cfRule type="cellIs" dxfId="4755" priority="4990" operator="equal">
      <formula>"Online"</formula>
    </cfRule>
  </conditionalFormatting>
  <conditionalFormatting sqref="R67:R76">
    <cfRule type="cellIs" dxfId="4754" priority="4989" operator="equal">
      <formula>"Online"</formula>
    </cfRule>
  </conditionalFormatting>
  <conditionalFormatting sqref="R67:R76">
    <cfRule type="cellIs" dxfId="4753" priority="4988" operator="equal">
      <formula>"Online"</formula>
    </cfRule>
  </conditionalFormatting>
  <conditionalFormatting sqref="R67:R76">
    <cfRule type="cellIs" dxfId="4752" priority="4987" operator="equal">
      <formula>"Online"</formula>
    </cfRule>
  </conditionalFormatting>
  <conditionalFormatting sqref="R67:R76">
    <cfRule type="cellIs" dxfId="4751" priority="4986" operator="equal">
      <formula>"Online"</formula>
    </cfRule>
  </conditionalFormatting>
  <conditionalFormatting sqref="R67:R76">
    <cfRule type="cellIs" dxfId="4750" priority="4985" operator="equal">
      <formula>"Online"</formula>
    </cfRule>
  </conditionalFormatting>
  <conditionalFormatting sqref="R67:R76">
    <cfRule type="cellIs" dxfId="4749" priority="4984" operator="equal">
      <formula>"Online"</formula>
    </cfRule>
  </conditionalFormatting>
  <conditionalFormatting sqref="R67:R76">
    <cfRule type="cellIs" dxfId="4748" priority="4983" operator="equal">
      <formula>"Online"</formula>
    </cfRule>
  </conditionalFormatting>
  <conditionalFormatting sqref="R67:R76">
    <cfRule type="cellIs" dxfId="4747" priority="4982" operator="equal">
      <formula>"Online"</formula>
    </cfRule>
  </conditionalFormatting>
  <conditionalFormatting sqref="R67:R76">
    <cfRule type="cellIs" dxfId="4746" priority="4981" operator="equal">
      <formula>"Online"</formula>
    </cfRule>
  </conditionalFormatting>
  <conditionalFormatting sqref="R67:R76">
    <cfRule type="cellIs" dxfId="4745" priority="4980" operator="equal">
      <formula>"Online"</formula>
    </cfRule>
  </conditionalFormatting>
  <conditionalFormatting sqref="R67:R76">
    <cfRule type="cellIs" dxfId="4744" priority="4979" operator="equal">
      <formula>"Online"</formula>
    </cfRule>
  </conditionalFormatting>
  <conditionalFormatting sqref="R67:R76">
    <cfRule type="cellIs" dxfId="4743" priority="4978" operator="equal">
      <formula>"Online"</formula>
    </cfRule>
  </conditionalFormatting>
  <conditionalFormatting sqref="R67:R76">
    <cfRule type="cellIs" dxfId="4742" priority="4977" operator="equal">
      <formula>"Online"</formula>
    </cfRule>
  </conditionalFormatting>
  <conditionalFormatting sqref="R67:R76">
    <cfRule type="cellIs" dxfId="4741" priority="4976" operator="equal">
      <formula>"Online"</formula>
    </cfRule>
  </conditionalFormatting>
  <conditionalFormatting sqref="R67:R76">
    <cfRule type="cellIs" dxfId="4740" priority="4975" operator="equal">
      <formula>"Online"</formula>
    </cfRule>
  </conditionalFormatting>
  <conditionalFormatting sqref="R67:R76">
    <cfRule type="cellIs" dxfId="4739" priority="4974" operator="equal">
      <formula>"Online"</formula>
    </cfRule>
  </conditionalFormatting>
  <conditionalFormatting sqref="R67:R76">
    <cfRule type="cellIs" dxfId="4738" priority="4973" operator="equal">
      <formula>"Online"</formula>
    </cfRule>
  </conditionalFormatting>
  <conditionalFormatting sqref="R67:R76">
    <cfRule type="cellIs" dxfId="4737" priority="4972" operator="equal">
      <formula>"Online"</formula>
    </cfRule>
  </conditionalFormatting>
  <conditionalFormatting sqref="R67:R76">
    <cfRule type="cellIs" dxfId="4736" priority="4971" operator="equal">
      <formula>"Online"</formula>
    </cfRule>
  </conditionalFormatting>
  <conditionalFormatting sqref="R67:R76">
    <cfRule type="cellIs" dxfId="4735" priority="4970" operator="equal">
      <formula>"Online"</formula>
    </cfRule>
  </conditionalFormatting>
  <conditionalFormatting sqref="R67:R76">
    <cfRule type="cellIs" dxfId="4734" priority="4969" operator="equal">
      <formula>"Online"</formula>
    </cfRule>
  </conditionalFormatting>
  <conditionalFormatting sqref="R67:R76">
    <cfRule type="cellIs" dxfId="4733" priority="4968" operator="equal">
      <formula>"Online"</formula>
    </cfRule>
  </conditionalFormatting>
  <conditionalFormatting sqref="R67:R76">
    <cfRule type="cellIs" dxfId="4732" priority="4967" operator="equal">
      <formula>"Online"</formula>
    </cfRule>
  </conditionalFormatting>
  <conditionalFormatting sqref="R67:R76">
    <cfRule type="cellIs" dxfId="4731" priority="4966" operator="equal">
      <formula>"Online"</formula>
    </cfRule>
  </conditionalFormatting>
  <conditionalFormatting sqref="R67:R76">
    <cfRule type="cellIs" dxfId="4730" priority="4965" operator="equal">
      <formula>"Online"</formula>
    </cfRule>
  </conditionalFormatting>
  <conditionalFormatting sqref="R67:R76">
    <cfRule type="cellIs" dxfId="4729" priority="4964" operator="equal">
      <formula>"Online"</formula>
    </cfRule>
  </conditionalFormatting>
  <conditionalFormatting sqref="R67:R76">
    <cfRule type="cellIs" dxfId="4728" priority="4963" operator="equal">
      <formula>"Online"</formula>
    </cfRule>
  </conditionalFormatting>
  <conditionalFormatting sqref="R67:R76">
    <cfRule type="cellIs" dxfId="4727" priority="4962" operator="equal">
      <formula>"Online"</formula>
    </cfRule>
  </conditionalFormatting>
  <conditionalFormatting sqref="R67:R76">
    <cfRule type="cellIs" dxfId="4726" priority="4961" operator="equal">
      <formula>"Online"</formula>
    </cfRule>
  </conditionalFormatting>
  <conditionalFormatting sqref="R67:R76">
    <cfRule type="cellIs" dxfId="4725" priority="4960" operator="equal">
      <formula>"Online"</formula>
    </cfRule>
  </conditionalFormatting>
  <conditionalFormatting sqref="R67:R76">
    <cfRule type="cellIs" dxfId="4724" priority="4959" operator="equal">
      <formula>"Online"</formula>
    </cfRule>
  </conditionalFormatting>
  <conditionalFormatting sqref="R67:R76">
    <cfRule type="cellIs" dxfId="4723" priority="4958" operator="equal">
      <formula>"Online"</formula>
    </cfRule>
  </conditionalFormatting>
  <conditionalFormatting sqref="R67:R76">
    <cfRule type="cellIs" dxfId="4722" priority="4957" operator="equal">
      <formula>"Online"</formula>
    </cfRule>
  </conditionalFormatting>
  <conditionalFormatting sqref="R67:R76">
    <cfRule type="cellIs" dxfId="4721" priority="4956" operator="equal">
      <formula>"Online"</formula>
    </cfRule>
  </conditionalFormatting>
  <conditionalFormatting sqref="R67:R76">
    <cfRule type="cellIs" dxfId="4720" priority="4955" operator="equal">
      <formula>"Online"</formula>
    </cfRule>
  </conditionalFormatting>
  <conditionalFormatting sqref="R67:R76">
    <cfRule type="cellIs" dxfId="4719" priority="4954" operator="equal">
      <formula>"Online"</formula>
    </cfRule>
  </conditionalFormatting>
  <conditionalFormatting sqref="R67:R76">
    <cfRule type="cellIs" dxfId="4718" priority="4953" operator="equal">
      <formula>"Online"</formula>
    </cfRule>
  </conditionalFormatting>
  <conditionalFormatting sqref="R67:R76">
    <cfRule type="cellIs" dxfId="4717" priority="4952" operator="equal">
      <formula>"Online"</formula>
    </cfRule>
  </conditionalFormatting>
  <conditionalFormatting sqref="R67:R76">
    <cfRule type="cellIs" dxfId="4716" priority="4951" operator="equal">
      <formula>"Online"</formula>
    </cfRule>
  </conditionalFormatting>
  <conditionalFormatting sqref="R67:R76">
    <cfRule type="cellIs" dxfId="4715" priority="4950" operator="equal">
      <formula>"Online"</formula>
    </cfRule>
  </conditionalFormatting>
  <conditionalFormatting sqref="R67:R76">
    <cfRule type="cellIs" dxfId="4714" priority="4949" operator="equal">
      <formula>"Online"</formula>
    </cfRule>
  </conditionalFormatting>
  <conditionalFormatting sqref="R67:R76">
    <cfRule type="cellIs" dxfId="4713" priority="4948" operator="equal">
      <formula>"Online"</formula>
    </cfRule>
  </conditionalFormatting>
  <conditionalFormatting sqref="R67:R76">
    <cfRule type="cellIs" dxfId="4712" priority="4947" operator="equal">
      <formula>"Online"</formula>
    </cfRule>
  </conditionalFormatting>
  <conditionalFormatting sqref="R67:R76">
    <cfRule type="cellIs" dxfId="4711" priority="4946" operator="equal">
      <formula>"Online"</formula>
    </cfRule>
  </conditionalFormatting>
  <conditionalFormatting sqref="R67:R76">
    <cfRule type="cellIs" dxfId="4710" priority="4945" operator="equal">
      <formula>"Online"</formula>
    </cfRule>
  </conditionalFormatting>
  <conditionalFormatting sqref="R67:R76">
    <cfRule type="cellIs" dxfId="4709" priority="4944" operator="equal">
      <formula>"Online"</formula>
    </cfRule>
  </conditionalFormatting>
  <conditionalFormatting sqref="R67:R76">
    <cfRule type="cellIs" dxfId="4708" priority="4943" operator="equal">
      <formula>"Online"</formula>
    </cfRule>
  </conditionalFormatting>
  <conditionalFormatting sqref="R67:R76">
    <cfRule type="cellIs" dxfId="4707" priority="4942" operator="equal">
      <formula>"Online"</formula>
    </cfRule>
  </conditionalFormatting>
  <conditionalFormatting sqref="R67:R76">
    <cfRule type="cellIs" dxfId="4706" priority="4941" operator="equal">
      <formula>"Online"</formula>
    </cfRule>
  </conditionalFormatting>
  <conditionalFormatting sqref="R67:R76">
    <cfRule type="cellIs" dxfId="4705" priority="4940" operator="equal">
      <formula>"Online"</formula>
    </cfRule>
  </conditionalFormatting>
  <conditionalFormatting sqref="R67:R76">
    <cfRule type="cellIs" dxfId="4704" priority="4939" operator="equal">
      <formula>"Online"</formula>
    </cfRule>
  </conditionalFormatting>
  <conditionalFormatting sqref="R67:R76">
    <cfRule type="cellIs" dxfId="4703" priority="4938" operator="equal">
      <formula>"Online"</formula>
    </cfRule>
  </conditionalFormatting>
  <conditionalFormatting sqref="R67:R76">
    <cfRule type="cellIs" dxfId="4702" priority="4937" operator="equal">
      <formula>"Online"</formula>
    </cfRule>
  </conditionalFormatting>
  <conditionalFormatting sqref="R67:R76">
    <cfRule type="cellIs" dxfId="4701" priority="4936" operator="equal">
      <formula>"Online"</formula>
    </cfRule>
  </conditionalFormatting>
  <conditionalFormatting sqref="R78:R79">
    <cfRule type="cellIs" dxfId="4700" priority="4935" operator="equal">
      <formula>"Online"</formula>
    </cfRule>
  </conditionalFormatting>
  <conditionalFormatting sqref="R78:R79">
    <cfRule type="cellIs" dxfId="4699" priority="4934" operator="equal">
      <formula>"Online"</formula>
    </cfRule>
  </conditionalFormatting>
  <conditionalFormatting sqref="R78:R79">
    <cfRule type="cellIs" dxfId="4698" priority="4933" operator="equal">
      <formula>"Online"</formula>
    </cfRule>
  </conditionalFormatting>
  <conditionalFormatting sqref="R78:R79">
    <cfRule type="cellIs" dxfId="4697" priority="4932" operator="equal">
      <formula>"Online"</formula>
    </cfRule>
  </conditionalFormatting>
  <conditionalFormatting sqref="R78:R79">
    <cfRule type="cellIs" dxfId="4696" priority="4931" operator="equal">
      <formula>"Online"</formula>
    </cfRule>
  </conditionalFormatting>
  <conditionalFormatting sqref="R78:R79">
    <cfRule type="cellIs" dxfId="4695" priority="4930" operator="equal">
      <formula>"Online"</formula>
    </cfRule>
  </conditionalFormatting>
  <conditionalFormatting sqref="R78:R79">
    <cfRule type="cellIs" dxfId="4694" priority="4929" operator="equal">
      <formula>"Online"</formula>
    </cfRule>
  </conditionalFormatting>
  <conditionalFormatting sqref="R78:R79">
    <cfRule type="cellIs" dxfId="4693" priority="4928" operator="equal">
      <formula>"Online"</formula>
    </cfRule>
  </conditionalFormatting>
  <conditionalFormatting sqref="R78:R79">
    <cfRule type="cellIs" dxfId="4692" priority="4927" operator="equal">
      <formula>"Online"</formula>
    </cfRule>
  </conditionalFormatting>
  <conditionalFormatting sqref="R78:R79">
    <cfRule type="cellIs" dxfId="4691" priority="4926" operator="equal">
      <formula>"Online"</formula>
    </cfRule>
  </conditionalFormatting>
  <conditionalFormatting sqref="R78:R79">
    <cfRule type="cellIs" dxfId="4690" priority="4925" operator="equal">
      <formula>"Online"</formula>
    </cfRule>
  </conditionalFormatting>
  <conditionalFormatting sqref="R78:R79">
    <cfRule type="cellIs" dxfId="4689" priority="4924" operator="equal">
      <formula>"Online"</formula>
    </cfRule>
  </conditionalFormatting>
  <conditionalFormatting sqref="R78:R79">
    <cfRule type="cellIs" dxfId="4688" priority="4923" operator="equal">
      <formula>"Online"</formula>
    </cfRule>
  </conditionalFormatting>
  <conditionalFormatting sqref="R78:R79">
    <cfRule type="cellIs" dxfId="4687" priority="4922" operator="equal">
      <formula>"Online"</formula>
    </cfRule>
  </conditionalFormatting>
  <conditionalFormatting sqref="R78:R79">
    <cfRule type="cellIs" dxfId="4686" priority="4921" operator="equal">
      <formula>"Online"</formula>
    </cfRule>
  </conditionalFormatting>
  <conditionalFormatting sqref="R78:R79">
    <cfRule type="cellIs" dxfId="4685" priority="4920" operator="equal">
      <formula>"Online"</formula>
    </cfRule>
  </conditionalFormatting>
  <conditionalFormatting sqref="R78:R79">
    <cfRule type="cellIs" dxfId="4684" priority="4919" operator="equal">
      <formula>"Online"</formula>
    </cfRule>
  </conditionalFormatting>
  <conditionalFormatting sqref="R78:R79">
    <cfRule type="cellIs" dxfId="4683" priority="4918" operator="equal">
      <formula>"Online"</formula>
    </cfRule>
  </conditionalFormatting>
  <conditionalFormatting sqref="R78:R79">
    <cfRule type="cellIs" dxfId="4682" priority="4917" operator="equal">
      <formula>"Online"</formula>
    </cfRule>
  </conditionalFormatting>
  <conditionalFormatting sqref="R78:R79">
    <cfRule type="cellIs" dxfId="4681" priority="4916" operator="equal">
      <formula>"Online"</formula>
    </cfRule>
  </conditionalFormatting>
  <conditionalFormatting sqref="R78:R79">
    <cfRule type="cellIs" dxfId="4680" priority="4915" operator="equal">
      <formula>"Online"</formula>
    </cfRule>
  </conditionalFormatting>
  <conditionalFormatting sqref="R78:R79">
    <cfRule type="cellIs" dxfId="4679" priority="4914" operator="equal">
      <formula>"Online"</formula>
    </cfRule>
  </conditionalFormatting>
  <conditionalFormatting sqref="R78:R79">
    <cfRule type="cellIs" dxfId="4678" priority="4913" operator="equal">
      <formula>"Online"</formula>
    </cfRule>
  </conditionalFormatting>
  <conditionalFormatting sqref="R78:R79">
    <cfRule type="cellIs" dxfId="4677" priority="4912" operator="equal">
      <formula>"Online"</formula>
    </cfRule>
  </conditionalFormatting>
  <conditionalFormatting sqref="R78:R79">
    <cfRule type="cellIs" dxfId="4676" priority="4911" operator="equal">
      <formula>"Online"</formula>
    </cfRule>
  </conditionalFormatting>
  <conditionalFormatting sqref="R78:R79">
    <cfRule type="cellIs" dxfId="4675" priority="4910" operator="equal">
      <formula>"Online"</formula>
    </cfRule>
  </conditionalFormatting>
  <conditionalFormatting sqref="R78:R79">
    <cfRule type="cellIs" dxfId="4674" priority="4909" operator="equal">
      <formula>"Online"</formula>
    </cfRule>
  </conditionalFormatting>
  <conditionalFormatting sqref="R78:R79">
    <cfRule type="cellIs" dxfId="4673" priority="4908" operator="equal">
      <formula>"Online"</formula>
    </cfRule>
  </conditionalFormatting>
  <conditionalFormatting sqref="R78:R79">
    <cfRule type="cellIs" dxfId="4672" priority="4907" operator="equal">
      <formula>"Online"</formula>
    </cfRule>
  </conditionalFormatting>
  <conditionalFormatting sqref="R78:R79">
    <cfRule type="cellIs" dxfId="4671" priority="4906" operator="equal">
      <formula>"Online"</formula>
    </cfRule>
  </conditionalFormatting>
  <conditionalFormatting sqref="R78:R79">
    <cfRule type="cellIs" dxfId="4670" priority="4905" operator="equal">
      <formula>"Online"</formula>
    </cfRule>
  </conditionalFormatting>
  <conditionalFormatting sqref="R78:R79">
    <cfRule type="cellIs" dxfId="4669" priority="4904" operator="equal">
      <formula>"Online"</formula>
    </cfRule>
  </conditionalFormatting>
  <conditionalFormatting sqref="R78:R79">
    <cfRule type="cellIs" dxfId="4668" priority="4903" operator="equal">
      <formula>"Online"</formula>
    </cfRule>
  </conditionalFormatting>
  <conditionalFormatting sqref="R78:R79">
    <cfRule type="cellIs" dxfId="4667" priority="4902" operator="equal">
      <formula>"Online"</formula>
    </cfRule>
  </conditionalFormatting>
  <conditionalFormatting sqref="R78:R79">
    <cfRule type="cellIs" dxfId="4666" priority="4901" operator="equal">
      <formula>"Online"</formula>
    </cfRule>
  </conditionalFormatting>
  <conditionalFormatting sqref="R78:R79">
    <cfRule type="cellIs" dxfId="4665" priority="4900" operator="equal">
      <formula>"Online"</formula>
    </cfRule>
  </conditionalFormatting>
  <conditionalFormatting sqref="R78:R79">
    <cfRule type="cellIs" dxfId="4664" priority="4899" operator="equal">
      <formula>"Online"</formula>
    </cfRule>
  </conditionalFormatting>
  <conditionalFormatting sqref="R78:R79">
    <cfRule type="cellIs" dxfId="4663" priority="4898" operator="equal">
      <formula>"Online"</formula>
    </cfRule>
  </conditionalFormatting>
  <conditionalFormatting sqref="R78:R79">
    <cfRule type="cellIs" dxfId="4662" priority="4897" operator="equal">
      <formula>"Online"</formula>
    </cfRule>
  </conditionalFormatting>
  <conditionalFormatting sqref="R78:R79">
    <cfRule type="cellIs" dxfId="4661" priority="4896" operator="equal">
      <formula>"Online"</formula>
    </cfRule>
  </conditionalFormatting>
  <conditionalFormatting sqref="R78:R79">
    <cfRule type="cellIs" dxfId="4660" priority="4895" operator="equal">
      <formula>"Online"</formula>
    </cfRule>
  </conditionalFormatting>
  <conditionalFormatting sqref="R78:R79">
    <cfRule type="cellIs" dxfId="4659" priority="4894" operator="equal">
      <formula>"Online"</formula>
    </cfRule>
  </conditionalFormatting>
  <conditionalFormatting sqref="R78:R79">
    <cfRule type="cellIs" dxfId="4658" priority="4893" operator="equal">
      <formula>"Online"</formula>
    </cfRule>
  </conditionalFormatting>
  <conditionalFormatting sqref="R78:R79">
    <cfRule type="cellIs" dxfId="4657" priority="4892" operator="equal">
      <formula>"Online"</formula>
    </cfRule>
  </conditionalFormatting>
  <conditionalFormatting sqref="R78:R79">
    <cfRule type="cellIs" dxfId="4656" priority="4891" operator="equal">
      <formula>"Online"</formula>
    </cfRule>
  </conditionalFormatting>
  <conditionalFormatting sqref="R78:R79">
    <cfRule type="cellIs" dxfId="4655" priority="4890" operator="equal">
      <formula>"Online"</formula>
    </cfRule>
  </conditionalFormatting>
  <conditionalFormatting sqref="R78:R79">
    <cfRule type="cellIs" dxfId="4654" priority="4889" operator="equal">
      <formula>"Online"</formula>
    </cfRule>
  </conditionalFormatting>
  <conditionalFormatting sqref="R78:R79">
    <cfRule type="cellIs" dxfId="4653" priority="4888" operator="equal">
      <formula>"Online"</formula>
    </cfRule>
  </conditionalFormatting>
  <conditionalFormatting sqref="R78:R79">
    <cfRule type="cellIs" dxfId="4652" priority="4887" operator="equal">
      <formula>"Online"</formula>
    </cfRule>
  </conditionalFormatting>
  <conditionalFormatting sqref="R78:R79">
    <cfRule type="cellIs" dxfId="4651" priority="4886" operator="equal">
      <formula>"Online"</formula>
    </cfRule>
  </conditionalFormatting>
  <conditionalFormatting sqref="R78:R79">
    <cfRule type="cellIs" dxfId="4650" priority="4885" operator="equal">
      <formula>"Online"</formula>
    </cfRule>
  </conditionalFormatting>
  <conditionalFormatting sqref="R78:R79">
    <cfRule type="cellIs" dxfId="4649" priority="4884" operator="equal">
      <formula>"Online"</formula>
    </cfRule>
  </conditionalFormatting>
  <conditionalFormatting sqref="R78:R79">
    <cfRule type="cellIs" dxfId="4648" priority="4883" operator="equal">
      <formula>"Online"</formula>
    </cfRule>
  </conditionalFormatting>
  <conditionalFormatting sqref="R78:R79">
    <cfRule type="cellIs" dxfId="4647" priority="4882" operator="equal">
      <formula>"Online"</formula>
    </cfRule>
  </conditionalFormatting>
  <conditionalFormatting sqref="R78:R79">
    <cfRule type="cellIs" dxfId="4646" priority="4881" operator="equal">
      <formula>"Online"</formula>
    </cfRule>
  </conditionalFormatting>
  <conditionalFormatting sqref="R78:R79">
    <cfRule type="cellIs" dxfId="4645" priority="4880" operator="equal">
      <formula>"Online"</formula>
    </cfRule>
  </conditionalFormatting>
  <conditionalFormatting sqref="R78:R79">
    <cfRule type="cellIs" dxfId="4644" priority="4879" operator="equal">
      <formula>"Online"</formula>
    </cfRule>
  </conditionalFormatting>
  <conditionalFormatting sqref="R78:R79">
    <cfRule type="cellIs" dxfId="4643" priority="4878" operator="equal">
      <formula>"Online"</formula>
    </cfRule>
  </conditionalFormatting>
  <conditionalFormatting sqref="R78:R79">
    <cfRule type="cellIs" dxfId="4642" priority="4877" operator="equal">
      <formula>"Online"</formula>
    </cfRule>
  </conditionalFormatting>
  <conditionalFormatting sqref="R78:R79">
    <cfRule type="cellIs" dxfId="4641" priority="4876" operator="equal">
      <formula>"Online"</formula>
    </cfRule>
  </conditionalFormatting>
  <conditionalFormatting sqref="R78:R79">
    <cfRule type="cellIs" dxfId="4640" priority="4875" operator="equal">
      <formula>"Online"</formula>
    </cfRule>
  </conditionalFormatting>
  <conditionalFormatting sqref="R78:R79">
    <cfRule type="cellIs" dxfId="4639" priority="4874" operator="equal">
      <formula>"Online"</formula>
    </cfRule>
  </conditionalFormatting>
  <conditionalFormatting sqref="R78:R79">
    <cfRule type="cellIs" dxfId="4638" priority="4873" operator="equal">
      <formula>"Online"</formula>
    </cfRule>
  </conditionalFormatting>
  <conditionalFormatting sqref="R78:R79">
    <cfRule type="cellIs" dxfId="4637" priority="4872" operator="equal">
      <formula>"Online"</formula>
    </cfRule>
  </conditionalFormatting>
  <conditionalFormatting sqref="R78:R79">
    <cfRule type="cellIs" dxfId="4636" priority="4871" operator="equal">
      <formula>"Online"</formula>
    </cfRule>
  </conditionalFormatting>
  <conditionalFormatting sqref="R78:R79">
    <cfRule type="cellIs" dxfId="4635" priority="4870" operator="equal">
      <formula>"Online"</formula>
    </cfRule>
  </conditionalFormatting>
  <conditionalFormatting sqref="R78:R79">
    <cfRule type="cellIs" dxfId="4634" priority="4869" operator="equal">
      <formula>"Online"</formula>
    </cfRule>
  </conditionalFormatting>
  <conditionalFormatting sqref="R78:R79">
    <cfRule type="cellIs" dxfId="4633" priority="4868" operator="equal">
      <formula>"Online"</formula>
    </cfRule>
  </conditionalFormatting>
  <conditionalFormatting sqref="R78:R79">
    <cfRule type="cellIs" dxfId="4632" priority="4867" operator="equal">
      <formula>"Online"</formula>
    </cfRule>
  </conditionalFormatting>
  <conditionalFormatting sqref="R78:R79">
    <cfRule type="cellIs" dxfId="4631" priority="4866" operator="equal">
      <formula>"Online"</formula>
    </cfRule>
  </conditionalFormatting>
  <conditionalFormatting sqref="R78:R79">
    <cfRule type="cellIs" dxfId="4630" priority="4865" operator="equal">
      <formula>"Online"</formula>
    </cfRule>
  </conditionalFormatting>
  <conditionalFormatting sqref="R78:R79">
    <cfRule type="cellIs" dxfId="4629" priority="4864" operator="equal">
      <formula>"Online"</formula>
    </cfRule>
  </conditionalFormatting>
  <conditionalFormatting sqref="R78:R79">
    <cfRule type="cellIs" dxfId="4628" priority="4863" operator="equal">
      <formula>"Online"</formula>
    </cfRule>
  </conditionalFormatting>
  <conditionalFormatting sqref="R78:R79">
    <cfRule type="cellIs" dxfId="4627" priority="4862" operator="equal">
      <formula>"Online"</formula>
    </cfRule>
  </conditionalFormatting>
  <conditionalFormatting sqref="R78:R79">
    <cfRule type="cellIs" dxfId="4626" priority="4861" operator="equal">
      <formula>"Online"</formula>
    </cfRule>
  </conditionalFormatting>
  <conditionalFormatting sqref="R78:R79">
    <cfRule type="cellIs" dxfId="4625" priority="4860" operator="equal">
      <formula>"Online"</formula>
    </cfRule>
  </conditionalFormatting>
  <conditionalFormatting sqref="R78:R79">
    <cfRule type="cellIs" dxfId="4624" priority="4859" operator="equal">
      <formula>"Online"</formula>
    </cfRule>
  </conditionalFormatting>
  <conditionalFormatting sqref="R78:R79">
    <cfRule type="cellIs" dxfId="4623" priority="4858" operator="equal">
      <formula>"Online"</formula>
    </cfRule>
  </conditionalFormatting>
  <conditionalFormatting sqref="R78:R79">
    <cfRule type="cellIs" dxfId="4622" priority="4857" operator="equal">
      <formula>"Online"</formula>
    </cfRule>
  </conditionalFormatting>
  <conditionalFormatting sqref="R78:R79">
    <cfRule type="cellIs" dxfId="4621" priority="4856" operator="equal">
      <formula>"Online"</formula>
    </cfRule>
  </conditionalFormatting>
  <conditionalFormatting sqref="R78:R79">
    <cfRule type="cellIs" dxfId="4620" priority="4855" operator="equal">
      <formula>"Online"</formula>
    </cfRule>
  </conditionalFormatting>
  <conditionalFormatting sqref="R78:R79">
    <cfRule type="cellIs" dxfId="4619" priority="4854" operator="equal">
      <formula>"Online"</formula>
    </cfRule>
  </conditionalFormatting>
  <conditionalFormatting sqref="R78:R79">
    <cfRule type="cellIs" dxfId="4618" priority="4853" operator="equal">
      <formula>"Online"</formula>
    </cfRule>
  </conditionalFormatting>
  <conditionalFormatting sqref="R78:R79">
    <cfRule type="cellIs" dxfId="4617" priority="4852" operator="equal">
      <formula>"Online"</formula>
    </cfRule>
  </conditionalFormatting>
  <conditionalFormatting sqref="R78:R79">
    <cfRule type="cellIs" dxfId="4616" priority="4851" operator="equal">
      <formula>"Online"</formula>
    </cfRule>
  </conditionalFormatting>
  <conditionalFormatting sqref="R78:R79">
    <cfRule type="cellIs" dxfId="4615" priority="4850" operator="equal">
      <formula>"Online"</formula>
    </cfRule>
  </conditionalFormatting>
  <conditionalFormatting sqref="R78:R79">
    <cfRule type="cellIs" dxfId="4614" priority="4849" operator="equal">
      <formula>"Online"</formula>
    </cfRule>
  </conditionalFormatting>
  <conditionalFormatting sqref="R78:R79">
    <cfRule type="cellIs" dxfId="4613" priority="4848" operator="equal">
      <formula>"Online"</formula>
    </cfRule>
  </conditionalFormatting>
  <conditionalFormatting sqref="R78:R79">
    <cfRule type="cellIs" dxfId="4612" priority="4847" operator="equal">
      <formula>"Online"</formula>
    </cfRule>
  </conditionalFormatting>
  <conditionalFormatting sqref="R78:R79">
    <cfRule type="cellIs" dxfId="4611" priority="4846" operator="equal">
      <formula>"Online"</formula>
    </cfRule>
  </conditionalFormatting>
  <conditionalFormatting sqref="R78:R79">
    <cfRule type="cellIs" dxfId="4610" priority="4845" operator="equal">
      <formula>"Online"</formula>
    </cfRule>
  </conditionalFormatting>
  <conditionalFormatting sqref="R78:R79">
    <cfRule type="cellIs" dxfId="4609" priority="4844" operator="equal">
      <formula>"Online"</formula>
    </cfRule>
  </conditionalFormatting>
  <conditionalFormatting sqref="R78:R79">
    <cfRule type="cellIs" dxfId="4608" priority="4843" operator="equal">
      <formula>"Online"</formula>
    </cfRule>
  </conditionalFormatting>
  <conditionalFormatting sqref="R78:R79">
    <cfRule type="cellIs" dxfId="4607" priority="4842" operator="equal">
      <formula>"Online"</formula>
    </cfRule>
  </conditionalFormatting>
  <conditionalFormatting sqref="R78:R79">
    <cfRule type="cellIs" dxfId="4606" priority="4841" operator="equal">
      <formula>"Online"</formula>
    </cfRule>
  </conditionalFormatting>
  <conditionalFormatting sqref="R78:R79">
    <cfRule type="cellIs" dxfId="4605" priority="4840" operator="equal">
      <formula>"Online"</formula>
    </cfRule>
  </conditionalFormatting>
  <conditionalFormatting sqref="R78:R79">
    <cfRule type="cellIs" dxfId="4604" priority="4839" operator="equal">
      <formula>"Online"</formula>
    </cfRule>
  </conditionalFormatting>
  <conditionalFormatting sqref="R78:R79">
    <cfRule type="cellIs" dxfId="4603" priority="4838" operator="equal">
      <formula>"Online"</formula>
    </cfRule>
  </conditionalFormatting>
  <conditionalFormatting sqref="R78:R79">
    <cfRule type="cellIs" dxfId="4602" priority="4837" operator="equal">
      <formula>"Online"</formula>
    </cfRule>
  </conditionalFormatting>
  <conditionalFormatting sqref="R78:R79">
    <cfRule type="cellIs" dxfId="4601" priority="4836" operator="equal">
      <formula>"Online"</formula>
    </cfRule>
  </conditionalFormatting>
  <conditionalFormatting sqref="R78:R79">
    <cfRule type="cellIs" dxfId="4600" priority="4835" operator="equal">
      <formula>"Online"</formula>
    </cfRule>
  </conditionalFormatting>
  <conditionalFormatting sqref="R78:R79">
    <cfRule type="cellIs" dxfId="4599" priority="4834" operator="equal">
      <formula>"Online"</formula>
    </cfRule>
  </conditionalFormatting>
  <conditionalFormatting sqref="R78:R79">
    <cfRule type="cellIs" dxfId="4598" priority="4833" operator="equal">
      <formula>"Online"</formula>
    </cfRule>
  </conditionalFormatting>
  <conditionalFormatting sqref="R78:R79">
    <cfRule type="cellIs" dxfId="4597" priority="4832" operator="equal">
      <formula>"Online"</formula>
    </cfRule>
  </conditionalFormatting>
  <conditionalFormatting sqref="R78:R79">
    <cfRule type="cellIs" dxfId="4596" priority="4831" operator="equal">
      <formula>"Online"</formula>
    </cfRule>
  </conditionalFormatting>
  <conditionalFormatting sqref="R78:R79">
    <cfRule type="cellIs" dxfId="4595" priority="4830" operator="equal">
      <formula>"Online"</formula>
    </cfRule>
  </conditionalFormatting>
  <conditionalFormatting sqref="R78:R79">
    <cfRule type="cellIs" dxfId="4594" priority="4829" operator="equal">
      <formula>"Online"</formula>
    </cfRule>
  </conditionalFormatting>
  <conditionalFormatting sqref="R78:R79">
    <cfRule type="cellIs" dxfId="4593" priority="4828" operator="equal">
      <formula>"Online"</formula>
    </cfRule>
  </conditionalFormatting>
  <conditionalFormatting sqref="R78:R79">
    <cfRule type="cellIs" dxfId="4592" priority="4827" operator="equal">
      <formula>"Online"</formula>
    </cfRule>
  </conditionalFormatting>
  <conditionalFormatting sqref="R78:R79">
    <cfRule type="cellIs" dxfId="4591" priority="4826" operator="equal">
      <formula>"Online"</formula>
    </cfRule>
  </conditionalFormatting>
  <conditionalFormatting sqref="R78:R79">
    <cfRule type="cellIs" dxfId="4590" priority="4825" operator="equal">
      <formula>"Online"</formula>
    </cfRule>
  </conditionalFormatting>
  <conditionalFormatting sqref="R78:R79">
    <cfRule type="cellIs" dxfId="4589" priority="4824" operator="equal">
      <formula>"Online"</formula>
    </cfRule>
  </conditionalFormatting>
  <conditionalFormatting sqref="R78:R79">
    <cfRule type="cellIs" dxfId="4588" priority="4823" operator="equal">
      <formula>"Online"</formula>
    </cfRule>
  </conditionalFormatting>
  <conditionalFormatting sqref="R78:R79">
    <cfRule type="cellIs" dxfId="4587" priority="4822" operator="equal">
      <formula>"Online"</formula>
    </cfRule>
  </conditionalFormatting>
  <conditionalFormatting sqref="R78:R79">
    <cfRule type="cellIs" dxfId="4586" priority="4821" operator="equal">
      <formula>"Online"</formula>
    </cfRule>
  </conditionalFormatting>
  <conditionalFormatting sqref="R78:R79">
    <cfRule type="cellIs" dxfId="4585" priority="4820" operator="equal">
      <formula>"Online"</formula>
    </cfRule>
  </conditionalFormatting>
  <conditionalFormatting sqref="R78:R79">
    <cfRule type="cellIs" dxfId="4584" priority="4819" operator="equal">
      <formula>"Online"</formula>
    </cfRule>
  </conditionalFormatting>
  <conditionalFormatting sqref="R78:R79">
    <cfRule type="cellIs" dxfId="4583" priority="4818" operator="equal">
      <formula>"Online"</formula>
    </cfRule>
  </conditionalFormatting>
  <conditionalFormatting sqref="R78:R79">
    <cfRule type="cellIs" dxfId="4582" priority="4817" operator="equal">
      <formula>"Online"</formula>
    </cfRule>
  </conditionalFormatting>
  <conditionalFormatting sqref="R78:R79">
    <cfRule type="cellIs" dxfId="4581" priority="4816" operator="equal">
      <formula>"Online"</formula>
    </cfRule>
  </conditionalFormatting>
  <conditionalFormatting sqref="R78:R79">
    <cfRule type="cellIs" dxfId="4580" priority="4815" operator="equal">
      <formula>"Online"</formula>
    </cfRule>
  </conditionalFormatting>
  <conditionalFormatting sqref="R78:R79">
    <cfRule type="cellIs" dxfId="4579" priority="4814" operator="equal">
      <formula>"Online"</formula>
    </cfRule>
  </conditionalFormatting>
  <conditionalFormatting sqref="R78:R79">
    <cfRule type="cellIs" dxfId="4578" priority="4813" operator="equal">
      <formula>"Online"</formula>
    </cfRule>
  </conditionalFormatting>
  <conditionalFormatting sqref="R78:R79">
    <cfRule type="cellIs" dxfId="4577" priority="4812" operator="equal">
      <formula>"Online"</formula>
    </cfRule>
  </conditionalFormatting>
  <conditionalFormatting sqref="R78:R79">
    <cfRule type="cellIs" dxfId="4576" priority="4811" operator="equal">
      <formula>"Online"</formula>
    </cfRule>
  </conditionalFormatting>
  <conditionalFormatting sqref="R78:R79">
    <cfRule type="cellIs" dxfId="4575" priority="4810" operator="equal">
      <formula>"Online"</formula>
    </cfRule>
  </conditionalFormatting>
  <conditionalFormatting sqref="R78:R79">
    <cfRule type="cellIs" dxfId="4574" priority="4809" operator="equal">
      <formula>"Online"</formula>
    </cfRule>
  </conditionalFormatting>
  <conditionalFormatting sqref="R78:R79">
    <cfRule type="cellIs" dxfId="4573" priority="4808" operator="equal">
      <formula>"Online"</formula>
    </cfRule>
  </conditionalFormatting>
  <conditionalFormatting sqref="R78:R79">
    <cfRule type="cellIs" dxfId="4572" priority="4807" operator="equal">
      <formula>"Online"</formula>
    </cfRule>
  </conditionalFormatting>
  <conditionalFormatting sqref="R78:R79">
    <cfRule type="cellIs" dxfId="4571" priority="4806" operator="equal">
      <formula>"Online"</formula>
    </cfRule>
  </conditionalFormatting>
  <conditionalFormatting sqref="R78:R79">
    <cfRule type="cellIs" dxfId="4570" priority="4805" operator="equal">
      <formula>"Online"</formula>
    </cfRule>
  </conditionalFormatting>
  <conditionalFormatting sqref="R78:R79">
    <cfRule type="cellIs" dxfId="4569" priority="4804" operator="equal">
      <formula>"Online"</formula>
    </cfRule>
  </conditionalFormatting>
  <conditionalFormatting sqref="R78:R79">
    <cfRule type="cellIs" dxfId="4568" priority="4803" operator="equal">
      <formula>"Online"</formula>
    </cfRule>
  </conditionalFormatting>
  <conditionalFormatting sqref="R78:R79">
    <cfRule type="cellIs" dxfId="4567" priority="4802" operator="equal">
      <formula>"Online"</formula>
    </cfRule>
  </conditionalFormatting>
  <conditionalFormatting sqref="R78:R79">
    <cfRule type="cellIs" dxfId="4566" priority="4801" operator="equal">
      <formula>"Online"</formula>
    </cfRule>
  </conditionalFormatting>
  <conditionalFormatting sqref="R78:R79">
    <cfRule type="cellIs" dxfId="4565" priority="4800" operator="equal">
      <formula>"Online"</formula>
    </cfRule>
  </conditionalFormatting>
  <conditionalFormatting sqref="R78:R79">
    <cfRule type="cellIs" dxfId="4564" priority="4799" operator="equal">
      <formula>"Online"</formula>
    </cfRule>
  </conditionalFormatting>
  <conditionalFormatting sqref="R78:R79">
    <cfRule type="cellIs" dxfId="4563" priority="4798" operator="equal">
      <formula>"Online"</formula>
    </cfRule>
  </conditionalFormatting>
  <conditionalFormatting sqref="R78:R79">
    <cfRule type="cellIs" dxfId="4562" priority="4797" operator="equal">
      <formula>"Online"</formula>
    </cfRule>
  </conditionalFormatting>
  <conditionalFormatting sqref="R78:R79">
    <cfRule type="cellIs" dxfId="4561" priority="4796" operator="equal">
      <formula>"Online"</formula>
    </cfRule>
  </conditionalFormatting>
  <conditionalFormatting sqref="R78:R79">
    <cfRule type="cellIs" dxfId="4560" priority="4795" operator="equal">
      <formula>"Online"</formula>
    </cfRule>
  </conditionalFormatting>
  <conditionalFormatting sqref="R78:R79">
    <cfRule type="cellIs" dxfId="4559" priority="4794" operator="equal">
      <formula>"Online"</formula>
    </cfRule>
  </conditionalFormatting>
  <conditionalFormatting sqref="R78:R79">
    <cfRule type="cellIs" dxfId="4558" priority="4793" operator="equal">
      <formula>"Online"</formula>
    </cfRule>
  </conditionalFormatting>
  <conditionalFormatting sqref="R78:R79">
    <cfRule type="cellIs" dxfId="4557" priority="4792" operator="equal">
      <formula>"Online"</formula>
    </cfRule>
  </conditionalFormatting>
  <conditionalFormatting sqref="R78:R79">
    <cfRule type="cellIs" dxfId="4556" priority="4791" operator="equal">
      <formula>"Online"</formula>
    </cfRule>
  </conditionalFormatting>
  <conditionalFormatting sqref="R78:R79">
    <cfRule type="cellIs" dxfId="4555" priority="4790" operator="equal">
      <formula>"Online"</formula>
    </cfRule>
  </conditionalFormatting>
  <conditionalFormatting sqref="R78:R79">
    <cfRule type="cellIs" dxfId="4554" priority="4789" operator="equal">
      <formula>"Online"</formula>
    </cfRule>
  </conditionalFormatting>
  <conditionalFormatting sqref="R78:R79">
    <cfRule type="cellIs" dxfId="4553" priority="4788" operator="equal">
      <formula>"Online"</formula>
    </cfRule>
  </conditionalFormatting>
  <conditionalFormatting sqref="R78:R79">
    <cfRule type="cellIs" dxfId="4552" priority="4787" operator="equal">
      <formula>"Online"</formula>
    </cfRule>
  </conditionalFormatting>
  <conditionalFormatting sqref="R78:R79">
    <cfRule type="cellIs" dxfId="4551" priority="4786" operator="equal">
      <formula>"Online"</formula>
    </cfRule>
  </conditionalFormatting>
  <conditionalFormatting sqref="R78:R79">
    <cfRule type="cellIs" dxfId="4550" priority="4785" operator="equal">
      <formula>"Online"</formula>
    </cfRule>
  </conditionalFormatting>
  <conditionalFormatting sqref="R78:R79">
    <cfRule type="cellIs" dxfId="4549" priority="4784" operator="equal">
      <formula>"Online"</formula>
    </cfRule>
  </conditionalFormatting>
  <conditionalFormatting sqref="R78:R79">
    <cfRule type="cellIs" dxfId="4548" priority="4783" operator="equal">
      <formula>"Online"</formula>
    </cfRule>
  </conditionalFormatting>
  <conditionalFormatting sqref="R78:R79">
    <cfRule type="cellIs" dxfId="4547" priority="4782" operator="equal">
      <formula>"Online"</formula>
    </cfRule>
  </conditionalFormatting>
  <conditionalFormatting sqref="R78:R79">
    <cfRule type="cellIs" dxfId="4546" priority="4781" operator="equal">
      <formula>"Online"</formula>
    </cfRule>
  </conditionalFormatting>
  <conditionalFormatting sqref="R78:R79">
    <cfRule type="cellIs" dxfId="4545" priority="4780" operator="equal">
      <formula>"Online"</formula>
    </cfRule>
  </conditionalFormatting>
  <conditionalFormatting sqref="R78:R79">
    <cfRule type="cellIs" dxfId="4544" priority="4779" operator="equal">
      <formula>"Online"</formula>
    </cfRule>
  </conditionalFormatting>
  <conditionalFormatting sqref="R78:R79">
    <cfRule type="cellIs" dxfId="4543" priority="4778" operator="equal">
      <formula>"Online"</formula>
    </cfRule>
  </conditionalFormatting>
  <conditionalFormatting sqref="R78:R79">
    <cfRule type="cellIs" dxfId="4542" priority="4777" operator="equal">
      <formula>"Online"</formula>
    </cfRule>
  </conditionalFormatting>
  <conditionalFormatting sqref="R78:R79">
    <cfRule type="cellIs" dxfId="4541" priority="4776" operator="equal">
      <formula>"Online"</formula>
    </cfRule>
  </conditionalFormatting>
  <conditionalFormatting sqref="R78:R79">
    <cfRule type="cellIs" dxfId="4540" priority="4775" operator="equal">
      <formula>"Online"</formula>
    </cfRule>
  </conditionalFormatting>
  <conditionalFormatting sqref="R78:R79">
    <cfRule type="cellIs" dxfId="4539" priority="4774" operator="equal">
      <formula>"Online"</formula>
    </cfRule>
  </conditionalFormatting>
  <conditionalFormatting sqref="R78:R79">
    <cfRule type="cellIs" dxfId="4538" priority="4773" operator="equal">
      <formula>"Online"</formula>
    </cfRule>
  </conditionalFormatting>
  <conditionalFormatting sqref="R78:R79">
    <cfRule type="cellIs" dxfId="4537" priority="4772" operator="equal">
      <formula>"Online"</formula>
    </cfRule>
  </conditionalFormatting>
  <conditionalFormatting sqref="R78:R79">
    <cfRule type="cellIs" dxfId="4536" priority="4771" operator="equal">
      <formula>"Online"</formula>
    </cfRule>
  </conditionalFormatting>
  <conditionalFormatting sqref="R78:R79">
    <cfRule type="cellIs" dxfId="4535" priority="4770" operator="equal">
      <formula>"Online"</formula>
    </cfRule>
  </conditionalFormatting>
  <conditionalFormatting sqref="R78:R79">
    <cfRule type="cellIs" dxfId="4534" priority="4769" operator="equal">
      <formula>"Online"</formula>
    </cfRule>
  </conditionalFormatting>
  <conditionalFormatting sqref="R78:R79">
    <cfRule type="cellIs" dxfId="4533" priority="4768" operator="equal">
      <formula>"Online"</formula>
    </cfRule>
  </conditionalFormatting>
  <conditionalFormatting sqref="R78:R79">
    <cfRule type="cellIs" dxfId="4532" priority="4767" operator="equal">
      <formula>"Online"</formula>
    </cfRule>
  </conditionalFormatting>
  <conditionalFormatting sqref="R78:R79">
    <cfRule type="cellIs" dxfId="4531" priority="4766" operator="equal">
      <formula>"Online"</formula>
    </cfRule>
  </conditionalFormatting>
  <conditionalFormatting sqref="R78:R79">
    <cfRule type="cellIs" dxfId="4530" priority="4765" operator="equal">
      <formula>"Online"</formula>
    </cfRule>
  </conditionalFormatting>
  <conditionalFormatting sqref="R78:R79">
    <cfRule type="cellIs" dxfId="4529" priority="4764" operator="equal">
      <formula>"Online"</formula>
    </cfRule>
  </conditionalFormatting>
  <conditionalFormatting sqref="R78:R79">
    <cfRule type="cellIs" dxfId="4528" priority="4763" operator="equal">
      <formula>"Online"</formula>
    </cfRule>
  </conditionalFormatting>
  <conditionalFormatting sqref="R78:R79">
    <cfRule type="cellIs" dxfId="4527" priority="4762" operator="equal">
      <formula>"Online"</formula>
    </cfRule>
  </conditionalFormatting>
  <conditionalFormatting sqref="R78:R79">
    <cfRule type="cellIs" dxfId="4526" priority="4761" operator="equal">
      <formula>"Online"</formula>
    </cfRule>
  </conditionalFormatting>
  <conditionalFormatting sqref="R78:R79">
    <cfRule type="cellIs" dxfId="4525" priority="4760" operator="equal">
      <formula>"Online"</formula>
    </cfRule>
  </conditionalFormatting>
  <conditionalFormatting sqref="R78:R79">
    <cfRule type="cellIs" dxfId="4524" priority="4759" operator="equal">
      <formula>"Online"</formula>
    </cfRule>
  </conditionalFormatting>
  <conditionalFormatting sqref="R78:R79">
    <cfRule type="cellIs" dxfId="4523" priority="4758" operator="equal">
      <formula>"Online"</formula>
    </cfRule>
  </conditionalFormatting>
  <conditionalFormatting sqref="R69">
    <cfRule type="cellIs" dxfId="4522" priority="4523" operator="equal">
      <formula>"Online"</formula>
    </cfRule>
  </conditionalFormatting>
  <conditionalFormatting sqref="R85:R86">
    <cfRule type="cellIs" dxfId="4521" priority="4522" operator="equal">
      <formula>"Online"</formula>
    </cfRule>
  </conditionalFormatting>
  <conditionalFormatting sqref="R85:R86">
    <cfRule type="cellIs" dxfId="4520" priority="4521" operator="equal">
      <formula>"Online"</formula>
    </cfRule>
  </conditionalFormatting>
  <conditionalFormatting sqref="R85:R86">
    <cfRule type="cellIs" dxfId="4519" priority="4520" operator="equal">
      <formula>"Online"</formula>
    </cfRule>
  </conditionalFormatting>
  <conditionalFormatting sqref="R85:R86">
    <cfRule type="cellIs" dxfId="4518" priority="4519" operator="equal">
      <formula>"Online"</formula>
    </cfRule>
  </conditionalFormatting>
  <conditionalFormatting sqref="R85:R86">
    <cfRule type="cellIs" dxfId="4517" priority="4518" operator="equal">
      <formula>"Online"</formula>
    </cfRule>
  </conditionalFormatting>
  <conditionalFormatting sqref="R85:R86">
    <cfRule type="cellIs" dxfId="4516" priority="4517" operator="equal">
      <formula>"Online"</formula>
    </cfRule>
  </conditionalFormatting>
  <conditionalFormatting sqref="R85:R86">
    <cfRule type="cellIs" dxfId="4515" priority="4516" operator="equal">
      <formula>"Online"</formula>
    </cfRule>
  </conditionalFormatting>
  <conditionalFormatting sqref="R85:R86">
    <cfRule type="cellIs" dxfId="4514" priority="4515" operator="equal">
      <formula>"Online"</formula>
    </cfRule>
  </conditionalFormatting>
  <conditionalFormatting sqref="R85:R86">
    <cfRule type="cellIs" dxfId="4513" priority="4514" operator="equal">
      <formula>"Online"</formula>
    </cfRule>
  </conditionalFormatting>
  <conditionalFormatting sqref="R85:R86">
    <cfRule type="cellIs" dxfId="4512" priority="4513" operator="equal">
      <formula>"Online"</formula>
    </cfRule>
  </conditionalFormatting>
  <conditionalFormatting sqref="R85:R86">
    <cfRule type="cellIs" dxfId="4511" priority="4512" operator="equal">
      <formula>"Online"</formula>
    </cfRule>
  </conditionalFormatting>
  <conditionalFormatting sqref="R85:R86">
    <cfRule type="cellIs" dxfId="4510" priority="4511" operator="equal">
      <formula>"Online"</formula>
    </cfRule>
  </conditionalFormatting>
  <conditionalFormatting sqref="R85:R86">
    <cfRule type="cellIs" dxfId="4509" priority="4510" operator="equal">
      <formula>"Online"</formula>
    </cfRule>
  </conditionalFormatting>
  <conditionalFormatting sqref="R85:R86">
    <cfRule type="cellIs" dxfId="4508" priority="4509" operator="equal">
      <formula>"Online"</formula>
    </cfRule>
  </conditionalFormatting>
  <conditionalFormatting sqref="R85:R86">
    <cfRule type="cellIs" dxfId="4507" priority="4508" operator="equal">
      <formula>"Online"</formula>
    </cfRule>
  </conditionalFormatting>
  <conditionalFormatting sqref="R85:R86">
    <cfRule type="cellIs" dxfId="4506" priority="4507" operator="equal">
      <formula>"Online"</formula>
    </cfRule>
  </conditionalFormatting>
  <conditionalFormatting sqref="R85:R86">
    <cfRule type="cellIs" dxfId="4505" priority="4506" operator="equal">
      <formula>"Online"</formula>
    </cfRule>
  </conditionalFormatting>
  <conditionalFormatting sqref="R85:R86">
    <cfRule type="cellIs" dxfId="4504" priority="4505" operator="equal">
      <formula>"Online"</formula>
    </cfRule>
  </conditionalFormatting>
  <conditionalFormatting sqref="R85:R86">
    <cfRule type="cellIs" dxfId="4503" priority="4504" operator="equal">
      <formula>"Online"</formula>
    </cfRule>
  </conditionalFormatting>
  <conditionalFormatting sqref="R85:R86">
    <cfRule type="cellIs" dxfId="4502" priority="4503" operator="equal">
      <formula>"Online"</formula>
    </cfRule>
  </conditionalFormatting>
  <conditionalFormatting sqref="R85:R86">
    <cfRule type="cellIs" dxfId="4501" priority="4502" operator="equal">
      <formula>"Online"</formula>
    </cfRule>
  </conditionalFormatting>
  <conditionalFormatting sqref="R85:R86">
    <cfRule type="cellIs" dxfId="4500" priority="4501" operator="equal">
      <formula>"Online"</formula>
    </cfRule>
  </conditionalFormatting>
  <conditionalFormatting sqref="R85:R86">
    <cfRule type="cellIs" dxfId="4499" priority="4500" operator="equal">
      <formula>"Online"</formula>
    </cfRule>
  </conditionalFormatting>
  <conditionalFormatting sqref="R85:R86">
    <cfRule type="cellIs" dxfId="4498" priority="4499" operator="equal">
      <formula>"Online"</formula>
    </cfRule>
  </conditionalFormatting>
  <conditionalFormatting sqref="R85:R86">
    <cfRule type="cellIs" dxfId="4497" priority="4498" operator="equal">
      <formula>"Online"</formula>
    </cfRule>
  </conditionalFormatting>
  <conditionalFormatting sqref="R85:R86">
    <cfRule type="cellIs" dxfId="4496" priority="4497" operator="equal">
      <formula>"Online"</formula>
    </cfRule>
  </conditionalFormatting>
  <conditionalFormatting sqref="R85:R86">
    <cfRule type="cellIs" dxfId="4495" priority="4496" operator="equal">
      <formula>"Online"</formula>
    </cfRule>
  </conditionalFormatting>
  <conditionalFormatting sqref="R85:R86">
    <cfRule type="cellIs" dxfId="4494" priority="4495" operator="equal">
      <formula>"Online"</formula>
    </cfRule>
  </conditionalFormatting>
  <conditionalFormatting sqref="R85:R86">
    <cfRule type="cellIs" dxfId="4493" priority="4494" operator="equal">
      <formula>"Online"</formula>
    </cfRule>
  </conditionalFormatting>
  <conditionalFormatting sqref="R85:R86">
    <cfRule type="cellIs" dxfId="4492" priority="4493" operator="equal">
      <formula>"Online"</formula>
    </cfRule>
  </conditionalFormatting>
  <conditionalFormatting sqref="R85:R86">
    <cfRule type="cellIs" dxfId="4491" priority="4492" operator="equal">
      <formula>"Online"</formula>
    </cfRule>
  </conditionalFormatting>
  <conditionalFormatting sqref="R85:R86">
    <cfRule type="cellIs" dxfId="4490" priority="4491" operator="equal">
      <formula>"Online"</formula>
    </cfRule>
  </conditionalFormatting>
  <conditionalFormatting sqref="R85:R86">
    <cfRule type="cellIs" dxfId="4489" priority="4490" operator="equal">
      <formula>"Online"</formula>
    </cfRule>
  </conditionalFormatting>
  <conditionalFormatting sqref="R85:R86">
    <cfRule type="cellIs" dxfId="4488" priority="4489" operator="equal">
      <formula>"Online"</formula>
    </cfRule>
  </conditionalFormatting>
  <conditionalFormatting sqref="R85:R86">
    <cfRule type="cellIs" dxfId="4487" priority="4488" operator="equal">
      <formula>"Online"</formula>
    </cfRule>
  </conditionalFormatting>
  <conditionalFormatting sqref="R85:R86">
    <cfRule type="cellIs" dxfId="4486" priority="4487" operator="equal">
      <formula>"Online"</formula>
    </cfRule>
  </conditionalFormatting>
  <conditionalFormatting sqref="R85:R86">
    <cfRule type="cellIs" dxfId="4485" priority="4486" operator="equal">
      <formula>"Online"</formula>
    </cfRule>
  </conditionalFormatting>
  <conditionalFormatting sqref="R85:R86">
    <cfRule type="cellIs" dxfId="4484" priority="4485" operator="equal">
      <formula>"Online"</formula>
    </cfRule>
  </conditionalFormatting>
  <conditionalFormatting sqref="R85:R86">
    <cfRule type="cellIs" dxfId="4483" priority="4484" operator="equal">
      <formula>"Online"</formula>
    </cfRule>
  </conditionalFormatting>
  <conditionalFormatting sqref="R85:R86">
    <cfRule type="cellIs" dxfId="4482" priority="4483" operator="equal">
      <formula>"Online"</formula>
    </cfRule>
  </conditionalFormatting>
  <conditionalFormatting sqref="R85:R86">
    <cfRule type="cellIs" dxfId="4481" priority="4482" operator="equal">
      <formula>"Online"</formula>
    </cfRule>
  </conditionalFormatting>
  <conditionalFormatting sqref="R85:R86">
    <cfRule type="cellIs" dxfId="4480" priority="4481" operator="equal">
      <formula>"Online"</formula>
    </cfRule>
  </conditionalFormatting>
  <conditionalFormatting sqref="R85:R86">
    <cfRule type="cellIs" dxfId="4479" priority="4480" operator="equal">
      <formula>"Online"</formula>
    </cfRule>
  </conditionalFormatting>
  <conditionalFormatting sqref="R85:R86">
    <cfRule type="cellIs" dxfId="4478" priority="4479" operator="equal">
      <formula>"Online"</formula>
    </cfRule>
  </conditionalFormatting>
  <conditionalFormatting sqref="R85:R86">
    <cfRule type="cellIs" dxfId="4477" priority="4478" operator="equal">
      <formula>"Online"</formula>
    </cfRule>
  </conditionalFormatting>
  <conditionalFormatting sqref="R85:R86">
    <cfRule type="cellIs" dxfId="4476" priority="4477" operator="equal">
      <formula>"Online"</formula>
    </cfRule>
  </conditionalFormatting>
  <conditionalFormatting sqref="R85:R86">
    <cfRule type="cellIs" dxfId="4475" priority="4476" operator="equal">
      <formula>"Online"</formula>
    </cfRule>
  </conditionalFormatting>
  <conditionalFormatting sqref="R85:R86">
    <cfRule type="cellIs" dxfId="4474" priority="4475" operator="equal">
      <formula>"Online"</formula>
    </cfRule>
  </conditionalFormatting>
  <conditionalFormatting sqref="R85:R86">
    <cfRule type="cellIs" dxfId="4473" priority="4474" operator="equal">
      <formula>"Online"</formula>
    </cfRule>
  </conditionalFormatting>
  <conditionalFormatting sqref="R85:R86">
    <cfRule type="cellIs" dxfId="4472" priority="4473" operator="equal">
      <formula>"Online"</formula>
    </cfRule>
  </conditionalFormatting>
  <conditionalFormatting sqref="R85:R86">
    <cfRule type="cellIs" dxfId="4471" priority="4472" operator="equal">
      <formula>"Online"</formula>
    </cfRule>
  </conditionalFormatting>
  <conditionalFormatting sqref="R85:R86">
    <cfRule type="cellIs" dxfId="4470" priority="4471" operator="equal">
      <formula>"Online"</formula>
    </cfRule>
  </conditionalFormatting>
  <conditionalFormatting sqref="R85:R86">
    <cfRule type="cellIs" dxfId="4469" priority="4470" operator="equal">
      <formula>"Online"</formula>
    </cfRule>
  </conditionalFormatting>
  <conditionalFormatting sqref="R85:R86">
    <cfRule type="cellIs" dxfId="4468" priority="4469" operator="equal">
      <formula>"Online"</formula>
    </cfRule>
  </conditionalFormatting>
  <conditionalFormatting sqref="R85:R86">
    <cfRule type="cellIs" dxfId="4467" priority="4468" operator="equal">
      <formula>"Online"</formula>
    </cfRule>
  </conditionalFormatting>
  <conditionalFormatting sqref="R85:R86">
    <cfRule type="cellIs" dxfId="4466" priority="4467" operator="equal">
      <formula>"Online"</formula>
    </cfRule>
  </conditionalFormatting>
  <conditionalFormatting sqref="R18">
    <cfRule type="cellIs" dxfId="4465" priority="4466" operator="equal">
      <formula>"Online"</formula>
    </cfRule>
  </conditionalFormatting>
  <conditionalFormatting sqref="R18">
    <cfRule type="cellIs" dxfId="4464" priority="4465" operator="equal">
      <formula>"Online"</formula>
    </cfRule>
  </conditionalFormatting>
  <conditionalFormatting sqref="R18">
    <cfRule type="cellIs" dxfId="4463" priority="4464" operator="equal">
      <formula>"Online"</formula>
    </cfRule>
  </conditionalFormatting>
  <conditionalFormatting sqref="R18">
    <cfRule type="cellIs" dxfId="4462" priority="4463" operator="equal">
      <formula>"Online"</formula>
    </cfRule>
  </conditionalFormatting>
  <conditionalFormatting sqref="R18">
    <cfRule type="cellIs" dxfId="4461" priority="4462" operator="equal">
      <formula>"Online"</formula>
    </cfRule>
  </conditionalFormatting>
  <conditionalFormatting sqref="R18">
    <cfRule type="cellIs" dxfId="4460" priority="4461" operator="equal">
      <formula>"Online"</formula>
    </cfRule>
  </conditionalFormatting>
  <conditionalFormatting sqref="R18">
    <cfRule type="cellIs" dxfId="4459" priority="4460" operator="equal">
      <formula>"Online"</formula>
    </cfRule>
  </conditionalFormatting>
  <conditionalFormatting sqref="R18">
    <cfRule type="cellIs" dxfId="4458" priority="4459" operator="equal">
      <formula>"Online"</formula>
    </cfRule>
  </conditionalFormatting>
  <conditionalFormatting sqref="R18">
    <cfRule type="cellIs" dxfId="4457" priority="4458" operator="equal">
      <formula>"Online"</formula>
    </cfRule>
  </conditionalFormatting>
  <conditionalFormatting sqref="R18">
    <cfRule type="cellIs" dxfId="4456" priority="4457" operator="equal">
      <formula>"Online"</formula>
    </cfRule>
  </conditionalFormatting>
  <conditionalFormatting sqref="R18">
    <cfRule type="cellIs" dxfId="4455" priority="4456" operator="equal">
      <formula>"Online"</formula>
    </cfRule>
  </conditionalFormatting>
  <conditionalFormatting sqref="R18">
    <cfRule type="cellIs" dxfId="4454" priority="4455" operator="equal">
      <formula>"Online"</formula>
    </cfRule>
  </conditionalFormatting>
  <conditionalFormatting sqref="R18">
    <cfRule type="cellIs" dxfId="4453" priority="4454" operator="equal">
      <formula>"Online"</formula>
    </cfRule>
  </conditionalFormatting>
  <conditionalFormatting sqref="R18">
    <cfRule type="cellIs" dxfId="4452" priority="4453" operator="equal">
      <formula>"Online"</formula>
    </cfRule>
  </conditionalFormatting>
  <conditionalFormatting sqref="R18">
    <cfRule type="cellIs" dxfId="4451" priority="4452" operator="equal">
      <formula>"Online"</formula>
    </cfRule>
  </conditionalFormatting>
  <conditionalFormatting sqref="R18">
    <cfRule type="cellIs" dxfId="4450" priority="4451" operator="equal">
      <formula>"Online"</formula>
    </cfRule>
  </conditionalFormatting>
  <conditionalFormatting sqref="R18">
    <cfRule type="cellIs" dxfId="4449" priority="4450" operator="equal">
      <formula>"Online"</formula>
    </cfRule>
  </conditionalFormatting>
  <conditionalFormatting sqref="R18">
    <cfRule type="cellIs" dxfId="4448" priority="4449" operator="equal">
      <formula>"Online"</formula>
    </cfRule>
  </conditionalFormatting>
  <conditionalFormatting sqref="R18">
    <cfRule type="cellIs" dxfId="4447" priority="4448" operator="equal">
      <formula>"Online"</formula>
    </cfRule>
  </conditionalFormatting>
  <conditionalFormatting sqref="R18">
    <cfRule type="cellIs" dxfId="4446" priority="4447" operator="equal">
      <formula>"Online"</formula>
    </cfRule>
  </conditionalFormatting>
  <conditionalFormatting sqref="R18">
    <cfRule type="cellIs" dxfId="4445" priority="4446" operator="equal">
      <formula>"Online"</formula>
    </cfRule>
  </conditionalFormatting>
  <conditionalFormatting sqref="R18">
    <cfRule type="cellIs" dxfId="4444" priority="4445" operator="equal">
      <formula>"Online"</formula>
    </cfRule>
  </conditionalFormatting>
  <conditionalFormatting sqref="R18">
    <cfRule type="cellIs" dxfId="4443" priority="4444" operator="equal">
      <formula>"Online"</formula>
    </cfRule>
  </conditionalFormatting>
  <conditionalFormatting sqref="R18">
    <cfRule type="cellIs" dxfId="4442" priority="4443" operator="equal">
      <formula>"Online"</formula>
    </cfRule>
  </conditionalFormatting>
  <conditionalFormatting sqref="R18">
    <cfRule type="cellIs" dxfId="4441" priority="4442" operator="equal">
      <formula>"Online"</formula>
    </cfRule>
  </conditionalFormatting>
  <conditionalFormatting sqref="R18">
    <cfRule type="cellIs" dxfId="4440" priority="4441" operator="equal">
      <formula>"Online"</formula>
    </cfRule>
  </conditionalFormatting>
  <conditionalFormatting sqref="R18">
    <cfRule type="cellIs" dxfId="4439" priority="4440" operator="equal">
      <formula>"Online"</formula>
    </cfRule>
  </conditionalFormatting>
  <conditionalFormatting sqref="R18">
    <cfRule type="cellIs" dxfId="4438" priority="4439" operator="equal">
      <formula>"Online"</formula>
    </cfRule>
  </conditionalFormatting>
  <conditionalFormatting sqref="R18">
    <cfRule type="cellIs" dxfId="4437" priority="4438" operator="equal">
      <formula>"Online"</formula>
    </cfRule>
  </conditionalFormatting>
  <conditionalFormatting sqref="R18">
    <cfRule type="cellIs" dxfId="4436" priority="4437" operator="equal">
      <formula>"Online"</formula>
    </cfRule>
  </conditionalFormatting>
  <conditionalFormatting sqref="R18">
    <cfRule type="cellIs" dxfId="4435" priority="4436" operator="equal">
      <formula>"Online"</formula>
    </cfRule>
  </conditionalFormatting>
  <conditionalFormatting sqref="R18">
    <cfRule type="cellIs" dxfId="4434" priority="4435" operator="equal">
      <formula>"Online"</formula>
    </cfRule>
  </conditionalFormatting>
  <conditionalFormatting sqref="R18">
    <cfRule type="cellIs" dxfId="4433" priority="4434" operator="equal">
      <formula>"Online"</formula>
    </cfRule>
  </conditionalFormatting>
  <conditionalFormatting sqref="R18">
    <cfRule type="cellIs" dxfId="4432" priority="4433" operator="equal">
      <formula>"Online"</formula>
    </cfRule>
  </conditionalFormatting>
  <conditionalFormatting sqref="R18">
    <cfRule type="cellIs" dxfId="4431" priority="4432" operator="equal">
      <formula>"Online"</formula>
    </cfRule>
  </conditionalFormatting>
  <conditionalFormatting sqref="R18">
    <cfRule type="cellIs" dxfId="4430" priority="4431" operator="equal">
      <formula>"Online"</formula>
    </cfRule>
  </conditionalFormatting>
  <conditionalFormatting sqref="R18">
    <cfRule type="cellIs" dxfId="4429" priority="4430" operator="equal">
      <formula>"Online"</formula>
    </cfRule>
  </conditionalFormatting>
  <conditionalFormatting sqref="R18">
    <cfRule type="cellIs" dxfId="4428" priority="4429" operator="equal">
      <formula>"Online"</formula>
    </cfRule>
  </conditionalFormatting>
  <conditionalFormatting sqref="R18">
    <cfRule type="cellIs" dxfId="4427" priority="4428" operator="equal">
      <formula>"Online"</formula>
    </cfRule>
  </conditionalFormatting>
  <conditionalFormatting sqref="R18">
    <cfRule type="cellIs" dxfId="4426" priority="4427" operator="equal">
      <formula>"Online"</formula>
    </cfRule>
  </conditionalFormatting>
  <conditionalFormatting sqref="R18">
    <cfRule type="cellIs" dxfId="4425" priority="4426" operator="equal">
      <formula>"Online"</formula>
    </cfRule>
  </conditionalFormatting>
  <conditionalFormatting sqref="R18">
    <cfRule type="cellIs" dxfId="4424" priority="4425" operator="equal">
      <formula>"Online"</formula>
    </cfRule>
  </conditionalFormatting>
  <conditionalFormatting sqref="R18">
    <cfRule type="cellIs" dxfId="4423" priority="4424" operator="equal">
      <formula>"Online"</formula>
    </cfRule>
  </conditionalFormatting>
  <conditionalFormatting sqref="R18">
    <cfRule type="cellIs" dxfId="4422" priority="4423" operator="equal">
      <formula>"Online"</formula>
    </cfRule>
  </conditionalFormatting>
  <conditionalFormatting sqref="R18">
    <cfRule type="cellIs" dxfId="4421" priority="4422" operator="equal">
      <formula>"Online"</formula>
    </cfRule>
  </conditionalFormatting>
  <conditionalFormatting sqref="R18">
    <cfRule type="cellIs" dxfId="4420" priority="4421" operator="equal">
      <formula>"Online"</formula>
    </cfRule>
  </conditionalFormatting>
  <conditionalFormatting sqref="R18">
    <cfRule type="cellIs" dxfId="4419" priority="4420" operator="equal">
      <formula>"Online"</formula>
    </cfRule>
  </conditionalFormatting>
  <conditionalFormatting sqref="R18">
    <cfRule type="cellIs" dxfId="4418" priority="4419" operator="equal">
      <formula>"Online"</formula>
    </cfRule>
  </conditionalFormatting>
  <conditionalFormatting sqref="R18">
    <cfRule type="cellIs" dxfId="4417" priority="4418" operator="equal">
      <formula>"Online"</formula>
    </cfRule>
  </conditionalFormatting>
  <conditionalFormatting sqref="R18">
    <cfRule type="cellIs" dxfId="4416" priority="4417" operator="equal">
      <formula>"Online"</formula>
    </cfRule>
  </conditionalFormatting>
  <conditionalFormatting sqref="R18">
    <cfRule type="cellIs" dxfId="4415" priority="4416" operator="equal">
      <formula>"Online"</formula>
    </cfRule>
  </conditionalFormatting>
  <conditionalFormatting sqref="R18">
    <cfRule type="cellIs" dxfId="4414" priority="4415" operator="equal">
      <formula>"Online"</formula>
    </cfRule>
  </conditionalFormatting>
  <conditionalFormatting sqref="R18">
    <cfRule type="cellIs" dxfId="4413" priority="4414" operator="equal">
      <formula>"Online"</formula>
    </cfRule>
  </conditionalFormatting>
  <conditionalFormatting sqref="R18">
    <cfRule type="cellIs" dxfId="4412" priority="4413" operator="equal">
      <formula>"Online"</formula>
    </cfRule>
  </conditionalFormatting>
  <conditionalFormatting sqref="R18">
    <cfRule type="cellIs" dxfId="4411" priority="4412" operator="equal">
      <formula>"Online"</formula>
    </cfRule>
  </conditionalFormatting>
  <conditionalFormatting sqref="R18">
    <cfRule type="cellIs" dxfId="4410" priority="4411" operator="equal">
      <formula>"Online"</formula>
    </cfRule>
  </conditionalFormatting>
  <conditionalFormatting sqref="R18">
    <cfRule type="cellIs" dxfId="4409" priority="4410" operator="equal">
      <formula>"Online"</formula>
    </cfRule>
  </conditionalFormatting>
  <conditionalFormatting sqref="R18">
    <cfRule type="cellIs" dxfId="4408" priority="4409" operator="equal">
      <formula>"Online"</formula>
    </cfRule>
  </conditionalFormatting>
  <conditionalFormatting sqref="R18">
    <cfRule type="cellIs" dxfId="4407" priority="4408" operator="equal">
      <formula>"Online"</formula>
    </cfRule>
  </conditionalFormatting>
  <conditionalFormatting sqref="R18">
    <cfRule type="cellIs" dxfId="4406" priority="4407" operator="equal">
      <formula>"Online"</formula>
    </cfRule>
  </conditionalFormatting>
  <conditionalFormatting sqref="R18">
    <cfRule type="cellIs" dxfId="4405" priority="4406" operator="equal">
      <formula>"Online"</formula>
    </cfRule>
  </conditionalFormatting>
  <conditionalFormatting sqref="R18">
    <cfRule type="cellIs" dxfId="4404" priority="4405" operator="equal">
      <formula>"Online"</formula>
    </cfRule>
  </conditionalFormatting>
  <conditionalFormatting sqref="R18">
    <cfRule type="cellIs" dxfId="4403" priority="4404" operator="equal">
      <formula>"Online"</formula>
    </cfRule>
  </conditionalFormatting>
  <conditionalFormatting sqref="R18">
    <cfRule type="cellIs" dxfId="4402" priority="4403" operator="equal">
      <formula>"Online"</formula>
    </cfRule>
  </conditionalFormatting>
  <conditionalFormatting sqref="R18">
    <cfRule type="cellIs" dxfId="4401" priority="4402" operator="equal">
      <formula>"Online"</formula>
    </cfRule>
  </conditionalFormatting>
  <conditionalFormatting sqref="R18">
    <cfRule type="cellIs" dxfId="4400" priority="4401" operator="equal">
      <formula>"Online"</formula>
    </cfRule>
  </conditionalFormatting>
  <conditionalFormatting sqref="R18">
    <cfRule type="cellIs" dxfId="4399" priority="4400" operator="equal">
      <formula>"Online"</formula>
    </cfRule>
  </conditionalFormatting>
  <conditionalFormatting sqref="R18">
    <cfRule type="cellIs" dxfId="4398" priority="4399" operator="equal">
      <formula>"Online"</formula>
    </cfRule>
  </conditionalFormatting>
  <conditionalFormatting sqref="R18">
    <cfRule type="cellIs" dxfId="4397" priority="4398" operator="equal">
      <formula>"Online"</formula>
    </cfRule>
  </conditionalFormatting>
  <conditionalFormatting sqref="R18">
    <cfRule type="cellIs" dxfId="4396" priority="4397" operator="equal">
      <formula>"Online"</formula>
    </cfRule>
  </conditionalFormatting>
  <conditionalFormatting sqref="R18">
    <cfRule type="cellIs" dxfId="4395" priority="4396" operator="equal">
      <formula>"Online"</formula>
    </cfRule>
  </conditionalFormatting>
  <conditionalFormatting sqref="R18">
    <cfRule type="cellIs" dxfId="4394" priority="4395" operator="equal">
      <formula>"Online"</formula>
    </cfRule>
  </conditionalFormatting>
  <conditionalFormatting sqref="R18">
    <cfRule type="cellIs" dxfId="4393" priority="4394" operator="equal">
      <formula>"Online"</formula>
    </cfRule>
  </conditionalFormatting>
  <conditionalFormatting sqref="R18">
    <cfRule type="cellIs" dxfId="4392" priority="4393" operator="equal">
      <formula>"Online"</formula>
    </cfRule>
  </conditionalFormatting>
  <conditionalFormatting sqref="R18">
    <cfRule type="cellIs" dxfId="4391" priority="4392" operator="equal">
      <formula>"Online"</formula>
    </cfRule>
  </conditionalFormatting>
  <conditionalFormatting sqref="R18">
    <cfRule type="cellIs" dxfId="4390" priority="4391" operator="equal">
      <formula>"Online"</formula>
    </cfRule>
  </conditionalFormatting>
  <conditionalFormatting sqref="R18">
    <cfRule type="cellIs" dxfId="4389" priority="4390" operator="equal">
      <formula>"Online"</formula>
    </cfRule>
  </conditionalFormatting>
  <conditionalFormatting sqref="R18">
    <cfRule type="cellIs" dxfId="4388" priority="4389" operator="equal">
      <formula>"Online"</formula>
    </cfRule>
  </conditionalFormatting>
  <conditionalFormatting sqref="R18">
    <cfRule type="cellIs" dxfId="4387" priority="4388" operator="equal">
      <formula>"Online"</formula>
    </cfRule>
  </conditionalFormatting>
  <conditionalFormatting sqref="R18">
    <cfRule type="cellIs" dxfId="4386" priority="4387" operator="equal">
      <formula>"Online"</formula>
    </cfRule>
  </conditionalFormatting>
  <conditionalFormatting sqref="R18">
    <cfRule type="cellIs" dxfId="4385" priority="4386" operator="equal">
      <formula>"Online"</formula>
    </cfRule>
  </conditionalFormatting>
  <conditionalFormatting sqref="R18">
    <cfRule type="cellIs" dxfId="4384" priority="4385" operator="equal">
      <formula>"Online"</formula>
    </cfRule>
  </conditionalFormatting>
  <conditionalFormatting sqref="R18">
    <cfRule type="cellIs" dxfId="4383" priority="4384" operator="equal">
      <formula>"Online"</formula>
    </cfRule>
  </conditionalFormatting>
  <conditionalFormatting sqref="R18">
    <cfRule type="cellIs" dxfId="4382" priority="4383" operator="equal">
      <formula>"Online"</formula>
    </cfRule>
  </conditionalFormatting>
  <conditionalFormatting sqref="R18">
    <cfRule type="cellIs" dxfId="4381" priority="4382" operator="equal">
      <formula>"Online"</formula>
    </cfRule>
  </conditionalFormatting>
  <conditionalFormatting sqref="R18">
    <cfRule type="cellIs" dxfId="4380" priority="4381" operator="equal">
      <formula>"Online"</formula>
    </cfRule>
  </conditionalFormatting>
  <conditionalFormatting sqref="R18">
    <cfRule type="cellIs" dxfId="4379" priority="4380" operator="equal">
      <formula>"Online"</formula>
    </cfRule>
  </conditionalFormatting>
  <conditionalFormatting sqref="R18">
    <cfRule type="cellIs" dxfId="4378" priority="4379" operator="equal">
      <formula>"Online"</formula>
    </cfRule>
  </conditionalFormatting>
  <conditionalFormatting sqref="R18">
    <cfRule type="cellIs" dxfId="4377" priority="4378" operator="equal">
      <formula>"Online"</formula>
    </cfRule>
  </conditionalFormatting>
  <conditionalFormatting sqref="R18">
    <cfRule type="cellIs" dxfId="4376" priority="4377" operator="equal">
      <formula>"Online"</formula>
    </cfRule>
  </conditionalFormatting>
  <conditionalFormatting sqref="R18">
    <cfRule type="cellIs" dxfId="4375" priority="4376" operator="equal">
      <formula>"Online"</formula>
    </cfRule>
  </conditionalFormatting>
  <conditionalFormatting sqref="R18">
    <cfRule type="cellIs" dxfId="4374" priority="4375" operator="equal">
      <formula>"Online"</formula>
    </cfRule>
  </conditionalFormatting>
  <conditionalFormatting sqref="R18">
    <cfRule type="cellIs" dxfId="4373" priority="4374" operator="equal">
      <formula>"Online"</formula>
    </cfRule>
  </conditionalFormatting>
  <conditionalFormatting sqref="R18">
    <cfRule type="cellIs" dxfId="4372" priority="4373" operator="equal">
      <formula>"Online"</formula>
    </cfRule>
  </conditionalFormatting>
  <conditionalFormatting sqref="R18">
    <cfRule type="cellIs" dxfId="4371" priority="4372" operator="equal">
      <formula>"Online"</formula>
    </cfRule>
  </conditionalFormatting>
  <conditionalFormatting sqref="R18">
    <cfRule type="cellIs" dxfId="4370" priority="4371" operator="equal">
      <formula>"Online"</formula>
    </cfRule>
  </conditionalFormatting>
  <conditionalFormatting sqref="R18">
    <cfRule type="cellIs" dxfId="4369" priority="4370" operator="equal">
      <formula>"Online"</formula>
    </cfRule>
  </conditionalFormatting>
  <conditionalFormatting sqref="R18">
    <cfRule type="cellIs" dxfId="4368" priority="4369" operator="equal">
      <formula>"Online"</formula>
    </cfRule>
  </conditionalFormatting>
  <conditionalFormatting sqref="R18">
    <cfRule type="cellIs" dxfId="4367" priority="4368" operator="equal">
      <formula>"Online"</formula>
    </cfRule>
  </conditionalFormatting>
  <conditionalFormatting sqref="R18">
    <cfRule type="cellIs" dxfId="4366" priority="4367" operator="equal">
      <formula>"Online"</formula>
    </cfRule>
  </conditionalFormatting>
  <conditionalFormatting sqref="R18">
    <cfRule type="cellIs" dxfId="4365" priority="4366" operator="equal">
      <formula>"Online"</formula>
    </cfRule>
  </conditionalFormatting>
  <conditionalFormatting sqref="R18">
    <cfRule type="cellIs" dxfId="4364" priority="4365" operator="equal">
      <formula>"Online"</formula>
    </cfRule>
  </conditionalFormatting>
  <conditionalFormatting sqref="R18">
    <cfRule type="cellIs" dxfId="4363" priority="4364" operator="equal">
      <formula>"Online"</formula>
    </cfRule>
  </conditionalFormatting>
  <conditionalFormatting sqref="R18">
    <cfRule type="cellIs" dxfId="4362" priority="4363" operator="equal">
      <formula>"Online"</formula>
    </cfRule>
  </conditionalFormatting>
  <conditionalFormatting sqref="R18">
    <cfRule type="cellIs" dxfId="4361" priority="4362" operator="equal">
      <formula>"Online"</formula>
    </cfRule>
  </conditionalFormatting>
  <conditionalFormatting sqref="R18">
    <cfRule type="cellIs" dxfId="4360" priority="4361" operator="equal">
      <formula>"Online"</formula>
    </cfRule>
  </conditionalFormatting>
  <conditionalFormatting sqref="R18">
    <cfRule type="cellIs" dxfId="4359" priority="4360" operator="equal">
      <formula>"Online"</formula>
    </cfRule>
  </conditionalFormatting>
  <conditionalFormatting sqref="R18">
    <cfRule type="cellIs" dxfId="4358" priority="4359" operator="equal">
      <formula>"Online"</formula>
    </cfRule>
  </conditionalFormatting>
  <conditionalFormatting sqref="R18">
    <cfRule type="cellIs" dxfId="4357" priority="4358" operator="equal">
      <formula>"Online"</formula>
    </cfRule>
  </conditionalFormatting>
  <conditionalFormatting sqref="R18">
    <cfRule type="cellIs" dxfId="4356" priority="4357" operator="equal">
      <formula>"Online"</formula>
    </cfRule>
  </conditionalFormatting>
  <conditionalFormatting sqref="R18">
    <cfRule type="cellIs" dxfId="4355" priority="4356" operator="equal">
      <formula>"Online"</formula>
    </cfRule>
  </conditionalFormatting>
  <conditionalFormatting sqref="R18">
    <cfRule type="cellIs" dxfId="4354" priority="4355" operator="equal">
      <formula>"Online"</formula>
    </cfRule>
  </conditionalFormatting>
  <conditionalFormatting sqref="R18">
    <cfRule type="cellIs" dxfId="4353" priority="4354" operator="equal">
      <formula>"Online"</formula>
    </cfRule>
  </conditionalFormatting>
  <conditionalFormatting sqref="R18">
    <cfRule type="cellIs" dxfId="4352" priority="4353" operator="equal">
      <formula>"Online"</formula>
    </cfRule>
  </conditionalFormatting>
  <conditionalFormatting sqref="R18">
    <cfRule type="cellIs" dxfId="4351" priority="4352" operator="equal">
      <formula>"Online"</formula>
    </cfRule>
  </conditionalFormatting>
  <conditionalFormatting sqref="R18">
    <cfRule type="cellIs" dxfId="4350" priority="4351" operator="equal">
      <formula>"Online"</formula>
    </cfRule>
  </conditionalFormatting>
  <conditionalFormatting sqref="R18">
    <cfRule type="cellIs" dxfId="4349" priority="4350" operator="equal">
      <formula>"Online"</formula>
    </cfRule>
  </conditionalFormatting>
  <conditionalFormatting sqref="R18">
    <cfRule type="cellIs" dxfId="4348" priority="4349" operator="equal">
      <formula>"Online"</formula>
    </cfRule>
  </conditionalFormatting>
  <conditionalFormatting sqref="R18">
    <cfRule type="cellIs" dxfId="4347" priority="4348" operator="equal">
      <formula>"Online"</formula>
    </cfRule>
  </conditionalFormatting>
  <conditionalFormatting sqref="R18">
    <cfRule type="cellIs" dxfId="4346" priority="4347" operator="equal">
      <formula>"Online"</formula>
    </cfRule>
  </conditionalFormatting>
  <conditionalFormatting sqref="R18">
    <cfRule type="cellIs" dxfId="4345" priority="4346" operator="equal">
      <formula>"Online"</formula>
    </cfRule>
  </conditionalFormatting>
  <conditionalFormatting sqref="R18">
    <cfRule type="cellIs" dxfId="4344" priority="4345" operator="equal">
      <formula>"Online"</formula>
    </cfRule>
  </conditionalFormatting>
  <conditionalFormatting sqref="R18">
    <cfRule type="cellIs" dxfId="4343" priority="4344" operator="equal">
      <formula>"Online"</formula>
    </cfRule>
  </conditionalFormatting>
  <conditionalFormatting sqref="R18">
    <cfRule type="cellIs" dxfId="4342" priority="4343" operator="equal">
      <formula>"Online"</formula>
    </cfRule>
  </conditionalFormatting>
  <conditionalFormatting sqref="R18">
    <cfRule type="cellIs" dxfId="4341" priority="4342" operator="equal">
      <formula>"Online"</formula>
    </cfRule>
  </conditionalFormatting>
  <conditionalFormatting sqref="R18">
    <cfRule type="cellIs" dxfId="4340" priority="4341" operator="equal">
      <formula>"Online"</formula>
    </cfRule>
  </conditionalFormatting>
  <conditionalFormatting sqref="R18">
    <cfRule type="cellIs" dxfId="4339" priority="4340" operator="equal">
      <formula>"Online"</formula>
    </cfRule>
  </conditionalFormatting>
  <conditionalFormatting sqref="R18">
    <cfRule type="cellIs" dxfId="4338" priority="4339" operator="equal">
      <formula>"Online"</formula>
    </cfRule>
  </conditionalFormatting>
  <conditionalFormatting sqref="R18">
    <cfRule type="cellIs" dxfId="4337" priority="4338" operator="equal">
      <formula>"Online"</formula>
    </cfRule>
  </conditionalFormatting>
  <conditionalFormatting sqref="R18">
    <cfRule type="cellIs" dxfId="4336" priority="4337" operator="equal">
      <formula>"Online"</formula>
    </cfRule>
  </conditionalFormatting>
  <conditionalFormatting sqref="R18">
    <cfRule type="cellIs" dxfId="4335" priority="4336" operator="equal">
      <formula>"Online"</formula>
    </cfRule>
  </conditionalFormatting>
  <conditionalFormatting sqref="R18">
    <cfRule type="cellIs" dxfId="4334" priority="4335" operator="equal">
      <formula>"Online"</formula>
    </cfRule>
  </conditionalFormatting>
  <conditionalFormatting sqref="R18">
    <cfRule type="cellIs" dxfId="4333" priority="4334" operator="equal">
      <formula>"Online"</formula>
    </cfRule>
  </conditionalFormatting>
  <conditionalFormatting sqref="R18">
    <cfRule type="cellIs" dxfId="4332" priority="4333" operator="equal">
      <formula>"Online"</formula>
    </cfRule>
  </conditionalFormatting>
  <conditionalFormatting sqref="R18">
    <cfRule type="cellIs" dxfId="4331" priority="4332" operator="equal">
      <formula>"Online"</formula>
    </cfRule>
  </conditionalFormatting>
  <conditionalFormatting sqref="R18">
    <cfRule type="cellIs" dxfId="4330" priority="4331" operator="equal">
      <formula>"Online"</formula>
    </cfRule>
  </conditionalFormatting>
  <conditionalFormatting sqref="R18">
    <cfRule type="cellIs" dxfId="4329" priority="4330" operator="equal">
      <formula>"Online"</formula>
    </cfRule>
  </conditionalFormatting>
  <conditionalFormatting sqref="R18">
    <cfRule type="cellIs" dxfId="4328" priority="4329" operator="equal">
      <formula>"Online"</formula>
    </cfRule>
  </conditionalFormatting>
  <conditionalFormatting sqref="R18">
    <cfRule type="cellIs" dxfId="4327" priority="4328" operator="equal">
      <formula>"Online"</formula>
    </cfRule>
  </conditionalFormatting>
  <conditionalFormatting sqref="R18">
    <cfRule type="cellIs" dxfId="4326" priority="4327" operator="equal">
      <formula>"Online"</formula>
    </cfRule>
  </conditionalFormatting>
  <conditionalFormatting sqref="R18">
    <cfRule type="cellIs" dxfId="4325" priority="4326" operator="equal">
      <formula>"Online"</formula>
    </cfRule>
  </conditionalFormatting>
  <conditionalFormatting sqref="R18">
    <cfRule type="cellIs" dxfId="4324" priority="4325" operator="equal">
      <formula>"Online"</formula>
    </cfRule>
  </conditionalFormatting>
  <conditionalFormatting sqref="R18">
    <cfRule type="cellIs" dxfId="4323" priority="4324" operator="equal">
      <formula>"Online"</formula>
    </cfRule>
  </conditionalFormatting>
  <conditionalFormatting sqref="R18">
    <cfRule type="cellIs" dxfId="4322" priority="4323" operator="equal">
      <formula>"Online"</formula>
    </cfRule>
  </conditionalFormatting>
  <conditionalFormatting sqref="R18">
    <cfRule type="cellIs" dxfId="4321" priority="4322" operator="equal">
      <formula>"Online"</formula>
    </cfRule>
  </conditionalFormatting>
  <conditionalFormatting sqref="R18">
    <cfRule type="cellIs" dxfId="4320" priority="4321" operator="equal">
      <formula>"Online"</formula>
    </cfRule>
  </conditionalFormatting>
  <conditionalFormatting sqref="R18">
    <cfRule type="cellIs" dxfId="4319" priority="4320" operator="equal">
      <formula>"Online"</formula>
    </cfRule>
  </conditionalFormatting>
  <conditionalFormatting sqref="R18">
    <cfRule type="cellIs" dxfId="4318" priority="4319" operator="equal">
      <formula>"Online"</formula>
    </cfRule>
  </conditionalFormatting>
  <conditionalFormatting sqref="R18">
    <cfRule type="cellIs" dxfId="4317" priority="4318" operator="equal">
      <formula>"Online"</formula>
    </cfRule>
  </conditionalFormatting>
  <conditionalFormatting sqref="R18">
    <cfRule type="cellIs" dxfId="4316" priority="4317" operator="equal">
      <formula>"Online"</formula>
    </cfRule>
  </conditionalFormatting>
  <conditionalFormatting sqref="R18">
    <cfRule type="cellIs" dxfId="4315" priority="4316" operator="equal">
      <formula>"Online"</formula>
    </cfRule>
  </conditionalFormatting>
  <conditionalFormatting sqref="R18">
    <cfRule type="cellIs" dxfId="4314" priority="4315" operator="equal">
      <formula>"Online"</formula>
    </cfRule>
  </conditionalFormatting>
  <conditionalFormatting sqref="R18">
    <cfRule type="cellIs" dxfId="4313" priority="4314" operator="equal">
      <formula>"Online"</formula>
    </cfRule>
  </conditionalFormatting>
  <conditionalFormatting sqref="R18">
    <cfRule type="cellIs" dxfId="4312" priority="4313" operator="equal">
      <formula>"Online"</formula>
    </cfRule>
  </conditionalFormatting>
  <conditionalFormatting sqref="R18">
    <cfRule type="cellIs" dxfId="4311" priority="4312" operator="equal">
      <formula>"Online"</formula>
    </cfRule>
  </conditionalFormatting>
  <conditionalFormatting sqref="R18">
    <cfRule type="cellIs" dxfId="4310" priority="4311" operator="equal">
      <formula>"Online"</formula>
    </cfRule>
  </conditionalFormatting>
  <conditionalFormatting sqref="R18">
    <cfRule type="cellIs" dxfId="4309" priority="4310" operator="equal">
      <formula>"Online"</formula>
    </cfRule>
  </conditionalFormatting>
  <conditionalFormatting sqref="R18">
    <cfRule type="cellIs" dxfId="4308" priority="4309" operator="equal">
      <formula>"Online"</formula>
    </cfRule>
  </conditionalFormatting>
  <conditionalFormatting sqref="R18">
    <cfRule type="cellIs" dxfId="4307" priority="4308" operator="equal">
      <formula>"Online"</formula>
    </cfRule>
  </conditionalFormatting>
  <conditionalFormatting sqref="R18">
    <cfRule type="cellIs" dxfId="4306" priority="4307" operator="equal">
      <formula>"Online"</formula>
    </cfRule>
  </conditionalFormatting>
  <conditionalFormatting sqref="R18">
    <cfRule type="cellIs" dxfId="4305" priority="4306" operator="equal">
      <formula>"Online"</formula>
    </cfRule>
  </conditionalFormatting>
  <conditionalFormatting sqref="R18">
    <cfRule type="cellIs" dxfId="4304" priority="4305" operator="equal">
      <formula>"Online"</formula>
    </cfRule>
  </conditionalFormatting>
  <conditionalFormatting sqref="R18">
    <cfRule type="cellIs" dxfId="4303" priority="4304" operator="equal">
      <formula>"Online"</formula>
    </cfRule>
  </conditionalFormatting>
  <conditionalFormatting sqref="R18">
    <cfRule type="cellIs" dxfId="4302" priority="4303" operator="equal">
      <formula>"Online"</formula>
    </cfRule>
  </conditionalFormatting>
  <conditionalFormatting sqref="R18">
    <cfRule type="cellIs" dxfId="4301" priority="4302" operator="equal">
      <formula>"Online"</formula>
    </cfRule>
  </conditionalFormatting>
  <conditionalFormatting sqref="R18">
    <cfRule type="cellIs" dxfId="4300" priority="4301" operator="equal">
      <formula>"Online"</formula>
    </cfRule>
  </conditionalFormatting>
  <conditionalFormatting sqref="R18">
    <cfRule type="cellIs" dxfId="4299" priority="4300" operator="equal">
      <formula>"Online"</formula>
    </cfRule>
  </conditionalFormatting>
  <conditionalFormatting sqref="R18">
    <cfRule type="cellIs" dxfId="4298" priority="4299" operator="equal">
      <formula>"Online"</formula>
    </cfRule>
  </conditionalFormatting>
  <conditionalFormatting sqref="R18">
    <cfRule type="cellIs" dxfId="4297" priority="4298" operator="equal">
      <formula>"Online"</formula>
    </cfRule>
  </conditionalFormatting>
  <conditionalFormatting sqref="R18">
    <cfRule type="cellIs" dxfId="4296" priority="4297" operator="equal">
      <formula>"Online"</formula>
    </cfRule>
  </conditionalFormatting>
  <conditionalFormatting sqref="R18">
    <cfRule type="cellIs" dxfId="4295" priority="4296" operator="equal">
      <formula>"Online"</formula>
    </cfRule>
  </conditionalFormatting>
  <conditionalFormatting sqref="R18">
    <cfRule type="cellIs" dxfId="4294" priority="4295" operator="equal">
      <formula>"Online"</formula>
    </cfRule>
  </conditionalFormatting>
  <conditionalFormatting sqref="R18">
    <cfRule type="cellIs" dxfId="4293" priority="4294" operator="equal">
      <formula>"Online"</formula>
    </cfRule>
  </conditionalFormatting>
  <conditionalFormatting sqref="R18">
    <cfRule type="cellIs" dxfId="4292" priority="4293" operator="equal">
      <formula>"Online"</formula>
    </cfRule>
  </conditionalFormatting>
  <conditionalFormatting sqref="R18">
    <cfRule type="cellIs" dxfId="4291" priority="4292" operator="equal">
      <formula>"Online"</formula>
    </cfRule>
  </conditionalFormatting>
  <conditionalFormatting sqref="R18">
    <cfRule type="cellIs" dxfId="4290" priority="4291" operator="equal">
      <formula>"Online"</formula>
    </cfRule>
  </conditionalFormatting>
  <conditionalFormatting sqref="R18">
    <cfRule type="cellIs" dxfId="4289" priority="4290" operator="equal">
      <formula>"Online"</formula>
    </cfRule>
  </conditionalFormatting>
  <conditionalFormatting sqref="R18">
    <cfRule type="cellIs" dxfId="4288" priority="4289" operator="equal">
      <formula>"Online"</formula>
    </cfRule>
  </conditionalFormatting>
  <conditionalFormatting sqref="R18">
    <cfRule type="cellIs" dxfId="4287" priority="4288" operator="equal">
      <formula>"Online"</formula>
    </cfRule>
  </conditionalFormatting>
  <conditionalFormatting sqref="R18">
    <cfRule type="cellIs" dxfId="4286" priority="4287" operator="equal">
      <formula>"Online"</formula>
    </cfRule>
  </conditionalFormatting>
  <conditionalFormatting sqref="R18">
    <cfRule type="cellIs" dxfId="4285" priority="4286" operator="equal">
      <formula>"Online"</formula>
    </cfRule>
  </conditionalFormatting>
  <conditionalFormatting sqref="R18">
    <cfRule type="cellIs" dxfId="4284" priority="4285" operator="equal">
      <formula>"Online"</formula>
    </cfRule>
  </conditionalFormatting>
  <conditionalFormatting sqref="R18">
    <cfRule type="cellIs" dxfId="4283" priority="4284" operator="equal">
      <formula>"Online"</formula>
    </cfRule>
  </conditionalFormatting>
  <conditionalFormatting sqref="R18">
    <cfRule type="cellIs" dxfId="4282" priority="4283" operator="equal">
      <formula>"Online"</formula>
    </cfRule>
  </conditionalFormatting>
  <conditionalFormatting sqref="R18">
    <cfRule type="cellIs" dxfId="4281" priority="4282" operator="equal">
      <formula>"Online"</formula>
    </cfRule>
  </conditionalFormatting>
  <conditionalFormatting sqref="R18">
    <cfRule type="cellIs" dxfId="4280" priority="4281" operator="equal">
      <formula>"Online"</formula>
    </cfRule>
  </conditionalFormatting>
  <conditionalFormatting sqref="R18">
    <cfRule type="cellIs" dxfId="4279" priority="4280" operator="equal">
      <formula>"Online"</formula>
    </cfRule>
  </conditionalFormatting>
  <conditionalFormatting sqref="R18">
    <cfRule type="cellIs" dxfId="4278" priority="4279" operator="equal">
      <formula>"Online"</formula>
    </cfRule>
  </conditionalFormatting>
  <conditionalFormatting sqref="R18">
    <cfRule type="cellIs" dxfId="4277" priority="4278" operator="equal">
      <formula>"Online"</formula>
    </cfRule>
  </conditionalFormatting>
  <conditionalFormatting sqref="R18">
    <cfRule type="cellIs" dxfId="4276" priority="4277" operator="equal">
      <formula>"Online"</formula>
    </cfRule>
  </conditionalFormatting>
  <conditionalFormatting sqref="R18">
    <cfRule type="cellIs" dxfId="4275" priority="4276" operator="equal">
      <formula>"Online"</formula>
    </cfRule>
  </conditionalFormatting>
  <conditionalFormatting sqref="R18">
    <cfRule type="cellIs" dxfId="4274" priority="4275" operator="equal">
      <formula>"Online"</formula>
    </cfRule>
  </conditionalFormatting>
  <conditionalFormatting sqref="R18">
    <cfRule type="cellIs" dxfId="4273" priority="4274" operator="equal">
      <formula>"Online"</formula>
    </cfRule>
  </conditionalFormatting>
  <conditionalFormatting sqref="R18">
    <cfRule type="cellIs" dxfId="4272" priority="4273" operator="equal">
      <formula>"Online"</formula>
    </cfRule>
  </conditionalFormatting>
  <conditionalFormatting sqref="R18">
    <cfRule type="cellIs" dxfId="4271" priority="4272" operator="equal">
      <formula>"Online"</formula>
    </cfRule>
  </conditionalFormatting>
  <conditionalFormatting sqref="R18">
    <cfRule type="cellIs" dxfId="4270" priority="4271" operator="equal">
      <formula>"Online"</formula>
    </cfRule>
  </conditionalFormatting>
  <conditionalFormatting sqref="R18">
    <cfRule type="cellIs" dxfId="4269" priority="4270" operator="equal">
      <formula>"Online"</formula>
    </cfRule>
  </conditionalFormatting>
  <conditionalFormatting sqref="R18">
    <cfRule type="cellIs" dxfId="4268" priority="4269" operator="equal">
      <formula>"Online"</formula>
    </cfRule>
  </conditionalFormatting>
  <conditionalFormatting sqref="R18">
    <cfRule type="cellIs" dxfId="4267" priority="4268" operator="equal">
      <formula>"Online"</formula>
    </cfRule>
  </conditionalFormatting>
  <conditionalFormatting sqref="R18">
    <cfRule type="cellIs" dxfId="4266" priority="4267" operator="equal">
      <formula>"Online"</formula>
    </cfRule>
  </conditionalFormatting>
  <conditionalFormatting sqref="R18">
    <cfRule type="cellIs" dxfId="4265" priority="4266" operator="equal">
      <formula>"Online"</formula>
    </cfRule>
  </conditionalFormatting>
  <conditionalFormatting sqref="R18">
    <cfRule type="cellIs" dxfId="4264" priority="4265" operator="equal">
      <formula>"Online"</formula>
    </cfRule>
  </conditionalFormatting>
  <conditionalFormatting sqref="R18">
    <cfRule type="cellIs" dxfId="4263" priority="4264" operator="equal">
      <formula>"Online"</formula>
    </cfRule>
  </conditionalFormatting>
  <conditionalFormatting sqref="R18">
    <cfRule type="cellIs" dxfId="4262" priority="4263" operator="equal">
      <formula>"Online"</formula>
    </cfRule>
  </conditionalFormatting>
  <conditionalFormatting sqref="R18">
    <cfRule type="cellIs" dxfId="4261" priority="4262" operator="equal">
      <formula>"Online"</formula>
    </cfRule>
  </conditionalFormatting>
  <conditionalFormatting sqref="R18">
    <cfRule type="cellIs" dxfId="4260" priority="4261" operator="equal">
      <formula>"Online"</formula>
    </cfRule>
  </conditionalFormatting>
  <conditionalFormatting sqref="R18">
    <cfRule type="cellIs" dxfId="4259" priority="4260" operator="equal">
      <formula>"Online"</formula>
    </cfRule>
  </conditionalFormatting>
  <conditionalFormatting sqref="R18">
    <cfRule type="cellIs" dxfId="4258" priority="4259" operator="equal">
      <formula>"Online"</formula>
    </cfRule>
  </conditionalFormatting>
  <conditionalFormatting sqref="R18">
    <cfRule type="cellIs" dxfId="4257" priority="4258" operator="equal">
      <formula>"Online"</formula>
    </cfRule>
  </conditionalFormatting>
  <conditionalFormatting sqref="R18">
    <cfRule type="cellIs" dxfId="4256" priority="4257" operator="equal">
      <formula>"Online"</formula>
    </cfRule>
  </conditionalFormatting>
  <conditionalFormatting sqref="R18">
    <cfRule type="cellIs" dxfId="4255" priority="4256" operator="equal">
      <formula>"Online"</formula>
    </cfRule>
  </conditionalFormatting>
  <conditionalFormatting sqref="R18">
    <cfRule type="cellIs" dxfId="4254" priority="4255" operator="equal">
      <formula>"Online"</formula>
    </cfRule>
  </conditionalFormatting>
  <conditionalFormatting sqref="R18">
    <cfRule type="cellIs" dxfId="4253" priority="4254" operator="equal">
      <formula>"Online"</formula>
    </cfRule>
  </conditionalFormatting>
  <conditionalFormatting sqref="R18">
    <cfRule type="cellIs" dxfId="4252" priority="4253" operator="equal">
      <formula>"Online"</formula>
    </cfRule>
  </conditionalFormatting>
  <conditionalFormatting sqref="R18">
    <cfRule type="cellIs" dxfId="4251" priority="4252" operator="equal">
      <formula>"Online"</formula>
    </cfRule>
  </conditionalFormatting>
  <conditionalFormatting sqref="R18">
    <cfRule type="cellIs" dxfId="4250" priority="4251" operator="equal">
      <formula>"Online"</formula>
    </cfRule>
  </conditionalFormatting>
  <conditionalFormatting sqref="R18">
    <cfRule type="cellIs" dxfId="4249" priority="4250" operator="equal">
      <formula>"Online"</formula>
    </cfRule>
  </conditionalFormatting>
  <conditionalFormatting sqref="R18">
    <cfRule type="cellIs" dxfId="4248" priority="4249" operator="equal">
      <formula>"Online"</formula>
    </cfRule>
  </conditionalFormatting>
  <conditionalFormatting sqref="R18">
    <cfRule type="cellIs" dxfId="4247" priority="4248" operator="equal">
      <formula>"Online"</formula>
    </cfRule>
  </conditionalFormatting>
  <conditionalFormatting sqref="R18">
    <cfRule type="cellIs" dxfId="4246" priority="4247" operator="equal">
      <formula>"Online"</formula>
    </cfRule>
  </conditionalFormatting>
  <conditionalFormatting sqref="R18">
    <cfRule type="cellIs" dxfId="4245" priority="4246" operator="equal">
      <formula>"Online"</formula>
    </cfRule>
  </conditionalFormatting>
  <conditionalFormatting sqref="R18">
    <cfRule type="cellIs" dxfId="4244" priority="4245" operator="equal">
      <formula>"Online"</formula>
    </cfRule>
  </conditionalFormatting>
  <conditionalFormatting sqref="R18">
    <cfRule type="cellIs" dxfId="4243" priority="4244" operator="equal">
      <formula>"Online"</formula>
    </cfRule>
  </conditionalFormatting>
  <conditionalFormatting sqref="R18">
    <cfRule type="cellIs" dxfId="4242" priority="4243" operator="equal">
      <formula>"Online"</formula>
    </cfRule>
  </conditionalFormatting>
  <conditionalFormatting sqref="R18">
    <cfRule type="cellIs" dxfId="4241" priority="4242" operator="equal">
      <formula>"Online"</formula>
    </cfRule>
  </conditionalFormatting>
  <conditionalFormatting sqref="R18">
    <cfRule type="cellIs" dxfId="4240" priority="4241" operator="equal">
      <formula>"Online"</formula>
    </cfRule>
  </conditionalFormatting>
  <conditionalFormatting sqref="R18">
    <cfRule type="cellIs" dxfId="4239" priority="4240" operator="equal">
      <formula>"Online"</formula>
    </cfRule>
  </conditionalFormatting>
  <conditionalFormatting sqref="R18">
    <cfRule type="cellIs" dxfId="4238" priority="4239" operator="equal">
      <formula>"Online"</formula>
    </cfRule>
  </conditionalFormatting>
  <conditionalFormatting sqref="R18">
    <cfRule type="cellIs" dxfId="4237" priority="4238" operator="equal">
      <formula>"Online"</formula>
    </cfRule>
  </conditionalFormatting>
  <conditionalFormatting sqref="R18">
    <cfRule type="cellIs" dxfId="4236" priority="4237" operator="equal">
      <formula>"Online"</formula>
    </cfRule>
  </conditionalFormatting>
  <conditionalFormatting sqref="R18">
    <cfRule type="cellIs" dxfId="4235" priority="4236" operator="equal">
      <formula>"Online"</formula>
    </cfRule>
  </conditionalFormatting>
  <conditionalFormatting sqref="R18">
    <cfRule type="cellIs" dxfId="4234" priority="4235" operator="equal">
      <formula>"Online"</formula>
    </cfRule>
  </conditionalFormatting>
  <conditionalFormatting sqref="R18">
    <cfRule type="cellIs" dxfId="4233" priority="4234" operator="equal">
      <formula>"Online"</formula>
    </cfRule>
  </conditionalFormatting>
  <conditionalFormatting sqref="R18">
    <cfRule type="cellIs" dxfId="4232" priority="4233" operator="equal">
      <formula>"Online"</formula>
    </cfRule>
  </conditionalFormatting>
  <conditionalFormatting sqref="R18">
    <cfRule type="cellIs" dxfId="4231" priority="4232" operator="equal">
      <formula>"Online"</formula>
    </cfRule>
  </conditionalFormatting>
  <conditionalFormatting sqref="R18">
    <cfRule type="cellIs" dxfId="4230" priority="4231" operator="equal">
      <formula>"Online"</formula>
    </cfRule>
  </conditionalFormatting>
  <conditionalFormatting sqref="R18">
    <cfRule type="cellIs" dxfId="4229" priority="4230" operator="equal">
      <formula>"Online"</formula>
    </cfRule>
  </conditionalFormatting>
  <conditionalFormatting sqref="R18">
    <cfRule type="cellIs" dxfId="4228" priority="4229" operator="equal">
      <formula>"Online"</formula>
    </cfRule>
  </conditionalFormatting>
  <conditionalFormatting sqref="R18">
    <cfRule type="cellIs" dxfId="4227" priority="4228" operator="equal">
      <formula>"Online"</formula>
    </cfRule>
  </conditionalFormatting>
  <conditionalFormatting sqref="R18">
    <cfRule type="cellIs" dxfId="4226" priority="4227" operator="equal">
      <formula>"Online"</formula>
    </cfRule>
  </conditionalFormatting>
  <conditionalFormatting sqref="R18">
    <cfRule type="cellIs" dxfId="4225" priority="4226" operator="equal">
      <formula>"Online"</formula>
    </cfRule>
  </conditionalFormatting>
  <conditionalFormatting sqref="R18">
    <cfRule type="cellIs" dxfId="4224" priority="4225" operator="equal">
      <formula>"Online"</formula>
    </cfRule>
  </conditionalFormatting>
  <conditionalFormatting sqref="R18">
    <cfRule type="cellIs" dxfId="4223" priority="4224" operator="equal">
      <formula>"Online"</formula>
    </cfRule>
  </conditionalFormatting>
  <conditionalFormatting sqref="R18">
    <cfRule type="cellIs" dxfId="4222" priority="4223" operator="equal">
      <formula>"Online"</formula>
    </cfRule>
  </conditionalFormatting>
  <conditionalFormatting sqref="R18">
    <cfRule type="cellIs" dxfId="4221" priority="4222" operator="equal">
      <formula>"Online"</formula>
    </cfRule>
  </conditionalFormatting>
  <conditionalFormatting sqref="R18">
    <cfRule type="cellIs" dxfId="4220" priority="4221" operator="equal">
      <formula>"Online"</formula>
    </cfRule>
  </conditionalFormatting>
  <conditionalFormatting sqref="R18">
    <cfRule type="cellIs" dxfId="4219" priority="4220" operator="equal">
      <formula>"Online"</formula>
    </cfRule>
  </conditionalFormatting>
  <conditionalFormatting sqref="R18">
    <cfRule type="cellIs" dxfId="4218" priority="4219" operator="equal">
      <formula>"Online"</formula>
    </cfRule>
  </conditionalFormatting>
  <conditionalFormatting sqref="R18">
    <cfRule type="cellIs" dxfId="4217" priority="4218" operator="equal">
      <formula>"Online"</formula>
    </cfRule>
  </conditionalFormatting>
  <conditionalFormatting sqref="R18">
    <cfRule type="cellIs" dxfId="4216" priority="4217" operator="equal">
      <formula>"Online"</formula>
    </cfRule>
  </conditionalFormatting>
  <conditionalFormatting sqref="R18">
    <cfRule type="cellIs" dxfId="4215" priority="4216" operator="equal">
      <formula>"Online"</formula>
    </cfRule>
  </conditionalFormatting>
  <conditionalFormatting sqref="R18">
    <cfRule type="cellIs" dxfId="4214" priority="4215" operator="equal">
      <formula>"Online"</formula>
    </cfRule>
  </conditionalFormatting>
  <conditionalFormatting sqref="R18">
    <cfRule type="cellIs" dxfId="4213" priority="4214" operator="equal">
      <formula>"Online"</formula>
    </cfRule>
  </conditionalFormatting>
  <conditionalFormatting sqref="R18">
    <cfRule type="cellIs" dxfId="4212" priority="4213" operator="equal">
      <formula>"Online"</formula>
    </cfRule>
  </conditionalFormatting>
  <conditionalFormatting sqref="R18">
    <cfRule type="cellIs" dxfId="4211" priority="4212" operator="equal">
      <formula>"Online"</formula>
    </cfRule>
  </conditionalFormatting>
  <conditionalFormatting sqref="R18">
    <cfRule type="cellIs" dxfId="4210" priority="4211" operator="equal">
      <formula>"Online"</formula>
    </cfRule>
  </conditionalFormatting>
  <conditionalFormatting sqref="R18">
    <cfRule type="cellIs" dxfId="4209" priority="4210" operator="equal">
      <formula>"Online"</formula>
    </cfRule>
  </conditionalFormatting>
  <conditionalFormatting sqref="R18">
    <cfRule type="cellIs" dxfId="4208" priority="4209" operator="equal">
      <formula>"Online"</formula>
    </cfRule>
  </conditionalFormatting>
  <conditionalFormatting sqref="R18">
    <cfRule type="cellIs" dxfId="4207" priority="4208" operator="equal">
      <formula>"Online"</formula>
    </cfRule>
  </conditionalFormatting>
  <conditionalFormatting sqref="R18">
    <cfRule type="cellIs" dxfId="4206" priority="4207" operator="equal">
      <formula>"Online"</formula>
    </cfRule>
  </conditionalFormatting>
  <conditionalFormatting sqref="R18">
    <cfRule type="cellIs" dxfId="4205" priority="4206" operator="equal">
      <formula>"Online"</formula>
    </cfRule>
  </conditionalFormatting>
  <conditionalFormatting sqref="R18">
    <cfRule type="cellIs" dxfId="4204" priority="4205" operator="equal">
      <formula>"Online"</formula>
    </cfRule>
  </conditionalFormatting>
  <conditionalFormatting sqref="R18">
    <cfRule type="cellIs" dxfId="4203" priority="4204" operator="equal">
      <formula>"Online"</formula>
    </cfRule>
  </conditionalFormatting>
  <conditionalFormatting sqref="R18">
    <cfRule type="cellIs" dxfId="4202" priority="4203" operator="equal">
      <formula>"Online"</formula>
    </cfRule>
  </conditionalFormatting>
  <conditionalFormatting sqref="R18">
    <cfRule type="cellIs" dxfId="4201" priority="4202" operator="equal">
      <formula>"Online"</formula>
    </cfRule>
  </conditionalFormatting>
  <conditionalFormatting sqref="R18">
    <cfRule type="cellIs" dxfId="4200" priority="4201" operator="equal">
      <formula>"Online"</formula>
    </cfRule>
  </conditionalFormatting>
  <conditionalFormatting sqref="R18">
    <cfRule type="cellIs" dxfId="4199" priority="4200" operator="equal">
      <formula>"Online"</formula>
    </cfRule>
  </conditionalFormatting>
  <conditionalFormatting sqref="R18">
    <cfRule type="cellIs" dxfId="4198" priority="4199" operator="equal">
      <formula>"Online"</formula>
    </cfRule>
  </conditionalFormatting>
  <conditionalFormatting sqref="R18">
    <cfRule type="cellIs" dxfId="4197" priority="4198" operator="equal">
      <formula>"Online"</formula>
    </cfRule>
  </conditionalFormatting>
  <conditionalFormatting sqref="R18">
    <cfRule type="cellIs" dxfId="4196" priority="4197" operator="equal">
      <formula>"Online"</formula>
    </cfRule>
  </conditionalFormatting>
  <conditionalFormatting sqref="R18">
    <cfRule type="cellIs" dxfId="4195" priority="4196" operator="equal">
      <formula>"Online"</formula>
    </cfRule>
  </conditionalFormatting>
  <conditionalFormatting sqref="R18">
    <cfRule type="cellIs" dxfId="4194" priority="4195" operator="equal">
      <formula>"Online"</formula>
    </cfRule>
  </conditionalFormatting>
  <conditionalFormatting sqref="R18">
    <cfRule type="cellIs" dxfId="4193" priority="4194" operator="equal">
      <formula>"Online"</formula>
    </cfRule>
  </conditionalFormatting>
  <conditionalFormatting sqref="R18">
    <cfRule type="cellIs" dxfId="4192" priority="4193" operator="equal">
      <formula>"Online"</formula>
    </cfRule>
  </conditionalFormatting>
  <conditionalFormatting sqref="R18">
    <cfRule type="cellIs" dxfId="4191" priority="4192" operator="equal">
      <formula>"Online"</formula>
    </cfRule>
  </conditionalFormatting>
  <conditionalFormatting sqref="R18">
    <cfRule type="cellIs" dxfId="4190" priority="4191" operator="equal">
      <formula>"Online"</formula>
    </cfRule>
  </conditionalFormatting>
  <conditionalFormatting sqref="R18">
    <cfRule type="cellIs" dxfId="4189" priority="4190" operator="equal">
      <formula>"Online"</formula>
    </cfRule>
  </conditionalFormatting>
  <conditionalFormatting sqref="R18">
    <cfRule type="cellIs" dxfId="4188" priority="4189" operator="equal">
      <formula>"Online"</formula>
    </cfRule>
  </conditionalFormatting>
  <conditionalFormatting sqref="R18">
    <cfRule type="cellIs" dxfId="4187" priority="4188" operator="equal">
      <formula>"Online"</formula>
    </cfRule>
  </conditionalFormatting>
  <conditionalFormatting sqref="R18">
    <cfRule type="cellIs" dxfId="4186" priority="4187" operator="equal">
      <formula>"Online"</formula>
    </cfRule>
  </conditionalFormatting>
  <conditionalFormatting sqref="R18">
    <cfRule type="cellIs" dxfId="4185" priority="4186" operator="equal">
      <formula>"Online"</formula>
    </cfRule>
  </conditionalFormatting>
  <conditionalFormatting sqref="R18">
    <cfRule type="cellIs" dxfId="4184" priority="4185" operator="equal">
      <formula>"Online"</formula>
    </cfRule>
  </conditionalFormatting>
  <conditionalFormatting sqref="R18">
    <cfRule type="cellIs" dxfId="4183" priority="4184" operator="equal">
      <formula>"Online"</formula>
    </cfRule>
  </conditionalFormatting>
  <conditionalFormatting sqref="R18">
    <cfRule type="cellIs" dxfId="4182" priority="4183" operator="equal">
      <formula>"Online"</formula>
    </cfRule>
  </conditionalFormatting>
  <conditionalFormatting sqref="R18">
    <cfRule type="cellIs" dxfId="4181" priority="4182" operator="equal">
      <formula>"Online"</formula>
    </cfRule>
  </conditionalFormatting>
  <conditionalFormatting sqref="R18">
    <cfRule type="cellIs" dxfId="4180" priority="4181" operator="equal">
      <formula>"Online"</formula>
    </cfRule>
  </conditionalFormatting>
  <conditionalFormatting sqref="R18">
    <cfRule type="cellIs" dxfId="4179" priority="4180" operator="equal">
      <formula>"Online"</formula>
    </cfRule>
  </conditionalFormatting>
  <conditionalFormatting sqref="R18">
    <cfRule type="cellIs" dxfId="4178" priority="4179" operator="equal">
      <formula>"Online"</formula>
    </cfRule>
  </conditionalFormatting>
  <conditionalFormatting sqref="R18">
    <cfRule type="cellIs" dxfId="4177" priority="4178" operator="equal">
      <formula>"Online"</formula>
    </cfRule>
  </conditionalFormatting>
  <conditionalFormatting sqref="R18">
    <cfRule type="cellIs" dxfId="4176" priority="4177" operator="equal">
      <formula>"Online"</formula>
    </cfRule>
  </conditionalFormatting>
  <conditionalFormatting sqref="R18">
    <cfRule type="cellIs" dxfId="4175" priority="4176" operator="equal">
      <formula>"Online"</formula>
    </cfRule>
  </conditionalFormatting>
  <conditionalFormatting sqref="R18">
    <cfRule type="cellIs" dxfId="4174" priority="4175" operator="equal">
      <formula>"Online"</formula>
    </cfRule>
  </conditionalFormatting>
  <conditionalFormatting sqref="R18">
    <cfRule type="cellIs" dxfId="4173" priority="4174" operator="equal">
      <formula>"Online"</formula>
    </cfRule>
  </conditionalFormatting>
  <conditionalFormatting sqref="R18">
    <cfRule type="cellIs" dxfId="4172" priority="4173" operator="equal">
      <formula>"Online"</formula>
    </cfRule>
  </conditionalFormatting>
  <conditionalFormatting sqref="R18">
    <cfRule type="cellIs" dxfId="4171" priority="4172" operator="equal">
      <formula>"Online"</formula>
    </cfRule>
  </conditionalFormatting>
  <conditionalFormatting sqref="R18">
    <cfRule type="cellIs" dxfId="4170" priority="4171" operator="equal">
      <formula>"Online"</formula>
    </cfRule>
  </conditionalFormatting>
  <conditionalFormatting sqref="R18">
    <cfRule type="cellIs" dxfId="4169" priority="4170" operator="equal">
      <formula>"Online"</formula>
    </cfRule>
  </conditionalFormatting>
  <conditionalFormatting sqref="R18">
    <cfRule type="cellIs" dxfId="4168" priority="4169" operator="equal">
      <formula>"Online"</formula>
    </cfRule>
  </conditionalFormatting>
  <conditionalFormatting sqref="R18">
    <cfRule type="cellIs" dxfId="4167" priority="4168" operator="equal">
      <formula>"Online"</formula>
    </cfRule>
  </conditionalFormatting>
  <conditionalFormatting sqref="R18">
    <cfRule type="cellIs" dxfId="4166" priority="4167" operator="equal">
      <formula>"Online"</formula>
    </cfRule>
  </conditionalFormatting>
  <conditionalFormatting sqref="R18">
    <cfRule type="cellIs" dxfId="4165" priority="4166" operator="equal">
      <formula>"Online"</formula>
    </cfRule>
  </conditionalFormatting>
  <conditionalFormatting sqref="R18">
    <cfRule type="cellIs" dxfId="4164" priority="4165" operator="equal">
      <formula>"Online"</formula>
    </cfRule>
  </conditionalFormatting>
  <conditionalFormatting sqref="R18">
    <cfRule type="cellIs" dxfId="4163" priority="4164" operator="equal">
      <formula>"Online"</formula>
    </cfRule>
  </conditionalFormatting>
  <conditionalFormatting sqref="R18">
    <cfRule type="cellIs" dxfId="4162" priority="4163" operator="equal">
      <formula>"Online"</formula>
    </cfRule>
  </conditionalFormatting>
  <conditionalFormatting sqref="R18">
    <cfRule type="cellIs" dxfId="4161" priority="4162" operator="equal">
      <formula>"Online"</formula>
    </cfRule>
  </conditionalFormatting>
  <conditionalFormatting sqref="R18">
    <cfRule type="cellIs" dxfId="4160" priority="4161" operator="equal">
      <formula>"Online"</formula>
    </cfRule>
  </conditionalFormatting>
  <conditionalFormatting sqref="R18">
    <cfRule type="cellIs" dxfId="4159" priority="4160" operator="equal">
      <formula>"Online"</formula>
    </cfRule>
  </conditionalFormatting>
  <conditionalFormatting sqref="R18">
    <cfRule type="cellIs" dxfId="4158" priority="4159" operator="equal">
      <formula>"Online"</formula>
    </cfRule>
  </conditionalFormatting>
  <conditionalFormatting sqref="R18">
    <cfRule type="cellIs" dxfId="4157" priority="4158" operator="equal">
      <formula>"Online"</formula>
    </cfRule>
  </conditionalFormatting>
  <conditionalFormatting sqref="R73">
    <cfRule type="cellIs" dxfId="4156" priority="4157" operator="equal">
      <formula>"Online"</formula>
    </cfRule>
  </conditionalFormatting>
  <conditionalFormatting sqref="R73">
    <cfRule type="cellIs" dxfId="4155" priority="4156" operator="equal">
      <formula>"Online"</formula>
    </cfRule>
  </conditionalFormatting>
  <conditionalFormatting sqref="R73">
    <cfRule type="cellIs" dxfId="4154" priority="4155" operator="equal">
      <formula>"Online"</formula>
    </cfRule>
  </conditionalFormatting>
  <conditionalFormatting sqref="R73">
    <cfRule type="cellIs" dxfId="4153" priority="4154" operator="equal">
      <formula>"Online"</formula>
    </cfRule>
  </conditionalFormatting>
  <conditionalFormatting sqref="R73">
    <cfRule type="cellIs" dxfId="4152" priority="4153" operator="equal">
      <formula>"Online"</formula>
    </cfRule>
  </conditionalFormatting>
  <conditionalFormatting sqref="R73">
    <cfRule type="cellIs" dxfId="4151" priority="4152" operator="equal">
      <formula>"Online"</formula>
    </cfRule>
  </conditionalFormatting>
  <conditionalFormatting sqref="R73">
    <cfRule type="cellIs" dxfId="4150" priority="4151" operator="equal">
      <formula>"Online"</formula>
    </cfRule>
  </conditionalFormatting>
  <conditionalFormatting sqref="R73">
    <cfRule type="cellIs" dxfId="4149" priority="4150" operator="equal">
      <formula>"Online"</formula>
    </cfRule>
  </conditionalFormatting>
  <conditionalFormatting sqref="R73">
    <cfRule type="cellIs" dxfId="4148" priority="4149" operator="equal">
      <formula>"Online"</formula>
    </cfRule>
  </conditionalFormatting>
  <conditionalFormatting sqref="R73">
    <cfRule type="cellIs" dxfId="4147" priority="4148" operator="equal">
      <formula>"Online"</formula>
    </cfRule>
  </conditionalFormatting>
  <conditionalFormatting sqref="R73">
    <cfRule type="cellIs" dxfId="4146" priority="4147" operator="equal">
      <formula>"Online"</formula>
    </cfRule>
  </conditionalFormatting>
  <conditionalFormatting sqref="R73">
    <cfRule type="cellIs" dxfId="4145" priority="4146" operator="equal">
      <formula>"Online"</formula>
    </cfRule>
  </conditionalFormatting>
  <conditionalFormatting sqref="R73">
    <cfRule type="cellIs" dxfId="4144" priority="4145" operator="equal">
      <formula>"Online"</formula>
    </cfRule>
  </conditionalFormatting>
  <conditionalFormatting sqref="R73">
    <cfRule type="cellIs" dxfId="4143" priority="4144" operator="equal">
      <formula>"Online"</formula>
    </cfRule>
  </conditionalFormatting>
  <conditionalFormatting sqref="R73">
    <cfRule type="cellIs" dxfId="4142" priority="4143" operator="equal">
      <formula>"Online"</formula>
    </cfRule>
  </conditionalFormatting>
  <conditionalFormatting sqref="R73">
    <cfRule type="cellIs" dxfId="4141" priority="4142" operator="equal">
      <formula>"Online"</formula>
    </cfRule>
  </conditionalFormatting>
  <conditionalFormatting sqref="R73">
    <cfRule type="cellIs" dxfId="4140" priority="4141" operator="equal">
      <formula>"Online"</formula>
    </cfRule>
  </conditionalFormatting>
  <conditionalFormatting sqref="R73">
    <cfRule type="cellIs" dxfId="4139" priority="4140" operator="equal">
      <formula>"Online"</formula>
    </cfRule>
  </conditionalFormatting>
  <conditionalFormatting sqref="R73">
    <cfRule type="cellIs" dxfId="4138" priority="4139" operator="equal">
      <formula>"Online"</formula>
    </cfRule>
  </conditionalFormatting>
  <conditionalFormatting sqref="R73">
    <cfRule type="cellIs" dxfId="4137" priority="4138" operator="equal">
      <formula>"Online"</formula>
    </cfRule>
  </conditionalFormatting>
  <conditionalFormatting sqref="R73">
    <cfRule type="cellIs" dxfId="4136" priority="4137" operator="equal">
      <formula>"Online"</formula>
    </cfRule>
  </conditionalFormatting>
  <conditionalFormatting sqref="R73">
    <cfRule type="cellIs" dxfId="4135" priority="4136" operator="equal">
      <formula>"Online"</formula>
    </cfRule>
  </conditionalFormatting>
  <conditionalFormatting sqref="R73">
    <cfRule type="cellIs" dxfId="4134" priority="4135" operator="equal">
      <formula>"Online"</formula>
    </cfRule>
  </conditionalFormatting>
  <conditionalFormatting sqref="R73">
    <cfRule type="cellIs" dxfId="4133" priority="4134" operator="equal">
      <formula>"Online"</formula>
    </cfRule>
  </conditionalFormatting>
  <conditionalFormatting sqref="R73">
    <cfRule type="cellIs" dxfId="4132" priority="4133" operator="equal">
      <formula>"Online"</formula>
    </cfRule>
  </conditionalFormatting>
  <conditionalFormatting sqref="R73">
    <cfRule type="cellIs" dxfId="4131" priority="4132" operator="equal">
      <formula>"Online"</formula>
    </cfRule>
  </conditionalFormatting>
  <conditionalFormatting sqref="R73">
    <cfRule type="cellIs" dxfId="4130" priority="4131" operator="equal">
      <formula>"Online"</formula>
    </cfRule>
  </conditionalFormatting>
  <conditionalFormatting sqref="R73">
    <cfRule type="cellIs" dxfId="4129" priority="4130" operator="equal">
      <formula>"Online"</formula>
    </cfRule>
  </conditionalFormatting>
  <conditionalFormatting sqref="R73">
    <cfRule type="cellIs" dxfId="4128" priority="4129" operator="equal">
      <formula>"Online"</formula>
    </cfRule>
  </conditionalFormatting>
  <conditionalFormatting sqref="R73">
    <cfRule type="cellIs" dxfId="4127" priority="4128" operator="equal">
      <formula>"Online"</formula>
    </cfRule>
  </conditionalFormatting>
  <conditionalFormatting sqref="R73">
    <cfRule type="cellIs" dxfId="4126" priority="4127" operator="equal">
      <formula>"Online"</formula>
    </cfRule>
  </conditionalFormatting>
  <conditionalFormatting sqref="R73">
    <cfRule type="cellIs" dxfId="4125" priority="4126" operator="equal">
      <formula>"Online"</formula>
    </cfRule>
  </conditionalFormatting>
  <conditionalFormatting sqref="R73">
    <cfRule type="cellIs" dxfId="4124" priority="4125" operator="equal">
      <formula>"Online"</formula>
    </cfRule>
  </conditionalFormatting>
  <conditionalFormatting sqref="R73">
    <cfRule type="cellIs" dxfId="4123" priority="4124" operator="equal">
      <formula>"Online"</formula>
    </cfRule>
  </conditionalFormatting>
  <conditionalFormatting sqref="R17">
    <cfRule type="cellIs" dxfId="4122" priority="4123" operator="equal">
      <formula>"Online"</formula>
    </cfRule>
  </conditionalFormatting>
  <conditionalFormatting sqref="R17">
    <cfRule type="cellIs" dxfId="4121" priority="4122" operator="equal">
      <formula>"Online"</formula>
    </cfRule>
  </conditionalFormatting>
  <conditionalFormatting sqref="R17">
    <cfRule type="cellIs" dxfId="4120" priority="4121" operator="equal">
      <formula>"Online"</formula>
    </cfRule>
  </conditionalFormatting>
  <conditionalFormatting sqref="R17">
    <cfRule type="cellIs" dxfId="4119" priority="4120" operator="equal">
      <formula>"Online"</formula>
    </cfRule>
  </conditionalFormatting>
  <conditionalFormatting sqref="R17">
    <cfRule type="cellIs" dxfId="4118" priority="4119" operator="equal">
      <formula>"Online"</formula>
    </cfRule>
  </conditionalFormatting>
  <conditionalFormatting sqref="R17">
    <cfRule type="cellIs" dxfId="4117" priority="4118" operator="equal">
      <formula>"Online"</formula>
    </cfRule>
  </conditionalFormatting>
  <conditionalFormatting sqref="R17">
    <cfRule type="cellIs" dxfId="4116" priority="4117" operator="equal">
      <formula>"Online"</formula>
    </cfRule>
  </conditionalFormatting>
  <conditionalFormatting sqref="R17">
    <cfRule type="cellIs" dxfId="4115" priority="4116" operator="equal">
      <formula>"Online"</formula>
    </cfRule>
  </conditionalFormatting>
  <conditionalFormatting sqref="R17">
    <cfRule type="cellIs" dxfId="4114" priority="4115" operator="equal">
      <formula>"Online"</formula>
    </cfRule>
  </conditionalFormatting>
  <conditionalFormatting sqref="R17">
    <cfRule type="cellIs" dxfId="4113" priority="4114" operator="equal">
      <formula>"Online"</formula>
    </cfRule>
  </conditionalFormatting>
  <conditionalFormatting sqref="R17">
    <cfRule type="cellIs" dxfId="4112" priority="4113" operator="equal">
      <formula>"Online"</formula>
    </cfRule>
  </conditionalFormatting>
  <conditionalFormatting sqref="R17">
    <cfRule type="cellIs" dxfId="4111" priority="4112" operator="equal">
      <formula>"Online"</formula>
    </cfRule>
  </conditionalFormatting>
  <conditionalFormatting sqref="R17">
    <cfRule type="cellIs" dxfId="4110" priority="4111" operator="equal">
      <formula>"Online"</formula>
    </cfRule>
  </conditionalFormatting>
  <conditionalFormatting sqref="R17">
    <cfRule type="cellIs" dxfId="4109" priority="4110" operator="equal">
      <formula>"Online"</formula>
    </cfRule>
  </conditionalFormatting>
  <conditionalFormatting sqref="R17">
    <cfRule type="cellIs" dxfId="4108" priority="4109" operator="equal">
      <formula>"Online"</formula>
    </cfRule>
  </conditionalFormatting>
  <conditionalFormatting sqref="R17">
    <cfRule type="cellIs" dxfId="4107" priority="4108" operator="equal">
      <formula>"Online"</formula>
    </cfRule>
  </conditionalFormatting>
  <conditionalFormatting sqref="R17">
    <cfRule type="cellIs" dxfId="4106" priority="4107" operator="equal">
      <formula>"Online"</formula>
    </cfRule>
  </conditionalFormatting>
  <conditionalFormatting sqref="R17">
    <cfRule type="cellIs" dxfId="4105" priority="4106" operator="equal">
      <formula>"Online"</formula>
    </cfRule>
  </conditionalFormatting>
  <conditionalFormatting sqref="R17">
    <cfRule type="cellIs" dxfId="4104" priority="4105" operator="equal">
      <formula>"Online"</formula>
    </cfRule>
  </conditionalFormatting>
  <conditionalFormatting sqref="R17">
    <cfRule type="cellIs" dxfId="4103" priority="4104" operator="equal">
      <formula>"Online"</formula>
    </cfRule>
  </conditionalFormatting>
  <conditionalFormatting sqref="R17">
    <cfRule type="cellIs" dxfId="4102" priority="4103" operator="equal">
      <formula>"Online"</formula>
    </cfRule>
  </conditionalFormatting>
  <conditionalFormatting sqref="R17">
    <cfRule type="cellIs" dxfId="4101" priority="4102" operator="equal">
      <formula>"Online"</formula>
    </cfRule>
  </conditionalFormatting>
  <conditionalFormatting sqref="R17">
    <cfRule type="cellIs" dxfId="4100" priority="4101" operator="equal">
      <formula>"Online"</formula>
    </cfRule>
  </conditionalFormatting>
  <conditionalFormatting sqref="R17">
    <cfRule type="cellIs" dxfId="4099" priority="4100" operator="equal">
      <formula>"Online"</formula>
    </cfRule>
  </conditionalFormatting>
  <conditionalFormatting sqref="R17">
    <cfRule type="cellIs" dxfId="4098" priority="4099" operator="equal">
      <formula>"Online"</formula>
    </cfRule>
  </conditionalFormatting>
  <conditionalFormatting sqref="R17">
    <cfRule type="cellIs" dxfId="4097" priority="4098" operator="equal">
      <formula>"Online"</formula>
    </cfRule>
  </conditionalFormatting>
  <conditionalFormatting sqref="R17">
    <cfRule type="cellIs" dxfId="4096" priority="4097" operator="equal">
      <formula>"Online"</formula>
    </cfRule>
  </conditionalFormatting>
  <conditionalFormatting sqref="R17">
    <cfRule type="cellIs" dxfId="4095" priority="4096" operator="equal">
      <formula>"Online"</formula>
    </cfRule>
  </conditionalFormatting>
  <conditionalFormatting sqref="R17">
    <cfRule type="cellIs" dxfId="4094" priority="4095" operator="equal">
      <formula>"Online"</formula>
    </cfRule>
  </conditionalFormatting>
  <conditionalFormatting sqref="R17">
    <cfRule type="cellIs" dxfId="4093" priority="4094" operator="equal">
      <formula>"Online"</formula>
    </cfRule>
  </conditionalFormatting>
  <conditionalFormatting sqref="R17">
    <cfRule type="cellIs" dxfId="4092" priority="4093" operator="equal">
      <formula>"Online"</formula>
    </cfRule>
  </conditionalFormatting>
  <conditionalFormatting sqref="R17">
    <cfRule type="cellIs" dxfId="4091" priority="4092" operator="equal">
      <formula>"Online"</formula>
    </cfRule>
  </conditionalFormatting>
  <conditionalFormatting sqref="R17">
    <cfRule type="cellIs" dxfId="4090" priority="4091" operator="equal">
      <formula>"Online"</formula>
    </cfRule>
  </conditionalFormatting>
  <conditionalFormatting sqref="R17">
    <cfRule type="cellIs" dxfId="4089" priority="4090" operator="equal">
      <formula>"Online"</formula>
    </cfRule>
  </conditionalFormatting>
  <conditionalFormatting sqref="R17">
    <cfRule type="cellIs" dxfId="4088" priority="4089" operator="equal">
      <formula>"Online"</formula>
    </cfRule>
  </conditionalFormatting>
  <conditionalFormatting sqref="R17">
    <cfRule type="cellIs" dxfId="4087" priority="4088" operator="equal">
      <formula>"Online"</formula>
    </cfRule>
  </conditionalFormatting>
  <conditionalFormatting sqref="R17">
    <cfRule type="cellIs" dxfId="4086" priority="4087" operator="equal">
      <formula>"Online"</formula>
    </cfRule>
  </conditionalFormatting>
  <conditionalFormatting sqref="R17">
    <cfRule type="cellIs" dxfId="4085" priority="4086" operator="equal">
      <formula>"Online"</formula>
    </cfRule>
  </conditionalFormatting>
  <conditionalFormatting sqref="R17">
    <cfRule type="cellIs" dxfId="4084" priority="4085" operator="equal">
      <formula>"Online"</formula>
    </cfRule>
  </conditionalFormatting>
  <conditionalFormatting sqref="R17">
    <cfRule type="cellIs" dxfId="4083" priority="4084" operator="equal">
      <formula>"Online"</formula>
    </cfRule>
  </conditionalFormatting>
  <conditionalFormatting sqref="R17">
    <cfRule type="cellIs" dxfId="4082" priority="4083" operator="equal">
      <formula>"Online"</formula>
    </cfRule>
  </conditionalFormatting>
  <conditionalFormatting sqref="R17">
    <cfRule type="cellIs" dxfId="4081" priority="4082" operator="equal">
      <formula>"Online"</formula>
    </cfRule>
  </conditionalFormatting>
  <conditionalFormatting sqref="R17">
    <cfRule type="cellIs" dxfId="4080" priority="4081" operator="equal">
      <formula>"Online"</formula>
    </cfRule>
  </conditionalFormatting>
  <conditionalFormatting sqref="R17">
    <cfRule type="cellIs" dxfId="4079" priority="4080" operator="equal">
      <formula>"Online"</formula>
    </cfRule>
  </conditionalFormatting>
  <conditionalFormatting sqref="R17">
    <cfRule type="cellIs" dxfId="4078" priority="4079" operator="equal">
      <formula>"Online"</formula>
    </cfRule>
  </conditionalFormatting>
  <conditionalFormatting sqref="R17">
    <cfRule type="cellIs" dxfId="4077" priority="4078" operator="equal">
      <formula>"Online"</formula>
    </cfRule>
  </conditionalFormatting>
  <conditionalFormatting sqref="R17">
    <cfRule type="cellIs" dxfId="4076" priority="4077" operator="equal">
      <formula>"Online"</formula>
    </cfRule>
  </conditionalFormatting>
  <conditionalFormatting sqref="R17">
    <cfRule type="cellIs" dxfId="4075" priority="4076" operator="equal">
      <formula>"Online"</formula>
    </cfRule>
  </conditionalFormatting>
  <conditionalFormatting sqref="R17">
    <cfRule type="cellIs" dxfId="4074" priority="4075" operator="equal">
      <formula>"Online"</formula>
    </cfRule>
  </conditionalFormatting>
  <conditionalFormatting sqref="R17">
    <cfRule type="cellIs" dxfId="4073" priority="4074" operator="equal">
      <formula>"Online"</formula>
    </cfRule>
  </conditionalFormatting>
  <conditionalFormatting sqref="R17">
    <cfRule type="cellIs" dxfId="4072" priority="4073" operator="equal">
      <formula>"Online"</formula>
    </cfRule>
  </conditionalFormatting>
  <conditionalFormatting sqref="R17">
    <cfRule type="cellIs" dxfId="4071" priority="4072" operator="equal">
      <formula>"Online"</formula>
    </cfRule>
  </conditionalFormatting>
  <conditionalFormatting sqref="R17">
    <cfRule type="cellIs" dxfId="4070" priority="4071" operator="equal">
      <formula>"Online"</formula>
    </cfRule>
  </conditionalFormatting>
  <conditionalFormatting sqref="R17">
    <cfRule type="cellIs" dxfId="4069" priority="4070" operator="equal">
      <formula>"Online"</formula>
    </cfRule>
  </conditionalFormatting>
  <conditionalFormatting sqref="R17">
    <cfRule type="cellIs" dxfId="4068" priority="4069" operator="equal">
      <formula>"Online"</formula>
    </cfRule>
  </conditionalFormatting>
  <conditionalFormatting sqref="R17">
    <cfRule type="cellIs" dxfId="4067" priority="4068" operator="equal">
      <formula>"Online"</formula>
    </cfRule>
  </conditionalFormatting>
  <conditionalFormatting sqref="R17">
    <cfRule type="cellIs" dxfId="4066" priority="4067" operator="equal">
      <formula>"Online"</formula>
    </cfRule>
  </conditionalFormatting>
  <conditionalFormatting sqref="R17">
    <cfRule type="cellIs" dxfId="4065" priority="4066" operator="equal">
      <formula>"Online"</formula>
    </cfRule>
  </conditionalFormatting>
  <conditionalFormatting sqref="R17">
    <cfRule type="cellIs" dxfId="4064" priority="4065" operator="equal">
      <formula>"Online"</formula>
    </cfRule>
  </conditionalFormatting>
  <conditionalFormatting sqref="R17">
    <cfRule type="cellIs" dxfId="4063" priority="4064" operator="equal">
      <formula>"Online"</formula>
    </cfRule>
  </conditionalFormatting>
  <conditionalFormatting sqref="R17">
    <cfRule type="cellIs" dxfId="4062" priority="4063" operator="equal">
      <formula>"Online"</formula>
    </cfRule>
  </conditionalFormatting>
  <conditionalFormatting sqref="R17">
    <cfRule type="cellIs" dxfId="4061" priority="4062" operator="equal">
      <formula>"Online"</formula>
    </cfRule>
  </conditionalFormatting>
  <conditionalFormatting sqref="R17">
    <cfRule type="cellIs" dxfId="4060" priority="4061" operator="equal">
      <formula>"Online"</formula>
    </cfRule>
  </conditionalFormatting>
  <conditionalFormatting sqref="R17">
    <cfRule type="cellIs" dxfId="4059" priority="4060" operator="equal">
      <formula>"Online"</formula>
    </cfRule>
  </conditionalFormatting>
  <conditionalFormatting sqref="R17">
    <cfRule type="cellIs" dxfId="4058" priority="4059" operator="equal">
      <formula>"Online"</formula>
    </cfRule>
  </conditionalFormatting>
  <conditionalFormatting sqref="R17">
    <cfRule type="cellIs" dxfId="4057" priority="4058" operator="equal">
      <formula>"Online"</formula>
    </cfRule>
  </conditionalFormatting>
  <conditionalFormatting sqref="R17">
    <cfRule type="cellIs" dxfId="4056" priority="4057" operator="equal">
      <formula>"Online"</formula>
    </cfRule>
  </conditionalFormatting>
  <conditionalFormatting sqref="R17">
    <cfRule type="cellIs" dxfId="4055" priority="4056" operator="equal">
      <formula>"Online"</formula>
    </cfRule>
  </conditionalFormatting>
  <conditionalFormatting sqref="R17">
    <cfRule type="cellIs" dxfId="4054" priority="4055" operator="equal">
      <formula>"Online"</formula>
    </cfRule>
  </conditionalFormatting>
  <conditionalFormatting sqref="R17">
    <cfRule type="cellIs" dxfId="4053" priority="4054" operator="equal">
      <formula>"Online"</formula>
    </cfRule>
  </conditionalFormatting>
  <conditionalFormatting sqref="R17">
    <cfRule type="cellIs" dxfId="4052" priority="4053" operator="equal">
      <formula>"Online"</formula>
    </cfRule>
  </conditionalFormatting>
  <conditionalFormatting sqref="R17">
    <cfRule type="cellIs" dxfId="4051" priority="4052" operator="equal">
      <formula>"Online"</formula>
    </cfRule>
  </conditionalFormatting>
  <conditionalFormatting sqref="R17">
    <cfRule type="cellIs" dxfId="4050" priority="4051" operator="equal">
      <formula>"Online"</formula>
    </cfRule>
  </conditionalFormatting>
  <conditionalFormatting sqref="R17">
    <cfRule type="cellIs" dxfId="4049" priority="4050" operator="equal">
      <formula>"Online"</formula>
    </cfRule>
  </conditionalFormatting>
  <conditionalFormatting sqref="R17">
    <cfRule type="cellIs" dxfId="4048" priority="4049" operator="equal">
      <formula>"Online"</formula>
    </cfRule>
  </conditionalFormatting>
  <conditionalFormatting sqref="R17">
    <cfRule type="cellIs" dxfId="4047" priority="4048" operator="equal">
      <formula>"Online"</formula>
    </cfRule>
  </conditionalFormatting>
  <conditionalFormatting sqref="R17">
    <cfRule type="cellIs" dxfId="4046" priority="4047" operator="equal">
      <formula>"Online"</formula>
    </cfRule>
  </conditionalFormatting>
  <conditionalFormatting sqref="R17">
    <cfRule type="cellIs" dxfId="4045" priority="4046" operator="equal">
      <formula>"Online"</formula>
    </cfRule>
  </conditionalFormatting>
  <conditionalFormatting sqref="R17">
    <cfRule type="cellIs" dxfId="4044" priority="4045" operator="equal">
      <formula>"Online"</formula>
    </cfRule>
  </conditionalFormatting>
  <conditionalFormatting sqref="R17">
    <cfRule type="cellIs" dxfId="4043" priority="4044" operator="equal">
      <formula>"Online"</formula>
    </cfRule>
  </conditionalFormatting>
  <conditionalFormatting sqref="R17">
    <cfRule type="cellIs" dxfId="4042" priority="4043" operator="equal">
      <formula>"Online"</formula>
    </cfRule>
  </conditionalFormatting>
  <conditionalFormatting sqref="R17">
    <cfRule type="cellIs" dxfId="4041" priority="4042" operator="equal">
      <formula>"Online"</formula>
    </cfRule>
  </conditionalFormatting>
  <conditionalFormatting sqref="R17">
    <cfRule type="cellIs" dxfId="4040" priority="4041" operator="equal">
      <formula>"Online"</formula>
    </cfRule>
  </conditionalFormatting>
  <conditionalFormatting sqref="R17">
    <cfRule type="cellIs" dxfId="4039" priority="4040" operator="equal">
      <formula>"Online"</formula>
    </cfRule>
  </conditionalFormatting>
  <conditionalFormatting sqref="R17">
    <cfRule type="cellIs" dxfId="4038" priority="4039" operator="equal">
      <formula>"Online"</formula>
    </cfRule>
  </conditionalFormatting>
  <conditionalFormatting sqref="R17">
    <cfRule type="cellIs" dxfId="4037" priority="4038" operator="equal">
      <formula>"Online"</formula>
    </cfRule>
  </conditionalFormatting>
  <conditionalFormatting sqref="R17">
    <cfRule type="cellIs" dxfId="4036" priority="4037" operator="equal">
      <formula>"Online"</formula>
    </cfRule>
  </conditionalFormatting>
  <conditionalFormatting sqref="R17">
    <cfRule type="cellIs" dxfId="4035" priority="4036" operator="equal">
      <formula>"Online"</formula>
    </cfRule>
  </conditionalFormatting>
  <conditionalFormatting sqref="R17">
    <cfRule type="cellIs" dxfId="4034" priority="4035" operator="equal">
      <formula>"Online"</formula>
    </cfRule>
  </conditionalFormatting>
  <conditionalFormatting sqref="R17">
    <cfRule type="cellIs" dxfId="4033" priority="4034" operator="equal">
      <formula>"Online"</formula>
    </cfRule>
  </conditionalFormatting>
  <conditionalFormatting sqref="R17">
    <cfRule type="cellIs" dxfId="4032" priority="4033" operator="equal">
      <formula>"Online"</formula>
    </cfRule>
  </conditionalFormatting>
  <conditionalFormatting sqref="R17">
    <cfRule type="cellIs" dxfId="4031" priority="4032" operator="equal">
      <formula>"Online"</formula>
    </cfRule>
  </conditionalFormatting>
  <conditionalFormatting sqref="R17">
    <cfRule type="cellIs" dxfId="4030" priority="4031" operator="equal">
      <formula>"Online"</formula>
    </cfRule>
  </conditionalFormatting>
  <conditionalFormatting sqref="R17">
    <cfRule type="cellIs" dxfId="4029" priority="4030" operator="equal">
      <formula>"Online"</formula>
    </cfRule>
  </conditionalFormatting>
  <conditionalFormatting sqref="R17">
    <cfRule type="cellIs" dxfId="4028" priority="4029" operator="equal">
      <formula>"Online"</formula>
    </cfRule>
  </conditionalFormatting>
  <conditionalFormatting sqref="R17">
    <cfRule type="cellIs" dxfId="4027" priority="4028" operator="equal">
      <formula>"Online"</formula>
    </cfRule>
  </conditionalFormatting>
  <conditionalFormatting sqref="R17">
    <cfRule type="cellIs" dxfId="4026" priority="4027" operator="equal">
      <formula>"Online"</formula>
    </cfRule>
  </conditionalFormatting>
  <conditionalFormatting sqref="R17">
    <cfRule type="cellIs" dxfId="4025" priority="4026" operator="equal">
      <formula>"Online"</formula>
    </cfRule>
  </conditionalFormatting>
  <conditionalFormatting sqref="R17">
    <cfRule type="cellIs" dxfId="4024" priority="4025" operator="equal">
      <formula>"Online"</formula>
    </cfRule>
  </conditionalFormatting>
  <conditionalFormatting sqref="R17">
    <cfRule type="cellIs" dxfId="4023" priority="4024" operator="equal">
      <formula>"Online"</formula>
    </cfRule>
  </conditionalFormatting>
  <conditionalFormatting sqref="R17">
    <cfRule type="cellIs" dxfId="4022" priority="4023" operator="equal">
      <formula>"Online"</formula>
    </cfRule>
  </conditionalFormatting>
  <conditionalFormatting sqref="R17">
    <cfRule type="cellIs" dxfId="4021" priority="4022" operator="equal">
      <formula>"Online"</formula>
    </cfRule>
  </conditionalFormatting>
  <conditionalFormatting sqref="R17">
    <cfRule type="cellIs" dxfId="4020" priority="4021" operator="equal">
      <formula>"Online"</formula>
    </cfRule>
  </conditionalFormatting>
  <conditionalFormatting sqref="R17">
    <cfRule type="cellIs" dxfId="4019" priority="4020" operator="equal">
      <formula>"Online"</formula>
    </cfRule>
  </conditionalFormatting>
  <conditionalFormatting sqref="R17">
    <cfRule type="cellIs" dxfId="4018" priority="4019" operator="equal">
      <formula>"Online"</formula>
    </cfRule>
  </conditionalFormatting>
  <conditionalFormatting sqref="R17">
    <cfRule type="cellIs" dxfId="4017" priority="4018" operator="equal">
      <formula>"Online"</formula>
    </cfRule>
  </conditionalFormatting>
  <conditionalFormatting sqref="R17">
    <cfRule type="cellIs" dxfId="4016" priority="4017" operator="equal">
      <formula>"Online"</formula>
    </cfRule>
  </conditionalFormatting>
  <conditionalFormatting sqref="R17">
    <cfRule type="cellIs" dxfId="4015" priority="4016" operator="equal">
      <formula>"Online"</formula>
    </cfRule>
  </conditionalFormatting>
  <conditionalFormatting sqref="R17">
    <cfRule type="cellIs" dxfId="4014" priority="4015" operator="equal">
      <formula>"Online"</formula>
    </cfRule>
  </conditionalFormatting>
  <conditionalFormatting sqref="R17">
    <cfRule type="cellIs" dxfId="4013" priority="4014" operator="equal">
      <formula>"Online"</formula>
    </cfRule>
  </conditionalFormatting>
  <conditionalFormatting sqref="R17">
    <cfRule type="cellIs" dxfId="4012" priority="4013" operator="equal">
      <formula>"Online"</formula>
    </cfRule>
  </conditionalFormatting>
  <conditionalFormatting sqref="R17">
    <cfRule type="cellIs" dxfId="4011" priority="4012" operator="equal">
      <formula>"Online"</formula>
    </cfRule>
  </conditionalFormatting>
  <conditionalFormatting sqref="R17">
    <cfRule type="cellIs" dxfId="4010" priority="4011" operator="equal">
      <formula>"Online"</formula>
    </cfRule>
  </conditionalFormatting>
  <conditionalFormatting sqref="R17">
    <cfRule type="cellIs" dxfId="4009" priority="4010" operator="equal">
      <formula>"Online"</formula>
    </cfRule>
  </conditionalFormatting>
  <conditionalFormatting sqref="R17">
    <cfRule type="cellIs" dxfId="4008" priority="4009" operator="equal">
      <formula>"Online"</formula>
    </cfRule>
  </conditionalFormatting>
  <conditionalFormatting sqref="R17">
    <cfRule type="cellIs" dxfId="4007" priority="4008" operator="equal">
      <formula>"Online"</formula>
    </cfRule>
  </conditionalFormatting>
  <conditionalFormatting sqref="R17">
    <cfRule type="cellIs" dxfId="4006" priority="4007" operator="equal">
      <formula>"Online"</formula>
    </cfRule>
  </conditionalFormatting>
  <conditionalFormatting sqref="R17">
    <cfRule type="cellIs" dxfId="4005" priority="4006" operator="equal">
      <formula>"Online"</formula>
    </cfRule>
  </conditionalFormatting>
  <conditionalFormatting sqref="R17">
    <cfRule type="cellIs" dxfId="4004" priority="4005" operator="equal">
      <formula>"Online"</formula>
    </cfRule>
  </conditionalFormatting>
  <conditionalFormatting sqref="R17">
    <cfRule type="cellIs" dxfId="4003" priority="4004" operator="equal">
      <formula>"Online"</formula>
    </cfRule>
  </conditionalFormatting>
  <conditionalFormatting sqref="R17">
    <cfRule type="cellIs" dxfId="4002" priority="4003" operator="equal">
      <formula>"Online"</formula>
    </cfRule>
  </conditionalFormatting>
  <conditionalFormatting sqref="R17">
    <cfRule type="cellIs" dxfId="4001" priority="4002" operator="equal">
      <formula>"Online"</formula>
    </cfRule>
  </conditionalFormatting>
  <conditionalFormatting sqref="R17">
    <cfRule type="cellIs" dxfId="4000" priority="4001" operator="equal">
      <formula>"Online"</formula>
    </cfRule>
  </conditionalFormatting>
  <conditionalFormatting sqref="R17">
    <cfRule type="cellIs" dxfId="3999" priority="4000" operator="equal">
      <formula>"Online"</formula>
    </cfRule>
  </conditionalFormatting>
  <conditionalFormatting sqref="R17">
    <cfRule type="cellIs" dxfId="3998" priority="3999" operator="equal">
      <formula>"Online"</formula>
    </cfRule>
  </conditionalFormatting>
  <conditionalFormatting sqref="R17">
    <cfRule type="cellIs" dxfId="3997" priority="3998" operator="equal">
      <formula>"Online"</formula>
    </cfRule>
  </conditionalFormatting>
  <conditionalFormatting sqref="R17">
    <cfRule type="cellIs" dxfId="3996" priority="3997" operator="equal">
      <formula>"Online"</formula>
    </cfRule>
  </conditionalFormatting>
  <conditionalFormatting sqref="R17">
    <cfRule type="cellIs" dxfId="3995" priority="3996" operator="equal">
      <formula>"Online"</formula>
    </cfRule>
  </conditionalFormatting>
  <conditionalFormatting sqref="R17">
    <cfRule type="cellIs" dxfId="3994" priority="3995" operator="equal">
      <formula>"Online"</formula>
    </cfRule>
  </conditionalFormatting>
  <conditionalFormatting sqref="R17">
    <cfRule type="cellIs" dxfId="3993" priority="3994" operator="equal">
      <formula>"Online"</formula>
    </cfRule>
  </conditionalFormatting>
  <conditionalFormatting sqref="R17">
    <cfRule type="cellIs" dxfId="3992" priority="3993" operator="equal">
      <formula>"Online"</formula>
    </cfRule>
  </conditionalFormatting>
  <conditionalFormatting sqref="R17">
    <cfRule type="cellIs" dxfId="3991" priority="3992" operator="equal">
      <formula>"Online"</formula>
    </cfRule>
  </conditionalFormatting>
  <conditionalFormatting sqref="R17">
    <cfRule type="cellIs" dxfId="3990" priority="3991" operator="equal">
      <formula>"Online"</formula>
    </cfRule>
  </conditionalFormatting>
  <conditionalFormatting sqref="R17">
    <cfRule type="cellIs" dxfId="3989" priority="3990" operator="equal">
      <formula>"Online"</formula>
    </cfRule>
  </conditionalFormatting>
  <conditionalFormatting sqref="R17">
    <cfRule type="cellIs" dxfId="3988" priority="3989" operator="equal">
      <formula>"Online"</formula>
    </cfRule>
  </conditionalFormatting>
  <conditionalFormatting sqref="R17">
    <cfRule type="cellIs" dxfId="3987" priority="3988" operator="equal">
      <formula>"Online"</formula>
    </cfRule>
  </conditionalFormatting>
  <conditionalFormatting sqref="R17">
    <cfRule type="cellIs" dxfId="3986" priority="3987" operator="equal">
      <formula>"Online"</formula>
    </cfRule>
  </conditionalFormatting>
  <conditionalFormatting sqref="R17">
    <cfRule type="cellIs" dxfId="3985" priority="3986" operator="equal">
      <formula>"Online"</formula>
    </cfRule>
  </conditionalFormatting>
  <conditionalFormatting sqref="R17">
    <cfRule type="cellIs" dxfId="3984" priority="3985" operator="equal">
      <formula>"Online"</formula>
    </cfRule>
  </conditionalFormatting>
  <conditionalFormatting sqref="R17">
    <cfRule type="cellIs" dxfId="3983" priority="3984" operator="equal">
      <formula>"Online"</formula>
    </cfRule>
  </conditionalFormatting>
  <conditionalFormatting sqref="R17">
    <cfRule type="cellIs" dxfId="3982" priority="3983" operator="equal">
      <formula>"Online"</formula>
    </cfRule>
  </conditionalFormatting>
  <conditionalFormatting sqref="R17">
    <cfRule type="cellIs" dxfId="3981" priority="3982" operator="equal">
      <formula>"Online"</formula>
    </cfRule>
  </conditionalFormatting>
  <conditionalFormatting sqref="R17">
    <cfRule type="cellIs" dxfId="3980" priority="3981" operator="equal">
      <formula>"Online"</formula>
    </cfRule>
  </conditionalFormatting>
  <conditionalFormatting sqref="R17">
    <cfRule type="cellIs" dxfId="3979" priority="3980" operator="equal">
      <formula>"Online"</formula>
    </cfRule>
  </conditionalFormatting>
  <conditionalFormatting sqref="R17">
    <cfRule type="cellIs" dxfId="3978" priority="3979" operator="equal">
      <formula>"Online"</formula>
    </cfRule>
  </conditionalFormatting>
  <conditionalFormatting sqref="R17">
    <cfRule type="cellIs" dxfId="3977" priority="3978" operator="equal">
      <formula>"Online"</formula>
    </cfRule>
  </conditionalFormatting>
  <conditionalFormatting sqref="R17">
    <cfRule type="cellIs" dxfId="3976" priority="3977" operator="equal">
      <formula>"Online"</formula>
    </cfRule>
  </conditionalFormatting>
  <conditionalFormatting sqref="R17">
    <cfRule type="cellIs" dxfId="3975" priority="3976" operator="equal">
      <formula>"Online"</formula>
    </cfRule>
  </conditionalFormatting>
  <conditionalFormatting sqref="R17">
    <cfRule type="cellIs" dxfId="3974" priority="3975" operator="equal">
      <formula>"Online"</formula>
    </cfRule>
  </conditionalFormatting>
  <conditionalFormatting sqref="R17">
    <cfRule type="cellIs" dxfId="3973" priority="3974" operator="equal">
      <formula>"Online"</formula>
    </cfRule>
  </conditionalFormatting>
  <conditionalFormatting sqref="R17">
    <cfRule type="cellIs" dxfId="3972" priority="3973" operator="equal">
      <formula>"Online"</formula>
    </cfRule>
  </conditionalFormatting>
  <conditionalFormatting sqref="R17">
    <cfRule type="cellIs" dxfId="3971" priority="3972" operator="equal">
      <formula>"Online"</formula>
    </cfRule>
  </conditionalFormatting>
  <conditionalFormatting sqref="R17">
    <cfRule type="cellIs" dxfId="3970" priority="3971" operator="equal">
      <formula>"Online"</formula>
    </cfRule>
  </conditionalFormatting>
  <conditionalFormatting sqref="R17">
    <cfRule type="cellIs" dxfId="3969" priority="3970" operator="equal">
      <formula>"Online"</formula>
    </cfRule>
  </conditionalFormatting>
  <conditionalFormatting sqref="R17">
    <cfRule type="cellIs" dxfId="3968" priority="3969" operator="equal">
      <formula>"Online"</formula>
    </cfRule>
  </conditionalFormatting>
  <conditionalFormatting sqref="R17">
    <cfRule type="cellIs" dxfId="3967" priority="3968" operator="equal">
      <formula>"Online"</formula>
    </cfRule>
  </conditionalFormatting>
  <conditionalFormatting sqref="R17">
    <cfRule type="cellIs" dxfId="3966" priority="3967" operator="equal">
      <formula>"Online"</formula>
    </cfRule>
  </conditionalFormatting>
  <conditionalFormatting sqref="R17">
    <cfRule type="cellIs" dxfId="3965" priority="3966" operator="equal">
      <formula>"Online"</formula>
    </cfRule>
  </conditionalFormatting>
  <conditionalFormatting sqref="R17">
    <cfRule type="cellIs" dxfId="3964" priority="3965" operator="equal">
      <formula>"Online"</formula>
    </cfRule>
  </conditionalFormatting>
  <conditionalFormatting sqref="R17">
    <cfRule type="cellIs" dxfId="3963" priority="3964" operator="equal">
      <formula>"Online"</formula>
    </cfRule>
  </conditionalFormatting>
  <conditionalFormatting sqref="R17">
    <cfRule type="cellIs" dxfId="3962" priority="3963" operator="equal">
      <formula>"Online"</formula>
    </cfRule>
  </conditionalFormatting>
  <conditionalFormatting sqref="R17">
    <cfRule type="cellIs" dxfId="3961" priority="3962" operator="equal">
      <formula>"Online"</formula>
    </cfRule>
  </conditionalFormatting>
  <conditionalFormatting sqref="R17">
    <cfRule type="cellIs" dxfId="3960" priority="3961" operator="equal">
      <formula>"Online"</formula>
    </cfRule>
  </conditionalFormatting>
  <conditionalFormatting sqref="R17">
    <cfRule type="cellIs" dxfId="3959" priority="3960" operator="equal">
      <formula>"Online"</formula>
    </cfRule>
  </conditionalFormatting>
  <conditionalFormatting sqref="R17">
    <cfRule type="cellIs" dxfId="3958" priority="3959" operator="equal">
      <formula>"Online"</formula>
    </cfRule>
  </conditionalFormatting>
  <conditionalFormatting sqref="R17">
    <cfRule type="cellIs" dxfId="3957" priority="3958" operator="equal">
      <formula>"Online"</formula>
    </cfRule>
  </conditionalFormatting>
  <conditionalFormatting sqref="R17">
    <cfRule type="cellIs" dxfId="3956" priority="3957" operator="equal">
      <formula>"Online"</formula>
    </cfRule>
  </conditionalFormatting>
  <conditionalFormatting sqref="R17">
    <cfRule type="cellIs" dxfId="3955" priority="3956" operator="equal">
      <formula>"Online"</formula>
    </cfRule>
  </conditionalFormatting>
  <conditionalFormatting sqref="R17">
    <cfRule type="cellIs" dxfId="3954" priority="3955" operator="equal">
      <formula>"Online"</formula>
    </cfRule>
  </conditionalFormatting>
  <conditionalFormatting sqref="R17">
    <cfRule type="cellIs" dxfId="3953" priority="3954" operator="equal">
      <formula>"Online"</formula>
    </cfRule>
  </conditionalFormatting>
  <conditionalFormatting sqref="R17">
    <cfRule type="cellIs" dxfId="3952" priority="3953" operator="equal">
      <formula>"Online"</formula>
    </cfRule>
  </conditionalFormatting>
  <conditionalFormatting sqref="R17">
    <cfRule type="cellIs" dxfId="3951" priority="3952" operator="equal">
      <formula>"Online"</formula>
    </cfRule>
  </conditionalFormatting>
  <conditionalFormatting sqref="R17">
    <cfRule type="cellIs" dxfId="3950" priority="3951" operator="equal">
      <formula>"Online"</formula>
    </cfRule>
  </conditionalFormatting>
  <conditionalFormatting sqref="R17">
    <cfRule type="cellIs" dxfId="3949" priority="3950" operator="equal">
      <formula>"Online"</formula>
    </cfRule>
  </conditionalFormatting>
  <conditionalFormatting sqref="R17">
    <cfRule type="cellIs" dxfId="3948" priority="3949" operator="equal">
      <formula>"Online"</formula>
    </cfRule>
  </conditionalFormatting>
  <conditionalFormatting sqref="R17">
    <cfRule type="cellIs" dxfId="3947" priority="3948" operator="equal">
      <formula>"Online"</formula>
    </cfRule>
  </conditionalFormatting>
  <conditionalFormatting sqref="R17">
    <cfRule type="cellIs" dxfId="3946" priority="3947" operator="equal">
      <formula>"Online"</formula>
    </cfRule>
  </conditionalFormatting>
  <conditionalFormatting sqref="R17">
    <cfRule type="cellIs" dxfId="3945" priority="3946" operator="equal">
      <formula>"Online"</formula>
    </cfRule>
  </conditionalFormatting>
  <conditionalFormatting sqref="R17">
    <cfRule type="cellIs" dxfId="3944" priority="3945" operator="equal">
      <formula>"Online"</formula>
    </cfRule>
  </conditionalFormatting>
  <conditionalFormatting sqref="R17">
    <cfRule type="cellIs" dxfId="3943" priority="3944" operator="equal">
      <formula>"Online"</formula>
    </cfRule>
  </conditionalFormatting>
  <conditionalFormatting sqref="R17">
    <cfRule type="cellIs" dxfId="3942" priority="3943" operator="equal">
      <formula>"Online"</formula>
    </cfRule>
  </conditionalFormatting>
  <conditionalFormatting sqref="R17">
    <cfRule type="cellIs" dxfId="3941" priority="3942" operator="equal">
      <formula>"Online"</formula>
    </cfRule>
  </conditionalFormatting>
  <conditionalFormatting sqref="R17">
    <cfRule type="cellIs" dxfId="3940" priority="3941" operator="equal">
      <formula>"Online"</formula>
    </cfRule>
  </conditionalFormatting>
  <conditionalFormatting sqref="R17">
    <cfRule type="cellIs" dxfId="3939" priority="3940" operator="equal">
      <formula>"Online"</formula>
    </cfRule>
  </conditionalFormatting>
  <conditionalFormatting sqref="R17">
    <cfRule type="cellIs" dxfId="3938" priority="3939" operator="equal">
      <formula>"Online"</formula>
    </cfRule>
  </conditionalFormatting>
  <conditionalFormatting sqref="R17">
    <cfRule type="cellIs" dxfId="3937" priority="3938" operator="equal">
      <formula>"Online"</formula>
    </cfRule>
  </conditionalFormatting>
  <conditionalFormatting sqref="R17">
    <cfRule type="cellIs" dxfId="3936" priority="3937" operator="equal">
      <formula>"Online"</formula>
    </cfRule>
  </conditionalFormatting>
  <conditionalFormatting sqref="R17">
    <cfRule type="cellIs" dxfId="3935" priority="3936" operator="equal">
      <formula>"Online"</formula>
    </cfRule>
  </conditionalFormatting>
  <conditionalFormatting sqref="R17">
    <cfRule type="cellIs" dxfId="3934" priority="3935" operator="equal">
      <formula>"Online"</formula>
    </cfRule>
  </conditionalFormatting>
  <conditionalFormatting sqref="R17">
    <cfRule type="cellIs" dxfId="3933" priority="3934" operator="equal">
      <formula>"Online"</formula>
    </cfRule>
  </conditionalFormatting>
  <conditionalFormatting sqref="R17">
    <cfRule type="cellIs" dxfId="3932" priority="3933" operator="equal">
      <formula>"Online"</formula>
    </cfRule>
  </conditionalFormatting>
  <conditionalFormatting sqref="R17">
    <cfRule type="cellIs" dxfId="3931" priority="3932" operator="equal">
      <formula>"Online"</formula>
    </cfRule>
  </conditionalFormatting>
  <conditionalFormatting sqref="R17">
    <cfRule type="cellIs" dxfId="3930" priority="3931" operator="equal">
      <formula>"Online"</formula>
    </cfRule>
  </conditionalFormatting>
  <conditionalFormatting sqref="R17">
    <cfRule type="cellIs" dxfId="3929" priority="3930" operator="equal">
      <formula>"Online"</formula>
    </cfRule>
  </conditionalFormatting>
  <conditionalFormatting sqref="R17">
    <cfRule type="cellIs" dxfId="3928" priority="3929" operator="equal">
      <formula>"Online"</formula>
    </cfRule>
  </conditionalFormatting>
  <conditionalFormatting sqref="R17">
    <cfRule type="cellIs" dxfId="3927" priority="3928" operator="equal">
      <formula>"Online"</formula>
    </cfRule>
  </conditionalFormatting>
  <conditionalFormatting sqref="R17">
    <cfRule type="cellIs" dxfId="3926" priority="3927" operator="equal">
      <formula>"Online"</formula>
    </cfRule>
  </conditionalFormatting>
  <conditionalFormatting sqref="R17">
    <cfRule type="cellIs" dxfId="3925" priority="3926" operator="equal">
      <formula>"Online"</formula>
    </cfRule>
  </conditionalFormatting>
  <conditionalFormatting sqref="R17">
    <cfRule type="cellIs" dxfId="3924" priority="3925" operator="equal">
      <formula>"Online"</formula>
    </cfRule>
  </conditionalFormatting>
  <conditionalFormatting sqref="R17">
    <cfRule type="cellIs" dxfId="3923" priority="3924" operator="equal">
      <formula>"Online"</formula>
    </cfRule>
  </conditionalFormatting>
  <conditionalFormatting sqref="R17">
    <cfRule type="cellIs" dxfId="3922" priority="3923" operator="equal">
      <formula>"Online"</formula>
    </cfRule>
  </conditionalFormatting>
  <conditionalFormatting sqref="R17">
    <cfRule type="cellIs" dxfId="3921" priority="3922" operator="equal">
      <formula>"Online"</formula>
    </cfRule>
  </conditionalFormatting>
  <conditionalFormatting sqref="R17">
    <cfRule type="cellIs" dxfId="3920" priority="3921" operator="equal">
      <formula>"Online"</formula>
    </cfRule>
  </conditionalFormatting>
  <conditionalFormatting sqref="R17">
    <cfRule type="cellIs" dxfId="3919" priority="3920" operator="equal">
      <formula>"Online"</formula>
    </cfRule>
  </conditionalFormatting>
  <conditionalFormatting sqref="R17">
    <cfRule type="cellIs" dxfId="3918" priority="3919" operator="equal">
      <formula>"Online"</formula>
    </cfRule>
  </conditionalFormatting>
  <conditionalFormatting sqref="R17">
    <cfRule type="cellIs" dxfId="3917" priority="3918" operator="equal">
      <formula>"Online"</formula>
    </cfRule>
  </conditionalFormatting>
  <conditionalFormatting sqref="R17">
    <cfRule type="cellIs" dxfId="3916" priority="3917" operator="equal">
      <formula>"Online"</formula>
    </cfRule>
  </conditionalFormatting>
  <conditionalFormatting sqref="R17">
    <cfRule type="cellIs" dxfId="3915" priority="3916" operator="equal">
      <formula>"Online"</formula>
    </cfRule>
  </conditionalFormatting>
  <conditionalFormatting sqref="R17">
    <cfRule type="cellIs" dxfId="3914" priority="3915" operator="equal">
      <formula>"Online"</formula>
    </cfRule>
  </conditionalFormatting>
  <conditionalFormatting sqref="R17">
    <cfRule type="cellIs" dxfId="3913" priority="3914" operator="equal">
      <formula>"Online"</formula>
    </cfRule>
  </conditionalFormatting>
  <conditionalFormatting sqref="R17">
    <cfRule type="cellIs" dxfId="3912" priority="3913" operator="equal">
      <formula>"Online"</formula>
    </cfRule>
  </conditionalFormatting>
  <conditionalFormatting sqref="R17">
    <cfRule type="cellIs" dxfId="3911" priority="3912" operator="equal">
      <formula>"Online"</formula>
    </cfRule>
  </conditionalFormatting>
  <conditionalFormatting sqref="R17">
    <cfRule type="cellIs" dxfId="3910" priority="3911" operator="equal">
      <formula>"Online"</formula>
    </cfRule>
  </conditionalFormatting>
  <conditionalFormatting sqref="R17">
    <cfRule type="cellIs" dxfId="3909" priority="3910" operator="equal">
      <formula>"Online"</formula>
    </cfRule>
  </conditionalFormatting>
  <conditionalFormatting sqref="R17">
    <cfRule type="cellIs" dxfId="3908" priority="3909" operator="equal">
      <formula>"Online"</formula>
    </cfRule>
  </conditionalFormatting>
  <conditionalFormatting sqref="R17">
    <cfRule type="cellIs" dxfId="3907" priority="3908" operator="equal">
      <formula>"Online"</formula>
    </cfRule>
  </conditionalFormatting>
  <conditionalFormatting sqref="R17">
    <cfRule type="cellIs" dxfId="3906" priority="3907" operator="equal">
      <formula>"Online"</formula>
    </cfRule>
  </conditionalFormatting>
  <conditionalFormatting sqref="R17">
    <cfRule type="cellIs" dxfId="3905" priority="3906" operator="equal">
      <formula>"Online"</formula>
    </cfRule>
  </conditionalFormatting>
  <conditionalFormatting sqref="R17">
    <cfRule type="cellIs" dxfId="3904" priority="3905" operator="equal">
      <formula>"Online"</formula>
    </cfRule>
  </conditionalFormatting>
  <conditionalFormatting sqref="R17">
    <cfRule type="cellIs" dxfId="3903" priority="3904" operator="equal">
      <formula>"Online"</formula>
    </cfRule>
  </conditionalFormatting>
  <conditionalFormatting sqref="R17">
    <cfRule type="cellIs" dxfId="3902" priority="3903" operator="equal">
      <formula>"Online"</formula>
    </cfRule>
  </conditionalFormatting>
  <conditionalFormatting sqref="R17">
    <cfRule type="cellIs" dxfId="3901" priority="3902" operator="equal">
      <formula>"Online"</formula>
    </cfRule>
  </conditionalFormatting>
  <conditionalFormatting sqref="R17">
    <cfRule type="cellIs" dxfId="3900" priority="3901" operator="equal">
      <formula>"Online"</formula>
    </cfRule>
  </conditionalFormatting>
  <conditionalFormatting sqref="R17">
    <cfRule type="cellIs" dxfId="3899" priority="3900" operator="equal">
      <formula>"Online"</formula>
    </cfRule>
  </conditionalFormatting>
  <conditionalFormatting sqref="R17">
    <cfRule type="cellIs" dxfId="3898" priority="3899" operator="equal">
      <formula>"Online"</formula>
    </cfRule>
  </conditionalFormatting>
  <conditionalFormatting sqref="R17">
    <cfRule type="cellIs" dxfId="3897" priority="3898" operator="equal">
      <formula>"Online"</formula>
    </cfRule>
  </conditionalFormatting>
  <conditionalFormatting sqref="R17">
    <cfRule type="cellIs" dxfId="3896" priority="3897" operator="equal">
      <formula>"Online"</formula>
    </cfRule>
  </conditionalFormatting>
  <conditionalFormatting sqref="R17">
    <cfRule type="cellIs" dxfId="3895" priority="3896" operator="equal">
      <formula>"Online"</formula>
    </cfRule>
  </conditionalFormatting>
  <conditionalFormatting sqref="R17">
    <cfRule type="cellIs" dxfId="3894" priority="3895" operator="equal">
      <formula>"Online"</formula>
    </cfRule>
  </conditionalFormatting>
  <conditionalFormatting sqref="R17">
    <cfRule type="cellIs" dxfId="3893" priority="3894" operator="equal">
      <formula>"Online"</formula>
    </cfRule>
  </conditionalFormatting>
  <conditionalFormatting sqref="R17">
    <cfRule type="cellIs" dxfId="3892" priority="3893" operator="equal">
      <formula>"Online"</formula>
    </cfRule>
  </conditionalFormatting>
  <conditionalFormatting sqref="R17">
    <cfRule type="cellIs" dxfId="3891" priority="3892" operator="equal">
      <formula>"Online"</formula>
    </cfRule>
  </conditionalFormatting>
  <conditionalFormatting sqref="R17">
    <cfRule type="cellIs" dxfId="3890" priority="3891" operator="equal">
      <formula>"Online"</formula>
    </cfRule>
  </conditionalFormatting>
  <conditionalFormatting sqref="R17">
    <cfRule type="cellIs" dxfId="3889" priority="3890" operator="equal">
      <formula>"Online"</formula>
    </cfRule>
  </conditionalFormatting>
  <conditionalFormatting sqref="R17">
    <cfRule type="cellIs" dxfId="3888" priority="3889" operator="equal">
      <formula>"Online"</formula>
    </cfRule>
  </conditionalFormatting>
  <conditionalFormatting sqref="R17">
    <cfRule type="cellIs" dxfId="3887" priority="3888" operator="equal">
      <formula>"Online"</formula>
    </cfRule>
  </conditionalFormatting>
  <conditionalFormatting sqref="R17">
    <cfRule type="cellIs" dxfId="3886" priority="3887" operator="equal">
      <formula>"Online"</formula>
    </cfRule>
  </conditionalFormatting>
  <conditionalFormatting sqref="R17">
    <cfRule type="cellIs" dxfId="3885" priority="3886" operator="equal">
      <formula>"Online"</formula>
    </cfRule>
  </conditionalFormatting>
  <conditionalFormatting sqref="R17">
    <cfRule type="cellIs" dxfId="3884" priority="3885" operator="equal">
      <formula>"Online"</formula>
    </cfRule>
  </conditionalFormatting>
  <conditionalFormatting sqref="R17">
    <cfRule type="cellIs" dxfId="3883" priority="3884" operator="equal">
      <formula>"Online"</formula>
    </cfRule>
  </conditionalFormatting>
  <conditionalFormatting sqref="R17">
    <cfRule type="cellIs" dxfId="3882" priority="3883" operator="equal">
      <formula>"Online"</formula>
    </cfRule>
  </conditionalFormatting>
  <conditionalFormatting sqref="R17">
    <cfRule type="cellIs" dxfId="3881" priority="3882" operator="equal">
      <formula>"Online"</formula>
    </cfRule>
  </conditionalFormatting>
  <conditionalFormatting sqref="R17">
    <cfRule type="cellIs" dxfId="3880" priority="3881" operator="equal">
      <formula>"Online"</formula>
    </cfRule>
  </conditionalFormatting>
  <conditionalFormatting sqref="R17">
    <cfRule type="cellIs" dxfId="3879" priority="3880" operator="equal">
      <formula>"Online"</formula>
    </cfRule>
  </conditionalFormatting>
  <conditionalFormatting sqref="R17">
    <cfRule type="cellIs" dxfId="3878" priority="3879" operator="equal">
      <formula>"Online"</formula>
    </cfRule>
  </conditionalFormatting>
  <conditionalFormatting sqref="R17">
    <cfRule type="cellIs" dxfId="3877" priority="3878" operator="equal">
      <formula>"Online"</formula>
    </cfRule>
  </conditionalFormatting>
  <conditionalFormatting sqref="R17">
    <cfRule type="cellIs" dxfId="3876" priority="3877" operator="equal">
      <formula>"Online"</formula>
    </cfRule>
  </conditionalFormatting>
  <conditionalFormatting sqref="R17">
    <cfRule type="cellIs" dxfId="3875" priority="3876" operator="equal">
      <formula>"Online"</formula>
    </cfRule>
  </conditionalFormatting>
  <conditionalFormatting sqref="R17">
    <cfRule type="cellIs" dxfId="3874" priority="3875" operator="equal">
      <formula>"Online"</formula>
    </cfRule>
  </conditionalFormatting>
  <conditionalFormatting sqref="R17">
    <cfRule type="cellIs" dxfId="3873" priority="3874" operator="equal">
      <formula>"Online"</formula>
    </cfRule>
  </conditionalFormatting>
  <conditionalFormatting sqref="R17">
    <cfRule type="cellIs" dxfId="3872" priority="3873" operator="equal">
      <formula>"Online"</formula>
    </cfRule>
  </conditionalFormatting>
  <conditionalFormatting sqref="R17">
    <cfRule type="cellIs" dxfId="3871" priority="3872" operator="equal">
      <formula>"Online"</formula>
    </cfRule>
  </conditionalFormatting>
  <conditionalFormatting sqref="R17">
    <cfRule type="cellIs" dxfId="3870" priority="3871" operator="equal">
      <formula>"Online"</formula>
    </cfRule>
  </conditionalFormatting>
  <conditionalFormatting sqref="R17">
    <cfRule type="cellIs" dxfId="3869" priority="3870" operator="equal">
      <formula>"Online"</formula>
    </cfRule>
  </conditionalFormatting>
  <conditionalFormatting sqref="R17">
    <cfRule type="cellIs" dxfId="3868" priority="3869" operator="equal">
      <formula>"Online"</formula>
    </cfRule>
  </conditionalFormatting>
  <conditionalFormatting sqref="R17">
    <cfRule type="cellIs" dxfId="3867" priority="3868" operator="equal">
      <formula>"Online"</formula>
    </cfRule>
  </conditionalFormatting>
  <conditionalFormatting sqref="R17">
    <cfRule type="cellIs" dxfId="3866" priority="3867" operator="equal">
      <formula>"Online"</formula>
    </cfRule>
  </conditionalFormatting>
  <conditionalFormatting sqref="R17">
    <cfRule type="cellIs" dxfId="3865" priority="3866" operator="equal">
      <formula>"Online"</formula>
    </cfRule>
  </conditionalFormatting>
  <conditionalFormatting sqref="R17">
    <cfRule type="cellIs" dxfId="3864" priority="3865" operator="equal">
      <formula>"Online"</formula>
    </cfRule>
  </conditionalFormatting>
  <conditionalFormatting sqref="R17">
    <cfRule type="cellIs" dxfId="3863" priority="3864" operator="equal">
      <formula>"Online"</formula>
    </cfRule>
  </conditionalFormatting>
  <conditionalFormatting sqref="R17">
    <cfRule type="cellIs" dxfId="3862" priority="3863" operator="equal">
      <formula>"Online"</formula>
    </cfRule>
  </conditionalFormatting>
  <conditionalFormatting sqref="R17">
    <cfRule type="cellIs" dxfId="3861" priority="3862" operator="equal">
      <formula>"Online"</formula>
    </cfRule>
  </conditionalFormatting>
  <conditionalFormatting sqref="R17">
    <cfRule type="cellIs" dxfId="3860" priority="3861" operator="equal">
      <formula>"Online"</formula>
    </cfRule>
  </conditionalFormatting>
  <conditionalFormatting sqref="R17">
    <cfRule type="cellIs" dxfId="3859" priority="3860" operator="equal">
      <formula>"Online"</formula>
    </cfRule>
  </conditionalFormatting>
  <conditionalFormatting sqref="R17">
    <cfRule type="cellIs" dxfId="3858" priority="3859" operator="equal">
      <formula>"Online"</formula>
    </cfRule>
  </conditionalFormatting>
  <conditionalFormatting sqref="R17">
    <cfRule type="cellIs" dxfId="3857" priority="3858" operator="equal">
      <formula>"Online"</formula>
    </cfRule>
  </conditionalFormatting>
  <conditionalFormatting sqref="R17">
    <cfRule type="cellIs" dxfId="3856" priority="3857" operator="equal">
      <formula>"Online"</formula>
    </cfRule>
  </conditionalFormatting>
  <conditionalFormatting sqref="R17">
    <cfRule type="cellIs" dxfId="3855" priority="3856" operator="equal">
      <formula>"Online"</formula>
    </cfRule>
  </conditionalFormatting>
  <conditionalFormatting sqref="R17">
    <cfRule type="cellIs" dxfId="3854" priority="3855" operator="equal">
      <formula>"Online"</formula>
    </cfRule>
  </conditionalFormatting>
  <conditionalFormatting sqref="R17">
    <cfRule type="cellIs" dxfId="3853" priority="3854" operator="equal">
      <formula>"Online"</formula>
    </cfRule>
  </conditionalFormatting>
  <conditionalFormatting sqref="R17">
    <cfRule type="cellIs" dxfId="3852" priority="3853" operator="equal">
      <formula>"Online"</formula>
    </cfRule>
  </conditionalFormatting>
  <conditionalFormatting sqref="R17">
    <cfRule type="cellIs" dxfId="3851" priority="3852" operator="equal">
      <formula>"Online"</formula>
    </cfRule>
  </conditionalFormatting>
  <conditionalFormatting sqref="R17">
    <cfRule type="cellIs" dxfId="3850" priority="3851" operator="equal">
      <formula>"Online"</formula>
    </cfRule>
  </conditionalFormatting>
  <conditionalFormatting sqref="R17">
    <cfRule type="cellIs" dxfId="3849" priority="3850" operator="equal">
      <formula>"Online"</formula>
    </cfRule>
  </conditionalFormatting>
  <conditionalFormatting sqref="R17">
    <cfRule type="cellIs" dxfId="3848" priority="3849" operator="equal">
      <formula>"Online"</formula>
    </cfRule>
  </conditionalFormatting>
  <conditionalFormatting sqref="R17">
    <cfRule type="cellIs" dxfId="3847" priority="3848" operator="equal">
      <formula>"Online"</formula>
    </cfRule>
  </conditionalFormatting>
  <conditionalFormatting sqref="R17">
    <cfRule type="cellIs" dxfId="3846" priority="3847" operator="equal">
      <formula>"Online"</formula>
    </cfRule>
  </conditionalFormatting>
  <conditionalFormatting sqref="R17">
    <cfRule type="cellIs" dxfId="3845" priority="3846" operator="equal">
      <formula>"Online"</formula>
    </cfRule>
  </conditionalFormatting>
  <conditionalFormatting sqref="R17">
    <cfRule type="cellIs" dxfId="3844" priority="3845" operator="equal">
      <formula>"Online"</formula>
    </cfRule>
  </conditionalFormatting>
  <conditionalFormatting sqref="R17">
    <cfRule type="cellIs" dxfId="3843" priority="3844" operator="equal">
      <formula>"Online"</formula>
    </cfRule>
  </conditionalFormatting>
  <conditionalFormatting sqref="R17">
    <cfRule type="cellIs" dxfId="3842" priority="3843" operator="equal">
      <formula>"Online"</formula>
    </cfRule>
  </conditionalFormatting>
  <conditionalFormatting sqref="R17">
    <cfRule type="cellIs" dxfId="3841" priority="3842" operator="equal">
      <formula>"Online"</formula>
    </cfRule>
  </conditionalFormatting>
  <conditionalFormatting sqref="R17">
    <cfRule type="cellIs" dxfId="3840" priority="3841" operator="equal">
      <formula>"Online"</formula>
    </cfRule>
  </conditionalFormatting>
  <conditionalFormatting sqref="R17">
    <cfRule type="cellIs" dxfId="3839" priority="3840" operator="equal">
      <formula>"Online"</formula>
    </cfRule>
  </conditionalFormatting>
  <conditionalFormatting sqref="R17">
    <cfRule type="cellIs" dxfId="3838" priority="3839" operator="equal">
      <formula>"Online"</formula>
    </cfRule>
  </conditionalFormatting>
  <conditionalFormatting sqref="R17">
    <cfRule type="cellIs" dxfId="3837" priority="3838" operator="equal">
      <formula>"Online"</formula>
    </cfRule>
  </conditionalFormatting>
  <conditionalFormatting sqref="R17">
    <cfRule type="cellIs" dxfId="3836" priority="3837" operator="equal">
      <formula>"Online"</formula>
    </cfRule>
  </conditionalFormatting>
  <conditionalFormatting sqref="R17">
    <cfRule type="cellIs" dxfId="3835" priority="3836" operator="equal">
      <formula>"Online"</formula>
    </cfRule>
  </conditionalFormatting>
  <conditionalFormatting sqref="R17">
    <cfRule type="cellIs" dxfId="3834" priority="3835" operator="equal">
      <formula>"Online"</formula>
    </cfRule>
  </conditionalFormatting>
  <conditionalFormatting sqref="R17">
    <cfRule type="cellIs" dxfId="3833" priority="3834" operator="equal">
      <formula>"Online"</formula>
    </cfRule>
  </conditionalFormatting>
  <conditionalFormatting sqref="R17">
    <cfRule type="cellIs" dxfId="3832" priority="3833" operator="equal">
      <formula>"Online"</formula>
    </cfRule>
  </conditionalFormatting>
  <conditionalFormatting sqref="R17">
    <cfRule type="cellIs" dxfId="3831" priority="3832" operator="equal">
      <formula>"Online"</formula>
    </cfRule>
  </conditionalFormatting>
  <conditionalFormatting sqref="R17">
    <cfRule type="cellIs" dxfId="3830" priority="3831" operator="equal">
      <formula>"Online"</formula>
    </cfRule>
  </conditionalFormatting>
  <conditionalFormatting sqref="R17">
    <cfRule type="cellIs" dxfId="3829" priority="3830" operator="equal">
      <formula>"Online"</formula>
    </cfRule>
  </conditionalFormatting>
  <conditionalFormatting sqref="R17">
    <cfRule type="cellIs" dxfId="3828" priority="3829" operator="equal">
      <formula>"Online"</formula>
    </cfRule>
  </conditionalFormatting>
  <conditionalFormatting sqref="R17">
    <cfRule type="cellIs" dxfId="3827" priority="3828" operator="equal">
      <formula>"Online"</formula>
    </cfRule>
  </conditionalFormatting>
  <conditionalFormatting sqref="R17">
    <cfRule type="cellIs" dxfId="3826" priority="3827" operator="equal">
      <formula>"Online"</formula>
    </cfRule>
  </conditionalFormatting>
  <conditionalFormatting sqref="R17">
    <cfRule type="cellIs" dxfId="3825" priority="3826" operator="equal">
      <formula>"Online"</formula>
    </cfRule>
  </conditionalFormatting>
  <conditionalFormatting sqref="R17">
    <cfRule type="cellIs" dxfId="3824" priority="3825" operator="equal">
      <formula>"Online"</formula>
    </cfRule>
  </conditionalFormatting>
  <conditionalFormatting sqref="R17">
    <cfRule type="cellIs" dxfId="3823" priority="3824" operator="equal">
      <formula>"Online"</formula>
    </cfRule>
  </conditionalFormatting>
  <conditionalFormatting sqref="R17">
    <cfRule type="cellIs" dxfId="3822" priority="3823" operator="equal">
      <formula>"Online"</formula>
    </cfRule>
  </conditionalFormatting>
  <conditionalFormatting sqref="R17">
    <cfRule type="cellIs" dxfId="3821" priority="3822" operator="equal">
      <formula>"Online"</formula>
    </cfRule>
  </conditionalFormatting>
  <conditionalFormatting sqref="R17">
    <cfRule type="cellIs" dxfId="3820" priority="3821" operator="equal">
      <formula>"Online"</formula>
    </cfRule>
  </conditionalFormatting>
  <conditionalFormatting sqref="R17">
    <cfRule type="cellIs" dxfId="3819" priority="3820" operator="equal">
      <formula>"Online"</formula>
    </cfRule>
  </conditionalFormatting>
  <conditionalFormatting sqref="R17">
    <cfRule type="cellIs" dxfId="3818" priority="3819" operator="equal">
      <formula>"Online"</formula>
    </cfRule>
  </conditionalFormatting>
  <conditionalFormatting sqref="R17">
    <cfRule type="cellIs" dxfId="3817" priority="3818" operator="equal">
      <formula>"Online"</formula>
    </cfRule>
  </conditionalFormatting>
  <conditionalFormatting sqref="R17">
    <cfRule type="cellIs" dxfId="3816" priority="3817" operator="equal">
      <formula>"Online"</formula>
    </cfRule>
  </conditionalFormatting>
  <conditionalFormatting sqref="R17">
    <cfRule type="cellIs" dxfId="3815" priority="3816" operator="equal">
      <formula>"Online"</formula>
    </cfRule>
  </conditionalFormatting>
  <conditionalFormatting sqref="R17">
    <cfRule type="cellIs" dxfId="3814" priority="3815" operator="equal">
      <formula>"Online"</formula>
    </cfRule>
  </conditionalFormatting>
  <conditionalFormatting sqref="R41">
    <cfRule type="cellIs" dxfId="3813" priority="3814" operator="equal">
      <formula>"Online"</formula>
    </cfRule>
  </conditionalFormatting>
  <conditionalFormatting sqref="R43">
    <cfRule type="cellIs" dxfId="3812" priority="3813" operator="equal">
      <formula>"Online"</formula>
    </cfRule>
  </conditionalFormatting>
  <conditionalFormatting sqref="R43">
    <cfRule type="cellIs" dxfId="3811" priority="3812" operator="equal">
      <formula>"Online"</formula>
    </cfRule>
  </conditionalFormatting>
  <conditionalFormatting sqref="R43">
    <cfRule type="cellIs" dxfId="3810" priority="3811" operator="equal">
      <formula>"Online"</formula>
    </cfRule>
  </conditionalFormatting>
  <conditionalFormatting sqref="R43">
    <cfRule type="cellIs" dxfId="3809" priority="3810" operator="equal">
      <formula>"Online"</formula>
    </cfRule>
  </conditionalFormatting>
  <conditionalFormatting sqref="R43">
    <cfRule type="cellIs" dxfId="3808" priority="3809" operator="equal">
      <formula>"Online"</formula>
    </cfRule>
  </conditionalFormatting>
  <conditionalFormatting sqref="R43">
    <cfRule type="cellIs" dxfId="3807" priority="3808" operator="equal">
      <formula>"Online"</formula>
    </cfRule>
  </conditionalFormatting>
  <conditionalFormatting sqref="R43">
    <cfRule type="cellIs" dxfId="3806" priority="3807" operator="equal">
      <formula>"Online"</formula>
    </cfRule>
  </conditionalFormatting>
  <conditionalFormatting sqref="R43">
    <cfRule type="cellIs" dxfId="3805" priority="3806" operator="equal">
      <formula>"Online"</formula>
    </cfRule>
  </conditionalFormatting>
  <conditionalFormatting sqref="R43">
    <cfRule type="cellIs" dxfId="3804" priority="3805" operator="equal">
      <formula>"Online"</formula>
    </cfRule>
  </conditionalFormatting>
  <conditionalFormatting sqref="R43">
    <cfRule type="cellIs" dxfId="3803" priority="3804" operator="equal">
      <formula>"Online"</formula>
    </cfRule>
  </conditionalFormatting>
  <conditionalFormatting sqref="R43">
    <cfRule type="cellIs" dxfId="3802" priority="3803" operator="equal">
      <formula>"Online"</formula>
    </cfRule>
  </conditionalFormatting>
  <conditionalFormatting sqref="R43">
    <cfRule type="cellIs" dxfId="3801" priority="3802" operator="equal">
      <formula>"Online"</formula>
    </cfRule>
  </conditionalFormatting>
  <conditionalFormatting sqref="R43">
    <cfRule type="cellIs" dxfId="3800" priority="3801" operator="equal">
      <formula>"Online"</formula>
    </cfRule>
  </conditionalFormatting>
  <conditionalFormatting sqref="R78">
    <cfRule type="cellIs" dxfId="3799" priority="3800" operator="equal">
      <formula>"Online"</formula>
    </cfRule>
  </conditionalFormatting>
  <conditionalFormatting sqref="R78">
    <cfRule type="cellIs" dxfId="3798" priority="3799" operator="equal">
      <formula>"Online"</formula>
    </cfRule>
  </conditionalFormatting>
  <conditionalFormatting sqref="R78">
    <cfRule type="cellIs" dxfId="3797" priority="3798" operator="equal">
      <formula>"Online"</formula>
    </cfRule>
  </conditionalFormatting>
  <conditionalFormatting sqref="R78">
    <cfRule type="cellIs" dxfId="3796" priority="3797" operator="equal">
      <formula>"Online"</formula>
    </cfRule>
  </conditionalFormatting>
  <conditionalFormatting sqref="R78">
    <cfRule type="cellIs" dxfId="3795" priority="3796" operator="equal">
      <formula>"Online"</formula>
    </cfRule>
  </conditionalFormatting>
  <conditionalFormatting sqref="R78">
    <cfRule type="cellIs" dxfId="3794" priority="3795" operator="equal">
      <formula>"Online"</formula>
    </cfRule>
  </conditionalFormatting>
  <conditionalFormatting sqref="R78">
    <cfRule type="cellIs" dxfId="3793" priority="3794" operator="equal">
      <formula>"Online"</formula>
    </cfRule>
  </conditionalFormatting>
  <conditionalFormatting sqref="R78">
    <cfRule type="cellIs" dxfId="3792" priority="3793" operator="equal">
      <formula>"Online"</formula>
    </cfRule>
  </conditionalFormatting>
  <conditionalFormatting sqref="R78">
    <cfRule type="cellIs" dxfId="3791" priority="3792" operator="equal">
      <formula>"Online"</formula>
    </cfRule>
  </conditionalFormatting>
  <conditionalFormatting sqref="R78">
    <cfRule type="cellIs" dxfId="3790" priority="3791" operator="equal">
      <formula>"Online"</formula>
    </cfRule>
  </conditionalFormatting>
  <conditionalFormatting sqref="R78">
    <cfRule type="cellIs" dxfId="3789" priority="3790" operator="equal">
      <formula>"Online"</formula>
    </cfRule>
  </conditionalFormatting>
  <conditionalFormatting sqref="R78">
    <cfRule type="cellIs" dxfId="3788" priority="3789" operator="equal">
      <formula>"Online"</formula>
    </cfRule>
  </conditionalFormatting>
  <conditionalFormatting sqref="R78">
    <cfRule type="cellIs" dxfId="3787" priority="3788" operator="equal">
      <formula>"Online"</formula>
    </cfRule>
  </conditionalFormatting>
  <conditionalFormatting sqref="R78">
    <cfRule type="cellIs" dxfId="3786" priority="3787" operator="equal">
      <formula>"Online"</formula>
    </cfRule>
  </conditionalFormatting>
  <conditionalFormatting sqref="R78">
    <cfRule type="cellIs" dxfId="3785" priority="3786" operator="equal">
      <formula>"Online"</formula>
    </cfRule>
  </conditionalFormatting>
  <conditionalFormatting sqref="R78">
    <cfRule type="cellIs" dxfId="3784" priority="3785" operator="equal">
      <formula>"Online"</formula>
    </cfRule>
  </conditionalFormatting>
  <conditionalFormatting sqref="R78">
    <cfRule type="cellIs" dxfId="3783" priority="3784" operator="equal">
      <formula>"Online"</formula>
    </cfRule>
  </conditionalFormatting>
  <conditionalFormatting sqref="R78">
    <cfRule type="cellIs" dxfId="3782" priority="3783" operator="equal">
      <formula>"Online"</formula>
    </cfRule>
  </conditionalFormatting>
  <conditionalFormatting sqref="R78">
    <cfRule type="cellIs" dxfId="3781" priority="3782" operator="equal">
      <formula>"Online"</formula>
    </cfRule>
  </conditionalFormatting>
  <conditionalFormatting sqref="R78">
    <cfRule type="cellIs" dxfId="3780" priority="3781" operator="equal">
      <formula>"Online"</formula>
    </cfRule>
  </conditionalFormatting>
  <conditionalFormatting sqref="R78">
    <cfRule type="cellIs" dxfId="3779" priority="3780" operator="equal">
      <formula>"Online"</formula>
    </cfRule>
  </conditionalFormatting>
  <conditionalFormatting sqref="R78">
    <cfRule type="cellIs" dxfId="3778" priority="3779" operator="equal">
      <formula>"Online"</formula>
    </cfRule>
  </conditionalFormatting>
  <conditionalFormatting sqref="R78">
    <cfRule type="cellIs" dxfId="3777" priority="3778" operator="equal">
      <formula>"Online"</formula>
    </cfRule>
  </conditionalFormatting>
  <conditionalFormatting sqref="R78">
    <cfRule type="cellIs" dxfId="3776" priority="3777" operator="equal">
      <formula>"Online"</formula>
    </cfRule>
  </conditionalFormatting>
  <conditionalFormatting sqref="R78">
    <cfRule type="cellIs" dxfId="3775" priority="3776" operator="equal">
      <formula>"Online"</formula>
    </cfRule>
  </conditionalFormatting>
  <conditionalFormatting sqref="R78">
    <cfRule type="cellIs" dxfId="3774" priority="3775" operator="equal">
      <formula>"Online"</formula>
    </cfRule>
  </conditionalFormatting>
  <conditionalFormatting sqref="R78">
    <cfRule type="cellIs" dxfId="3773" priority="3774" operator="equal">
      <formula>"Online"</formula>
    </cfRule>
  </conditionalFormatting>
  <conditionalFormatting sqref="R78">
    <cfRule type="cellIs" dxfId="3772" priority="3773" operator="equal">
      <formula>"Online"</formula>
    </cfRule>
  </conditionalFormatting>
  <conditionalFormatting sqref="R78">
    <cfRule type="cellIs" dxfId="3771" priority="3772" operator="equal">
      <formula>"Online"</formula>
    </cfRule>
  </conditionalFormatting>
  <conditionalFormatting sqref="R78">
    <cfRule type="cellIs" dxfId="3770" priority="3771" operator="equal">
      <formula>"Online"</formula>
    </cfRule>
  </conditionalFormatting>
  <conditionalFormatting sqref="R78">
    <cfRule type="cellIs" dxfId="3769" priority="3770" operator="equal">
      <formula>"Online"</formula>
    </cfRule>
  </conditionalFormatting>
  <conditionalFormatting sqref="R78">
    <cfRule type="cellIs" dxfId="3768" priority="3769" operator="equal">
      <formula>"Online"</formula>
    </cfRule>
  </conditionalFormatting>
  <conditionalFormatting sqref="R78">
    <cfRule type="cellIs" dxfId="3767" priority="3768" operator="equal">
      <formula>"Online"</formula>
    </cfRule>
  </conditionalFormatting>
  <conditionalFormatting sqref="R78">
    <cfRule type="cellIs" dxfId="3766" priority="3767" operator="equal">
      <formula>"Online"</formula>
    </cfRule>
  </conditionalFormatting>
  <conditionalFormatting sqref="R78">
    <cfRule type="cellIs" dxfId="3765" priority="3766" operator="equal">
      <formula>"Online"</formula>
    </cfRule>
  </conditionalFormatting>
  <conditionalFormatting sqref="R78">
    <cfRule type="cellIs" dxfId="3764" priority="3765" operator="equal">
      <formula>"Online"</formula>
    </cfRule>
  </conditionalFormatting>
  <conditionalFormatting sqref="R78">
    <cfRule type="cellIs" dxfId="3763" priority="3764" operator="equal">
      <formula>"Online"</formula>
    </cfRule>
  </conditionalFormatting>
  <conditionalFormatting sqref="R78">
    <cfRule type="cellIs" dxfId="3762" priority="3763" operator="equal">
      <formula>"Online"</formula>
    </cfRule>
  </conditionalFormatting>
  <conditionalFormatting sqref="R78">
    <cfRule type="cellIs" dxfId="3761" priority="3762" operator="equal">
      <formula>"Online"</formula>
    </cfRule>
  </conditionalFormatting>
  <conditionalFormatting sqref="R78">
    <cfRule type="cellIs" dxfId="3760" priority="3761" operator="equal">
      <formula>"Online"</formula>
    </cfRule>
  </conditionalFormatting>
  <conditionalFormatting sqref="R78">
    <cfRule type="cellIs" dxfId="3759" priority="3760" operator="equal">
      <formula>"Online"</formula>
    </cfRule>
  </conditionalFormatting>
  <conditionalFormatting sqref="R78">
    <cfRule type="cellIs" dxfId="3758" priority="3759" operator="equal">
      <formula>"Online"</formula>
    </cfRule>
  </conditionalFormatting>
  <conditionalFormatting sqref="R78">
    <cfRule type="cellIs" dxfId="3757" priority="3758" operator="equal">
      <formula>"Online"</formula>
    </cfRule>
  </conditionalFormatting>
  <conditionalFormatting sqref="R78">
    <cfRule type="cellIs" dxfId="3756" priority="3757" operator="equal">
      <formula>"Online"</formula>
    </cfRule>
  </conditionalFormatting>
  <conditionalFormatting sqref="R78">
    <cfRule type="cellIs" dxfId="3755" priority="3756" operator="equal">
      <formula>"Online"</formula>
    </cfRule>
  </conditionalFormatting>
  <conditionalFormatting sqref="R78">
    <cfRule type="cellIs" dxfId="3754" priority="3755" operator="equal">
      <formula>"Online"</formula>
    </cfRule>
  </conditionalFormatting>
  <conditionalFormatting sqref="R78">
    <cfRule type="cellIs" dxfId="3753" priority="3754" operator="equal">
      <formula>"Online"</formula>
    </cfRule>
  </conditionalFormatting>
  <conditionalFormatting sqref="R78">
    <cfRule type="cellIs" dxfId="3752" priority="3753" operator="equal">
      <formula>"Online"</formula>
    </cfRule>
  </conditionalFormatting>
  <conditionalFormatting sqref="R78">
    <cfRule type="cellIs" dxfId="3751" priority="3752" operator="equal">
      <formula>"Online"</formula>
    </cfRule>
  </conditionalFormatting>
  <conditionalFormatting sqref="R78">
    <cfRule type="cellIs" dxfId="3750" priority="3751" operator="equal">
      <formula>"Online"</formula>
    </cfRule>
  </conditionalFormatting>
  <conditionalFormatting sqref="R78">
    <cfRule type="cellIs" dxfId="3749" priority="3750" operator="equal">
      <formula>"Online"</formula>
    </cfRule>
  </conditionalFormatting>
  <conditionalFormatting sqref="R78">
    <cfRule type="cellIs" dxfId="3748" priority="3749" operator="equal">
      <formula>"Online"</formula>
    </cfRule>
  </conditionalFormatting>
  <conditionalFormatting sqref="R78">
    <cfRule type="cellIs" dxfId="3747" priority="3748" operator="equal">
      <formula>"Online"</formula>
    </cfRule>
  </conditionalFormatting>
  <conditionalFormatting sqref="R78">
    <cfRule type="cellIs" dxfId="3746" priority="3747" operator="equal">
      <formula>"Online"</formula>
    </cfRule>
  </conditionalFormatting>
  <conditionalFormatting sqref="R78">
    <cfRule type="cellIs" dxfId="3745" priority="3746" operator="equal">
      <formula>"Online"</formula>
    </cfRule>
  </conditionalFormatting>
  <conditionalFormatting sqref="R78">
    <cfRule type="cellIs" dxfId="3744" priority="3745" operator="equal">
      <formula>"Online"</formula>
    </cfRule>
  </conditionalFormatting>
  <conditionalFormatting sqref="R78">
    <cfRule type="cellIs" dxfId="3743" priority="3744" operator="equal">
      <formula>"Online"</formula>
    </cfRule>
  </conditionalFormatting>
  <conditionalFormatting sqref="R78">
    <cfRule type="cellIs" dxfId="3742" priority="3743" operator="equal">
      <formula>"Online"</formula>
    </cfRule>
  </conditionalFormatting>
  <conditionalFormatting sqref="R78">
    <cfRule type="cellIs" dxfId="3741" priority="3742" operator="equal">
      <formula>"Online"</formula>
    </cfRule>
  </conditionalFormatting>
  <conditionalFormatting sqref="R78">
    <cfRule type="cellIs" dxfId="3740" priority="3741" operator="equal">
      <formula>"Online"</formula>
    </cfRule>
  </conditionalFormatting>
  <conditionalFormatting sqref="R78">
    <cfRule type="cellIs" dxfId="3739" priority="3740" operator="equal">
      <formula>"Online"</formula>
    </cfRule>
  </conditionalFormatting>
  <conditionalFormatting sqref="R78">
    <cfRule type="cellIs" dxfId="3738" priority="3739" operator="equal">
      <formula>"Online"</formula>
    </cfRule>
  </conditionalFormatting>
  <conditionalFormatting sqref="R78">
    <cfRule type="cellIs" dxfId="3737" priority="3738" operator="equal">
      <formula>"Online"</formula>
    </cfRule>
  </conditionalFormatting>
  <conditionalFormatting sqref="R78">
    <cfRule type="cellIs" dxfId="3736" priority="3737" operator="equal">
      <formula>"Online"</formula>
    </cfRule>
  </conditionalFormatting>
  <conditionalFormatting sqref="R78">
    <cfRule type="cellIs" dxfId="3735" priority="3736" operator="equal">
      <formula>"Online"</formula>
    </cfRule>
  </conditionalFormatting>
  <conditionalFormatting sqref="R78">
    <cfRule type="cellIs" dxfId="3734" priority="3735" operator="equal">
      <formula>"Online"</formula>
    </cfRule>
  </conditionalFormatting>
  <conditionalFormatting sqref="R78">
    <cfRule type="cellIs" dxfId="3733" priority="3734" operator="equal">
      <formula>"Online"</formula>
    </cfRule>
  </conditionalFormatting>
  <conditionalFormatting sqref="R78">
    <cfRule type="cellIs" dxfId="3732" priority="3733" operator="equal">
      <formula>"Online"</formula>
    </cfRule>
  </conditionalFormatting>
  <conditionalFormatting sqref="R78">
    <cfRule type="cellIs" dxfId="3731" priority="3732" operator="equal">
      <formula>"Online"</formula>
    </cfRule>
  </conditionalFormatting>
  <conditionalFormatting sqref="R78">
    <cfRule type="cellIs" dxfId="3730" priority="3731" operator="equal">
      <formula>"Online"</formula>
    </cfRule>
  </conditionalFormatting>
  <conditionalFormatting sqref="R78">
    <cfRule type="cellIs" dxfId="3729" priority="3730" operator="equal">
      <formula>"Online"</formula>
    </cfRule>
  </conditionalFormatting>
  <conditionalFormatting sqref="R78">
    <cfRule type="cellIs" dxfId="3728" priority="3729" operator="equal">
      <formula>"Online"</formula>
    </cfRule>
  </conditionalFormatting>
  <conditionalFormatting sqref="R78">
    <cfRule type="cellIs" dxfId="3727" priority="3728" operator="equal">
      <formula>"Online"</formula>
    </cfRule>
  </conditionalFormatting>
  <conditionalFormatting sqref="R78">
    <cfRule type="cellIs" dxfId="3726" priority="3727" operator="equal">
      <formula>"Online"</formula>
    </cfRule>
  </conditionalFormatting>
  <conditionalFormatting sqref="R78">
    <cfRule type="cellIs" dxfId="3725" priority="3726" operator="equal">
      <formula>"Online"</formula>
    </cfRule>
  </conditionalFormatting>
  <conditionalFormatting sqref="R78">
    <cfRule type="cellIs" dxfId="3724" priority="3725" operator="equal">
      <formula>"Online"</formula>
    </cfRule>
  </conditionalFormatting>
  <conditionalFormatting sqref="R78">
    <cfRule type="cellIs" dxfId="3723" priority="3724" operator="equal">
      <formula>"Online"</formula>
    </cfRule>
  </conditionalFormatting>
  <conditionalFormatting sqref="R78">
    <cfRule type="cellIs" dxfId="3722" priority="3723" operator="equal">
      <formula>"Online"</formula>
    </cfRule>
  </conditionalFormatting>
  <conditionalFormatting sqref="R78">
    <cfRule type="cellIs" dxfId="3721" priority="3722" operator="equal">
      <formula>"Online"</formula>
    </cfRule>
  </conditionalFormatting>
  <conditionalFormatting sqref="R78">
    <cfRule type="cellIs" dxfId="3720" priority="3721" operator="equal">
      <formula>"Online"</formula>
    </cfRule>
  </conditionalFormatting>
  <conditionalFormatting sqref="R78">
    <cfRule type="cellIs" dxfId="3719" priority="3720" operator="equal">
      <formula>"Online"</formula>
    </cfRule>
  </conditionalFormatting>
  <conditionalFormatting sqref="R78">
    <cfRule type="cellIs" dxfId="3718" priority="3719" operator="equal">
      <formula>"Online"</formula>
    </cfRule>
  </conditionalFormatting>
  <conditionalFormatting sqref="R78">
    <cfRule type="cellIs" dxfId="3717" priority="3718" operator="equal">
      <formula>"Online"</formula>
    </cfRule>
  </conditionalFormatting>
  <conditionalFormatting sqref="R78">
    <cfRule type="cellIs" dxfId="3716" priority="3717" operator="equal">
      <formula>"Online"</formula>
    </cfRule>
  </conditionalFormatting>
  <conditionalFormatting sqref="R78">
    <cfRule type="cellIs" dxfId="3715" priority="3716" operator="equal">
      <formula>"Online"</formula>
    </cfRule>
  </conditionalFormatting>
  <conditionalFormatting sqref="R78">
    <cfRule type="cellIs" dxfId="3714" priority="3715" operator="equal">
      <formula>"Online"</formula>
    </cfRule>
  </conditionalFormatting>
  <conditionalFormatting sqref="R78">
    <cfRule type="cellIs" dxfId="3713" priority="3714" operator="equal">
      <formula>"Online"</formula>
    </cfRule>
  </conditionalFormatting>
  <conditionalFormatting sqref="R78">
    <cfRule type="cellIs" dxfId="3712" priority="3713" operator="equal">
      <formula>"Online"</formula>
    </cfRule>
  </conditionalFormatting>
  <conditionalFormatting sqref="R78">
    <cfRule type="cellIs" dxfId="3711" priority="3712" operator="equal">
      <formula>"Online"</formula>
    </cfRule>
  </conditionalFormatting>
  <conditionalFormatting sqref="R78">
    <cfRule type="cellIs" dxfId="3710" priority="3711" operator="equal">
      <formula>"Online"</formula>
    </cfRule>
  </conditionalFormatting>
  <conditionalFormatting sqref="R78">
    <cfRule type="cellIs" dxfId="3709" priority="3710" operator="equal">
      <formula>"Online"</formula>
    </cfRule>
  </conditionalFormatting>
  <conditionalFormatting sqref="R78">
    <cfRule type="cellIs" dxfId="3708" priority="3709" operator="equal">
      <formula>"Online"</formula>
    </cfRule>
  </conditionalFormatting>
  <conditionalFormatting sqref="R78">
    <cfRule type="cellIs" dxfId="3707" priority="3708" operator="equal">
      <formula>"Online"</formula>
    </cfRule>
  </conditionalFormatting>
  <conditionalFormatting sqref="R78">
    <cfRule type="cellIs" dxfId="3706" priority="3707" operator="equal">
      <formula>"Online"</formula>
    </cfRule>
  </conditionalFormatting>
  <conditionalFormatting sqref="R78">
    <cfRule type="cellIs" dxfId="3705" priority="3706" operator="equal">
      <formula>"Online"</formula>
    </cfRule>
  </conditionalFormatting>
  <conditionalFormatting sqref="R78">
    <cfRule type="cellIs" dxfId="3704" priority="3705" operator="equal">
      <formula>"Online"</formula>
    </cfRule>
  </conditionalFormatting>
  <conditionalFormatting sqref="R78">
    <cfRule type="cellIs" dxfId="3703" priority="3704" operator="equal">
      <formula>"Online"</formula>
    </cfRule>
  </conditionalFormatting>
  <conditionalFormatting sqref="R78">
    <cfRule type="cellIs" dxfId="3702" priority="3703" operator="equal">
      <formula>"Online"</formula>
    </cfRule>
  </conditionalFormatting>
  <conditionalFormatting sqref="R78">
    <cfRule type="cellIs" dxfId="3701" priority="3702" operator="equal">
      <formula>"Online"</formula>
    </cfRule>
  </conditionalFormatting>
  <conditionalFormatting sqref="R78">
    <cfRule type="cellIs" dxfId="3700" priority="3701" operator="equal">
      <formula>"Online"</formula>
    </cfRule>
  </conditionalFormatting>
  <conditionalFormatting sqref="R78">
    <cfRule type="cellIs" dxfId="3699" priority="3700" operator="equal">
      <formula>"Online"</formula>
    </cfRule>
  </conditionalFormatting>
  <conditionalFormatting sqref="R78">
    <cfRule type="cellIs" dxfId="3698" priority="3699" operator="equal">
      <formula>"Online"</formula>
    </cfRule>
  </conditionalFormatting>
  <conditionalFormatting sqref="R78">
    <cfRule type="cellIs" dxfId="3697" priority="3698" operator="equal">
      <formula>"Online"</formula>
    </cfRule>
  </conditionalFormatting>
  <conditionalFormatting sqref="R78">
    <cfRule type="cellIs" dxfId="3696" priority="3697" operator="equal">
      <formula>"Online"</formula>
    </cfRule>
  </conditionalFormatting>
  <conditionalFormatting sqref="R78">
    <cfRule type="cellIs" dxfId="3695" priority="3696" operator="equal">
      <formula>"Online"</formula>
    </cfRule>
  </conditionalFormatting>
  <conditionalFormatting sqref="R78">
    <cfRule type="cellIs" dxfId="3694" priority="3695" operator="equal">
      <formula>"Online"</formula>
    </cfRule>
  </conditionalFormatting>
  <conditionalFormatting sqref="R78">
    <cfRule type="cellIs" dxfId="3693" priority="3694" operator="equal">
      <formula>"Online"</formula>
    </cfRule>
  </conditionalFormatting>
  <conditionalFormatting sqref="R78">
    <cfRule type="cellIs" dxfId="3692" priority="3693" operator="equal">
      <formula>"Online"</formula>
    </cfRule>
  </conditionalFormatting>
  <conditionalFormatting sqref="R78">
    <cfRule type="cellIs" dxfId="3691" priority="3692" operator="equal">
      <formula>"Online"</formula>
    </cfRule>
  </conditionalFormatting>
  <conditionalFormatting sqref="R78">
    <cfRule type="cellIs" dxfId="3690" priority="3691" operator="equal">
      <formula>"Online"</formula>
    </cfRule>
  </conditionalFormatting>
  <conditionalFormatting sqref="R78">
    <cfRule type="cellIs" dxfId="3689" priority="3690" operator="equal">
      <formula>"Online"</formula>
    </cfRule>
  </conditionalFormatting>
  <conditionalFormatting sqref="R78">
    <cfRule type="cellIs" dxfId="3688" priority="3689" operator="equal">
      <formula>"Online"</formula>
    </cfRule>
  </conditionalFormatting>
  <conditionalFormatting sqref="R78">
    <cfRule type="cellIs" dxfId="3687" priority="3688" operator="equal">
      <formula>"Online"</formula>
    </cfRule>
  </conditionalFormatting>
  <conditionalFormatting sqref="R78">
    <cfRule type="cellIs" dxfId="3686" priority="3687" operator="equal">
      <formula>"Online"</formula>
    </cfRule>
  </conditionalFormatting>
  <conditionalFormatting sqref="R78">
    <cfRule type="cellIs" dxfId="3685" priority="3686" operator="equal">
      <formula>"Online"</formula>
    </cfRule>
  </conditionalFormatting>
  <conditionalFormatting sqref="R78">
    <cfRule type="cellIs" dxfId="3684" priority="3685" operator="equal">
      <formula>"Online"</formula>
    </cfRule>
  </conditionalFormatting>
  <conditionalFormatting sqref="R78">
    <cfRule type="cellIs" dxfId="3683" priority="3684" operator="equal">
      <formula>"Online"</formula>
    </cfRule>
  </conditionalFormatting>
  <conditionalFormatting sqref="R78">
    <cfRule type="cellIs" dxfId="3682" priority="3683" operator="equal">
      <formula>"Online"</formula>
    </cfRule>
  </conditionalFormatting>
  <conditionalFormatting sqref="R78">
    <cfRule type="cellIs" dxfId="3681" priority="3682" operator="equal">
      <formula>"Online"</formula>
    </cfRule>
  </conditionalFormatting>
  <conditionalFormatting sqref="R78">
    <cfRule type="cellIs" dxfId="3680" priority="3681" operator="equal">
      <formula>"Online"</formula>
    </cfRule>
  </conditionalFormatting>
  <conditionalFormatting sqref="R78">
    <cfRule type="cellIs" dxfId="3679" priority="3680" operator="equal">
      <formula>"Online"</formula>
    </cfRule>
  </conditionalFormatting>
  <conditionalFormatting sqref="R78">
    <cfRule type="cellIs" dxfId="3678" priority="3679" operator="equal">
      <formula>"Online"</formula>
    </cfRule>
  </conditionalFormatting>
  <conditionalFormatting sqref="R78">
    <cfRule type="cellIs" dxfId="3677" priority="3678" operator="equal">
      <formula>"Online"</formula>
    </cfRule>
  </conditionalFormatting>
  <conditionalFormatting sqref="R78">
    <cfRule type="cellIs" dxfId="3676" priority="3677" operator="equal">
      <formula>"Online"</formula>
    </cfRule>
  </conditionalFormatting>
  <conditionalFormatting sqref="R78">
    <cfRule type="cellIs" dxfId="3675" priority="3676" operator="equal">
      <formula>"Online"</formula>
    </cfRule>
  </conditionalFormatting>
  <conditionalFormatting sqref="R78">
    <cfRule type="cellIs" dxfId="3674" priority="3675" operator="equal">
      <formula>"Online"</formula>
    </cfRule>
  </conditionalFormatting>
  <conditionalFormatting sqref="R78">
    <cfRule type="cellIs" dxfId="3673" priority="3674" operator="equal">
      <formula>"Online"</formula>
    </cfRule>
  </conditionalFormatting>
  <conditionalFormatting sqref="R78">
    <cfRule type="cellIs" dxfId="3672" priority="3673" operator="equal">
      <formula>"Online"</formula>
    </cfRule>
  </conditionalFormatting>
  <conditionalFormatting sqref="R78">
    <cfRule type="cellIs" dxfId="3671" priority="3672" operator="equal">
      <formula>"Online"</formula>
    </cfRule>
  </conditionalFormatting>
  <conditionalFormatting sqref="R78">
    <cfRule type="cellIs" dxfId="3670" priority="3671" operator="equal">
      <formula>"Online"</formula>
    </cfRule>
  </conditionalFormatting>
  <conditionalFormatting sqref="R78">
    <cfRule type="cellIs" dxfId="3669" priority="3670" operator="equal">
      <formula>"Online"</formula>
    </cfRule>
  </conditionalFormatting>
  <conditionalFormatting sqref="R78">
    <cfRule type="cellIs" dxfId="3668" priority="3669" operator="equal">
      <formula>"Online"</formula>
    </cfRule>
  </conditionalFormatting>
  <conditionalFormatting sqref="R78">
    <cfRule type="cellIs" dxfId="3667" priority="3668" operator="equal">
      <formula>"Online"</formula>
    </cfRule>
  </conditionalFormatting>
  <conditionalFormatting sqref="R78">
    <cfRule type="cellIs" dxfId="3666" priority="3667" operator="equal">
      <formula>"Online"</formula>
    </cfRule>
  </conditionalFormatting>
  <conditionalFormatting sqref="R78">
    <cfRule type="cellIs" dxfId="3665" priority="3666" operator="equal">
      <formula>"Online"</formula>
    </cfRule>
  </conditionalFormatting>
  <conditionalFormatting sqref="R78">
    <cfRule type="cellIs" dxfId="3664" priority="3665" operator="equal">
      <formula>"Online"</formula>
    </cfRule>
  </conditionalFormatting>
  <conditionalFormatting sqref="R78">
    <cfRule type="cellIs" dxfId="3663" priority="3664" operator="equal">
      <formula>"Online"</formula>
    </cfRule>
  </conditionalFormatting>
  <conditionalFormatting sqref="R78">
    <cfRule type="cellIs" dxfId="3662" priority="3663" operator="equal">
      <formula>"Online"</formula>
    </cfRule>
  </conditionalFormatting>
  <conditionalFormatting sqref="R78">
    <cfRule type="cellIs" dxfId="3661" priority="3662" operator="equal">
      <formula>"Online"</formula>
    </cfRule>
  </conditionalFormatting>
  <conditionalFormatting sqref="R78">
    <cfRule type="cellIs" dxfId="3660" priority="3661" operator="equal">
      <formula>"Online"</formula>
    </cfRule>
  </conditionalFormatting>
  <conditionalFormatting sqref="R78">
    <cfRule type="cellIs" dxfId="3659" priority="3660" operator="equal">
      <formula>"Online"</formula>
    </cfRule>
  </conditionalFormatting>
  <conditionalFormatting sqref="R78">
    <cfRule type="cellIs" dxfId="3658" priority="3659" operator="equal">
      <formula>"Online"</formula>
    </cfRule>
  </conditionalFormatting>
  <conditionalFormatting sqref="R78">
    <cfRule type="cellIs" dxfId="3657" priority="3658" operator="equal">
      <formula>"Online"</formula>
    </cfRule>
  </conditionalFormatting>
  <conditionalFormatting sqref="R78">
    <cfRule type="cellIs" dxfId="3656" priority="3657" operator="equal">
      <formula>"Online"</formula>
    </cfRule>
  </conditionalFormatting>
  <conditionalFormatting sqref="R78">
    <cfRule type="cellIs" dxfId="3655" priority="3656" operator="equal">
      <formula>"Online"</formula>
    </cfRule>
  </conditionalFormatting>
  <conditionalFormatting sqref="R78">
    <cfRule type="cellIs" dxfId="3654" priority="3655" operator="equal">
      <formula>"Online"</formula>
    </cfRule>
  </conditionalFormatting>
  <conditionalFormatting sqref="R78">
    <cfRule type="cellIs" dxfId="3653" priority="3654" operator="equal">
      <formula>"Online"</formula>
    </cfRule>
  </conditionalFormatting>
  <conditionalFormatting sqref="R78">
    <cfRule type="cellIs" dxfId="3652" priority="3653" operator="equal">
      <formula>"Online"</formula>
    </cfRule>
  </conditionalFormatting>
  <conditionalFormatting sqref="R78">
    <cfRule type="cellIs" dxfId="3651" priority="3652" operator="equal">
      <formula>"Online"</formula>
    </cfRule>
  </conditionalFormatting>
  <conditionalFormatting sqref="R78">
    <cfRule type="cellIs" dxfId="3650" priority="3651" operator="equal">
      <formula>"Online"</formula>
    </cfRule>
  </conditionalFormatting>
  <conditionalFormatting sqref="R78">
    <cfRule type="cellIs" dxfId="3649" priority="3650" operator="equal">
      <formula>"Online"</formula>
    </cfRule>
  </conditionalFormatting>
  <conditionalFormatting sqref="R78">
    <cfRule type="cellIs" dxfId="3648" priority="3649" operator="equal">
      <formula>"Online"</formula>
    </cfRule>
  </conditionalFormatting>
  <conditionalFormatting sqref="R78">
    <cfRule type="cellIs" dxfId="3647" priority="3648" operator="equal">
      <formula>"Online"</formula>
    </cfRule>
  </conditionalFormatting>
  <conditionalFormatting sqref="R78">
    <cfRule type="cellIs" dxfId="3646" priority="3647" operator="equal">
      <formula>"Online"</formula>
    </cfRule>
  </conditionalFormatting>
  <conditionalFormatting sqref="R78">
    <cfRule type="cellIs" dxfId="3645" priority="3646" operator="equal">
      <formula>"Online"</formula>
    </cfRule>
  </conditionalFormatting>
  <conditionalFormatting sqref="R78">
    <cfRule type="cellIs" dxfId="3644" priority="3645" operator="equal">
      <formula>"Online"</formula>
    </cfRule>
  </conditionalFormatting>
  <conditionalFormatting sqref="R78">
    <cfRule type="cellIs" dxfId="3643" priority="3644" operator="equal">
      <formula>"Online"</formula>
    </cfRule>
  </conditionalFormatting>
  <conditionalFormatting sqref="R78">
    <cfRule type="cellIs" dxfId="3642" priority="3643" operator="equal">
      <formula>"Online"</formula>
    </cfRule>
  </conditionalFormatting>
  <conditionalFormatting sqref="R78">
    <cfRule type="cellIs" dxfId="3641" priority="3642" operator="equal">
      <formula>"Online"</formula>
    </cfRule>
  </conditionalFormatting>
  <conditionalFormatting sqref="R78">
    <cfRule type="cellIs" dxfId="3640" priority="3641" operator="equal">
      <formula>"Online"</formula>
    </cfRule>
  </conditionalFormatting>
  <conditionalFormatting sqref="R78">
    <cfRule type="cellIs" dxfId="3639" priority="3640" operator="equal">
      <formula>"Online"</formula>
    </cfRule>
  </conditionalFormatting>
  <conditionalFormatting sqref="R78">
    <cfRule type="cellIs" dxfId="3638" priority="3639" operator="equal">
      <formula>"Online"</formula>
    </cfRule>
  </conditionalFormatting>
  <conditionalFormatting sqref="R78">
    <cfRule type="cellIs" dxfId="3637" priority="3638" operator="equal">
      <formula>"Online"</formula>
    </cfRule>
  </conditionalFormatting>
  <conditionalFormatting sqref="R78">
    <cfRule type="cellIs" dxfId="3636" priority="3637" operator="equal">
      <formula>"Online"</formula>
    </cfRule>
  </conditionalFormatting>
  <conditionalFormatting sqref="R78">
    <cfRule type="cellIs" dxfId="3635" priority="3636" operator="equal">
      <formula>"Online"</formula>
    </cfRule>
  </conditionalFormatting>
  <conditionalFormatting sqref="R78">
    <cfRule type="cellIs" dxfId="3634" priority="3635" operator="equal">
      <formula>"Online"</formula>
    </cfRule>
  </conditionalFormatting>
  <conditionalFormatting sqref="R78">
    <cfRule type="cellIs" dxfId="3633" priority="3634" operator="equal">
      <formula>"Online"</formula>
    </cfRule>
  </conditionalFormatting>
  <conditionalFormatting sqref="R78">
    <cfRule type="cellIs" dxfId="3632" priority="3633" operator="equal">
      <formula>"Online"</formula>
    </cfRule>
  </conditionalFormatting>
  <conditionalFormatting sqref="R78">
    <cfRule type="cellIs" dxfId="3631" priority="3632" operator="equal">
      <formula>"Online"</formula>
    </cfRule>
  </conditionalFormatting>
  <conditionalFormatting sqref="R78">
    <cfRule type="cellIs" dxfId="3630" priority="3631" operator="equal">
      <formula>"Online"</formula>
    </cfRule>
  </conditionalFormatting>
  <conditionalFormatting sqref="R78">
    <cfRule type="cellIs" dxfId="3629" priority="3630" operator="equal">
      <formula>"Online"</formula>
    </cfRule>
  </conditionalFormatting>
  <conditionalFormatting sqref="R78">
    <cfRule type="cellIs" dxfId="3628" priority="3629" operator="equal">
      <formula>"Online"</formula>
    </cfRule>
  </conditionalFormatting>
  <conditionalFormatting sqref="R78">
    <cfRule type="cellIs" dxfId="3627" priority="3628" operator="equal">
      <formula>"Online"</formula>
    </cfRule>
  </conditionalFormatting>
  <conditionalFormatting sqref="R78">
    <cfRule type="cellIs" dxfId="3626" priority="3627" operator="equal">
      <formula>"Online"</formula>
    </cfRule>
  </conditionalFormatting>
  <conditionalFormatting sqref="R78">
    <cfRule type="cellIs" dxfId="3625" priority="3626" operator="equal">
      <formula>"Online"</formula>
    </cfRule>
  </conditionalFormatting>
  <conditionalFormatting sqref="R78">
    <cfRule type="cellIs" dxfId="3624" priority="3625" operator="equal">
      <formula>"Online"</formula>
    </cfRule>
  </conditionalFormatting>
  <conditionalFormatting sqref="R78">
    <cfRule type="cellIs" dxfId="3623" priority="3624" operator="equal">
      <formula>"Online"</formula>
    </cfRule>
  </conditionalFormatting>
  <conditionalFormatting sqref="R78">
    <cfRule type="cellIs" dxfId="3622" priority="3623" operator="equal">
      <formula>"Online"</formula>
    </cfRule>
  </conditionalFormatting>
  <conditionalFormatting sqref="R78">
    <cfRule type="cellIs" dxfId="3621" priority="3622" operator="equal">
      <formula>"Online"</formula>
    </cfRule>
  </conditionalFormatting>
  <conditionalFormatting sqref="R78">
    <cfRule type="cellIs" dxfId="3620" priority="3621" operator="equal">
      <formula>"Online"</formula>
    </cfRule>
  </conditionalFormatting>
  <conditionalFormatting sqref="R78">
    <cfRule type="cellIs" dxfId="3619" priority="3620" operator="equal">
      <formula>"Online"</formula>
    </cfRule>
  </conditionalFormatting>
  <conditionalFormatting sqref="R78">
    <cfRule type="cellIs" dxfId="3618" priority="3619" operator="equal">
      <formula>"Online"</formula>
    </cfRule>
  </conditionalFormatting>
  <conditionalFormatting sqref="R78">
    <cfRule type="cellIs" dxfId="3617" priority="3618" operator="equal">
      <formula>"Online"</formula>
    </cfRule>
  </conditionalFormatting>
  <conditionalFormatting sqref="R78">
    <cfRule type="cellIs" dxfId="3616" priority="3617" operator="equal">
      <formula>"Online"</formula>
    </cfRule>
  </conditionalFormatting>
  <conditionalFormatting sqref="R78">
    <cfRule type="cellIs" dxfId="3615" priority="3616" operator="equal">
      <formula>"Online"</formula>
    </cfRule>
  </conditionalFormatting>
  <conditionalFormatting sqref="R78">
    <cfRule type="cellIs" dxfId="3614" priority="3615" operator="equal">
      <formula>"Online"</formula>
    </cfRule>
  </conditionalFormatting>
  <conditionalFormatting sqref="R78">
    <cfRule type="cellIs" dxfId="3613" priority="3614" operator="equal">
      <formula>"Online"</formula>
    </cfRule>
  </conditionalFormatting>
  <conditionalFormatting sqref="R78">
    <cfRule type="cellIs" dxfId="3612" priority="3613" operator="equal">
      <formula>"Online"</formula>
    </cfRule>
  </conditionalFormatting>
  <conditionalFormatting sqref="R78">
    <cfRule type="cellIs" dxfId="3611" priority="3612" operator="equal">
      <formula>"Online"</formula>
    </cfRule>
  </conditionalFormatting>
  <conditionalFormatting sqref="R78">
    <cfRule type="cellIs" dxfId="3610" priority="3611" operator="equal">
      <formula>"Online"</formula>
    </cfRule>
  </conditionalFormatting>
  <conditionalFormatting sqref="R78">
    <cfRule type="cellIs" dxfId="3609" priority="3610" operator="equal">
      <formula>"Online"</formula>
    </cfRule>
  </conditionalFormatting>
  <conditionalFormatting sqref="R78">
    <cfRule type="cellIs" dxfId="3608" priority="3609" operator="equal">
      <formula>"Online"</formula>
    </cfRule>
  </conditionalFormatting>
  <conditionalFormatting sqref="R78">
    <cfRule type="cellIs" dxfId="3607" priority="3608" operator="equal">
      <formula>"Online"</formula>
    </cfRule>
  </conditionalFormatting>
  <conditionalFormatting sqref="R78">
    <cfRule type="cellIs" dxfId="3606" priority="3607" operator="equal">
      <formula>"Online"</formula>
    </cfRule>
  </conditionalFormatting>
  <conditionalFormatting sqref="R78">
    <cfRule type="cellIs" dxfId="3605" priority="3606" operator="equal">
      <formula>"Online"</formula>
    </cfRule>
  </conditionalFormatting>
  <conditionalFormatting sqref="R78">
    <cfRule type="cellIs" dxfId="3604" priority="3605" operator="equal">
      <formula>"Online"</formula>
    </cfRule>
  </conditionalFormatting>
  <conditionalFormatting sqref="R78">
    <cfRule type="cellIs" dxfId="3603" priority="3604" operator="equal">
      <formula>"Online"</formula>
    </cfRule>
  </conditionalFormatting>
  <conditionalFormatting sqref="R78">
    <cfRule type="cellIs" dxfId="3602" priority="3603" operator="equal">
      <formula>"Online"</formula>
    </cfRule>
  </conditionalFormatting>
  <conditionalFormatting sqref="R78">
    <cfRule type="cellIs" dxfId="3601" priority="3602" operator="equal">
      <formula>"Online"</formula>
    </cfRule>
  </conditionalFormatting>
  <conditionalFormatting sqref="R78">
    <cfRule type="cellIs" dxfId="3600" priority="3601" operator="equal">
      <formula>"Online"</formula>
    </cfRule>
  </conditionalFormatting>
  <conditionalFormatting sqref="R78">
    <cfRule type="cellIs" dxfId="3599" priority="3600" operator="equal">
      <formula>"Online"</formula>
    </cfRule>
  </conditionalFormatting>
  <conditionalFormatting sqref="R78">
    <cfRule type="cellIs" dxfId="3598" priority="3599" operator="equal">
      <formula>"Online"</formula>
    </cfRule>
  </conditionalFormatting>
  <conditionalFormatting sqref="R78">
    <cfRule type="cellIs" dxfId="3597" priority="3598" operator="equal">
      <formula>"Online"</formula>
    </cfRule>
  </conditionalFormatting>
  <conditionalFormatting sqref="R78">
    <cfRule type="cellIs" dxfId="3596" priority="3597" operator="equal">
      <formula>"Online"</formula>
    </cfRule>
  </conditionalFormatting>
  <conditionalFormatting sqref="R78">
    <cfRule type="cellIs" dxfId="3595" priority="3596" operator="equal">
      <formula>"Online"</formula>
    </cfRule>
  </conditionalFormatting>
  <conditionalFormatting sqref="R78">
    <cfRule type="cellIs" dxfId="3594" priority="3595" operator="equal">
      <formula>"Online"</formula>
    </cfRule>
  </conditionalFormatting>
  <conditionalFormatting sqref="R78">
    <cfRule type="cellIs" dxfId="3593" priority="3594" operator="equal">
      <formula>"Online"</formula>
    </cfRule>
  </conditionalFormatting>
  <conditionalFormatting sqref="R78">
    <cfRule type="cellIs" dxfId="3592" priority="3593" operator="equal">
      <formula>"Online"</formula>
    </cfRule>
  </conditionalFormatting>
  <conditionalFormatting sqref="R78">
    <cfRule type="cellIs" dxfId="3591" priority="3592" operator="equal">
      <formula>"Online"</formula>
    </cfRule>
  </conditionalFormatting>
  <conditionalFormatting sqref="R78">
    <cfRule type="cellIs" dxfId="3590" priority="3591" operator="equal">
      <formula>"Online"</formula>
    </cfRule>
  </conditionalFormatting>
  <conditionalFormatting sqref="R78">
    <cfRule type="cellIs" dxfId="3589" priority="3590" operator="equal">
      <formula>"Online"</formula>
    </cfRule>
  </conditionalFormatting>
  <conditionalFormatting sqref="R78">
    <cfRule type="cellIs" dxfId="3588" priority="3589" operator="equal">
      <formula>"Online"</formula>
    </cfRule>
  </conditionalFormatting>
  <conditionalFormatting sqref="R78">
    <cfRule type="cellIs" dxfId="3587" priority="3588" operator="equal">
      <formula>"Online"</formula>
    </cfRule>
  </conditionalFormatting>
  <conditionalFormatting sqref="R78">
    <cfRule type="cellIs" dxfId="3586" priority="3587" operator="equal">
      <formula>"Online"</formula>
    </cfRule>
  </conditionalFormatting>
  <conditionalFormatting sqref="R78">
    <cfRule type="cellIs" dxfId="3585" priority="3586" operator="equal">
      <formula>"Online"</formula>
    </cfRule>
  </conditionalFormatting>
  <conditionalFormatting sqref="R78">
    <cfRule type="cellIs" dxfId="3584" priority="3585" operator="equal">
      <formula>"Online"</formula>
    </cfRule>
  </conditionalFormatting>
  <conditionalFormatting sqref="R78">
    <cfRule type="cellIs" dxfId="3583" priority="3584" operator="equal">
      <formula>"Online"</formula>
    </cfRule>
  </conditionalFormatting>
  <conditionalFormatting sqref="R78">
    <cfRule type="cellIs" dxfId="3582" priority="3583" operator="equal">
      <formula>"Online"</formula>
    </cfRule>
  </conditionalFormatting>
  <conditionalFormatting sqref="R78">
    <cfRule type="cellIs" dxfId="3581" priority="3582" operator="equal">
      <formula>"Online"</formula>
    </cfRule>
  </conditionalFormatting>
  <conditionalFormatting sqref="R78">
    <cfRule type="cellIs" dxfId="3580" priority="3581" operator="equal">
      <formula>"Online"</formula>
    </cfRule>
  </conditionalFormatting>
  <conditionalFormatting sqref="R78">
    <cfRule type="cellIs" dxfId="3579" priority="3580" operator="equal">
      <formula>"Online"</formula>
    </cfRule>
  </conditionalFormatting>
  <conditionalFormatting sqref="R78">
    <cfRule type="cellIs" dxfId="3578" priority="3579" operator="equal">
      <formula>"Online"</formula>
    </cfRule>
  </conditionalFormatting>
  <conditionalFormatting sqref="R78">
    <cfRule type="cellIs" dxfId="3577" priority="3578" operator="equal">
      <formula>"Online"</formula>
    </cfRule>
  </conditionalFormatting>
  <conditionalFormatting sqref="R78">
    <cfRule type="cellIs" dxfId="3576" priority="3577" operator="equal">
      <formula>"Online"</formula>
    </cfRule>
  </conditionalFormatting>
  <conditionalFormatting sqref="R78">
    <cfRule type="cellIs" dxfId="3575" priority="3576" operator="equal">
      <formula>"Online"</formula>
    </cfRule>
  </conditionalFormatting>
  <conditionalFormatting sqref="R78">
    <cfRule type="cellIs" dxfId="3574" priority="3575" operator="equal">
      <formula>"Online"</formula>
    </cfRule>
  </conditionalFormatting>
  <conditionalFormatting sqref="R78">
    <cfRule type="cellIs" dxfId="3573" priority="3574" operator="equal">
      <formula>"Online"</formula>
    </cfRule>
  </conditionalFormatting>
  <conditionalFormatting sqref="R78">
    <cfRule type="cellIs" dxfId="3572" priority="3573" operator="equal">
      <formula>"Online"</formula>
    </cfRule>
  </conditionalFormatting>
  <conditionalFormatting sqref="R78">
    <cfRule type="cellIs" dxfId="3571" priority="3572" operator="equal">
      <formula>"Online"</formula>
    </cfRule>
  </conditionalFormatting>
  <conditionalFormatting sqref="R78">
    <cfRule type="cellIs" dxfId="3570" priority="3571" operator="equal">
      <formula>"Online"</formula>
    </cfRule>
  </conditionalFormatting>
  <conditionalFormatting sqref="R78">
    <cfRule type="cellIs" dxfId="3569" priority="3570" operator="equal">
      <formula>"Online"</formula>
    </cfRule>
  </conditionalFormatting>
  <conditionalFormatting sqref="R78">
    <cfRule type="cellIs" dxfId="3568" priority="3569" operator="equal">
      <formula>"Online"</formula>
    </cfRule>
  </conditionalFormatting>
  <conditionalFormatting sqref="R78">
    <cfRule type="cellIs" dxfId="3567" priority="3568" operator="equal">
      <formula>"Online"</formula>
    </cfRule>
  </conditionalFormatting>
  <conditionalFormatting sqref="R78">
    <cfRule type="cellIs" dxfId="3566" priority="3567" operator="equal">
      <formula>"Online"</formula>
    </cfRule>
  </conditionalFormatting>
  <conditionalFormatting sqref="R78">
    <cfRule type="cellIs" dxfId="3565" priority="3566" operator="equal">
      <formula>"Online"</formula>
    </cfRule>
  </conditionalFormatting>
  <conditionalFormatting sqref="R78">
    <cfRule type="cellIs" dxfId="3564" priority="3565" operator="equal">
      <formula>"Online"</formula>
    </cfRule>
  </conditionalFormatting>
  <conditionalFormatting sqref="R78">
    <cfRule type="cellIs" dxfId="3563" priority="3564" operator="equal">
      <formula>"Online"</formula>
    </cfRule>
  </conditionalFormatting>
  <conditionalFormatting sqref="R78">
    <cfRule type="cellIs" dxfId="3562" priority="3563" operator="equal">
      <formula>"Online"</formula>
    </cfRule>
  </conditionalFormatting>
  <conditionalFormatting sqref="R78">
    <cfRule type="cellIs" dxfId="3561" priority="3562" operator="equal">
      <formula>"Online"</formula>
    </cfRule>
  </conditionalFormatting>
  <conditionalFormatting sqref="R78">
    <cfRule type="cellIs" dxfId="3560" priority="3561" operator="equal">
      <formula>"Online"</formula>
    </cfRule>
  </conditionalFormatting>
  <conditionalFormatting sqref="R78">
    <cfRule type="cellIs" dxfId="3559" priority="3560" operator="equal">
      <formula>"Online"</formula>
    </cfRule>
  </conditionalFormatting>
  <conditionalFormatting sqref="R78">
    <cfRule type="cellIs" dxfId="3558" priority="3559" operator="equal">
      <formula>"Online"</formula>
    </cfRule>
  </conditionalFormatting>
  <conditionalFormatting sqref="R78">
    <cfRule type="cellIs" dxfId="3557" priority="3558" operator="equal">
      <formula>"Online"</formula>
    </cfRule>
  </conditionalFormatting>
  <conditionalFormatting sqref="R78">
    <cfRule type="cellIs" dxfId="3556" priority="3557" operator="equal">
      <formula>"Online"</formula>
    </cfRule>
  </conditionalFormatting>
  <conditionalFormatting sqref="R78">
    <cfRule type="cellIs" dxfId="3555" priority="3556" operator="equal">
      <formula>"Online"</formula>
    </cfRule>
  </conditionalFormatting>
  <conditionalFormatting sqref="R78">
    <cfRule type="cellIs" dxfId="3554" priority="3555" operator="equal">
      <formula>"Online"</formula>
    </cfRule>
  </conditionalFormatting>
  <conditionalFormatting sqref="R78">
    <cfRule type="cellIs" dxfId="3553" priority="3554" operator="equal">
      <formula>"Online"</formula>
    </cfRule>
  </conditionalFormatting>
  <conditionalFormatting sqref="R78">
    <cfRule type="cellIs" dxfId="3552" priority="3553" operator="equal">
      <formula>"Online"</formula>
    </cfRule>
  </conditionalFormatting>
  <conditionalFormatting sqref="R78">
    <cfRule type="cellIs" dxfId="3551" priority="3552" operator="equal">
      <formula>"Online"</formula>
    </cfRule>
  </conditionalFormatting>
  <conditionalFormatting sqref="R78">
    <cfRule type="cellIs" dxfId="3550" priority="3551" operator="equal">
      <formula>"Online"</formula>
    </cfRule>
  </conditionalFormatting>
  <conditionalFormatting sqref="R78">
    <cfRule type="cellIs" dxfId="3549" priority="3550" operator="equal">
      <formula>"Online"</formula>
    </cfRule>
  </conditionalFormatting>
  <conditionalFormatting sqref="R78">
    <cfRule type="cellIs" dxfId="3548" priority="3549" operator="equal">
      <formula>"Online"</formula>
    </cfRule>
  </conditionalFormatting>
  <conditionalFormatting sqref="R78">
    <cfRule type="cellIs" dxfId="3547" priority="3548" operator="equal">
      <formula>"Online"</formula>
    </cfRule>
  </conditionalFormatting>
  <conditionalFormatting sqref="R78">
    <cfRule type="cellIs" dxfId="3546" priority="3547" operator="equal">
      <formula>"Online"</formula>
    </cfRule>
  </conditionalFormatting>
  <conditionalFormatting sqref="R78">
    <cfRule type="cellIs" dxfId="3545" priority="3546" operator="equal">
      <formula>"Online"</formula>
    </cfRule>
  </conditionalFormatting>
  <conditionalFormatting sqref="R78">
    <cfRule type="cellIs" dxfId="3544" priority="3545" operator="equal">
      <formula>"Online"</formula>
    </cfRule>
  </conditionalFormatting>
  <conditionalFormatting sqref="R78">
    <cfRule type="cellIs" dxfId="3543" priority="3544" operator="equal">
      <formula>"Online"</formula>
    </cfRule>
  </conditionalFormatting>
  <conditionalFormatting sqref="R78">
    <cfRule type="cellIs" dxfId="3542" priority="3543" operator="equal">
      <formula>"Online"</formula>
    </cfRule>
  </conditionalFormatting>
  <conditionalFormatting sqref="R78">
    <cfRule type="cellIs" dxfId="3541" priority="3542" operator="equal">
      <formula>"Online"</formula>
    </cfRule>
  </conditionalFormatting>
  <conditionalFormatting sqref="R78">
    <cfRule type="cellIs" dxfId="3540" priority="3541" operator="equal">
      <formula>"Online"</formula>
    </cfRule>
  </conditionalFormatting>
  <conditionalFormatting sqref="R78">
    <cfRule type="cellIs" dxfId="3539" priority="3540" operator="equal">
      <formula>"Online"</formula>
    </cfRule>
  </conditionalFormatting>
  <conditionalFormatting sqref="R78">
    <cfRule type="cellIs" dxfId="3538" priority="3539" operator="equal">
      <formula>"Online"</formula>
    </cfRule>
  </conditionalFormatting>
  <conditionalFormatting sqref="R78">
    <cfRule type="cellIs" dxfId="3537" priority="3538" operator="equal">
      <formula>"Online"</formula>
    </cfRule>
  </conditionalFormatting>
  <conditionalFormatting sqref="R78">
    <cfRule type="cellIs" dxfId="3536" priority="3537" operator="equal">
      <formula>"Online"</formula>
    </cfRule>
  </conditionalFormatting>
  <conditionalFormatting sqref="R78">
    <cfRule type="cellIs" dxfId="3535" priority="3536" operator="equal">
      <formula>"Online"</formula>
    </cfRule>
  </conditionalFormatting>
  <conditionalFormatting sqref="R78">
    <cfRule type="cellIs" dxfId="3534" priority="3535" operator="equal">
      <formula>"Online"</formula>
    </cfRule>
  </conditionalFormatting>
  <conditionalFormatting sqref="R78">
    <cfRule type="cellIs" dxfId="3533" priority="3534" operator="equal">
      <formula>"Online"</formula>
    </cfRule>
  </conditionalFormatting>
  <conditionalFormatting sqref="R78">
    <cfRule type="cellIs" dxfId="3532" priority="3533" operator="equal">
      <formula>"Online"</formula>
    </cfRule>
  </conditionalFormatting>
  <conditionalFormatting sqref="R78">
    <cfRule type="cellIs" dxfId="3531" priority="3532" operator="equal">
      <formula>"Online"</formula>
    </cfRule>
  </conditionalFormatting>
  <conditionalFormatting sqref="R78">
    <cfRule type="cellIs" dxfId="3530" priority="3531" operator="equal">
      <formula>"Online"</formula>
    </cfRule>
  </conditionalFormatting>
  <conditionalFormatting sqref="R78">
    <cfRule type="cellIs" dxfId="3529" priority="3530" operator="equal">
      <formula>"Online"</formula>
    </cfRule>
  </conditionalFormatting>
  <conditionalFormatting sqref="R78">
    <cfRule type="cellIs" dxfId="3528" priority="3529" operator="equal">
      <formula>"Online"</formula>
    </cfRule>
  </conditionalFormatting>
  <conditionalFormatting sqref="R78">
    <cfRule type="cellIs" dxfId="3527" priority="3528" operator="equal">
      <formula>"Online"</formula>
    </cfRule>
  </conditionalFormatting>
  <conditionalFormatting sqref="R78">
    <cfRule type="cellIs" dxfId="3526" priority="3527" operator="equal">
      <formula>"Online"</formula>
    </cfRule>
  </conditionalFormatting>
  <conditionalFormatting sqref="R78">
    <cfRule type="cellIs" dxfId="3525" priority="3526" operator="equal">
      <formula>"Online"</formula>
    </cfRule>
  </conditionalFormatting>
  <conditionalFormatting sqref="R78">
    <cfRule type="cellIs" dxfId="3524" priority="3525" operator="equal">
      <formula>"Online"</formula>
    </cfRule>
  </conditionalFormatting>
  <conditionalFormatting sqref="R78">
    <cfRule type="cellIs" dxfId="3523" priority="3524" operator="equal">
      <formula>"Online"</formula>
    </cfRule>
  </conditionalFormatting>
  <conditionalFormatting sqref="R78">
    <cfRule type="cellIs" dxfId="3522" priority="3523" operator="equal">
      <formula>"Online"</formula>
    </cfRule>
  </conditionalFormatting>
  <conditionalFormatting sqref="R78">
    <cfRule type="cellIs" dxfId="3521" priority="3522" operator="equal">
      <formula>"Online"</formula>
    </cfRule>
  </conditionalFormatting>
  <conditionalFormatting sqref="R78">
    <cfRule type="cellIs" dxfId="3520" priority="3521" operator="equal">
      <formula>"Online"</formula>
    </cfRule>
  </conditionalFormatting>
  <conditionalFormatting sqref="R78">
    <cfRule type="cellIs" dxfId="3519" priority="3520" operator="equal">
      <formula>"Online"</formula>
    </cfRule>
  </conditionalFormatting>
  <conditionalFormatting sqref="R78">
    <cfRule type="cellIs" dxfId="3518" priority="3519" operator="equal">
      <formula>"Online"</formula>
    </cfRule>
  </conditionalFormatting>
  <conditionalFormatting sqref="R78">
    <cfRule type="cellIs" dxfId="3517" priority="3518" operator="equal">
      <formula>"Online"</formula>
    </cfRule>
  </conditionalFormatting>
  <conditionalFormatting sqref="R78">
    <cfRule type="cellIs" dxfId="3516" priority="3517" operator="equal">
      <formula>"Online"</formula>
    </cfRule>
  </conditionalFormatting>
  <conditionalFormatting sqref="R78">
    <cfRule type="cellIs" dxfId="3515" priority="3516" operator="equal">
      <formula>"Online"</formula>
    </cfRule>
  </conditionalFormatting>
  <conditionalFormatting sqref="R78">
    <cfRule type="cellIs" dxfId="3514" priority="3515" operator="equal">
      <formula>"Online"</formula>
    </cfRule>
  </conditionalFormatting>
  <conditionalFormatting sqref="R78">
    <cfRule type="cellIs" dxfId="3513" priority="3514" operator="equal">
      <formula>"Online"</formula>
    </cfRule>
  </conditionalFormatting>
  <conditionalFormatting sqref="R78">
    <cfRule type="cellIs" dxfId="3512" priority="3513" operator="equal">
      <formula>"Online"</formula>
    </cfRule>
  </conditionalFormatting>
  <conditionalFormatting sqref="R78">
    <cfRule type="cellIs" dxfId="3511" priority="3512" operator="equal">
      <formula>"Online"</formula>
    </cfRule>
  </conditionalFormatting>
  <conditionalFormatting sqref="R78">
    <cfRule type="cellIs" dxfId="3510" priority="3511" operator="equal">
      <formula>"Online"</formula>
    </cfRule>
  </conditionalFormatting>
  <conditionalFormatting sqref="R78">
    <cfRule type="cellIs" dxfId="3509" priority="3510" operator="equal">
      <formula>"Online"</formula>
    </cfRule>
  </conditionalFormatting>
  <conditionalFormatting sqref="R78">
    <cfRule type="cellIs" dxfId="3508" priority="3509" operator="equal">
      <formula>"Online"</formula>
    </cfRule>
  </conditionalFormatting>
  <conditionalFormatting sqref="R78">
    <cfRule type="cellIs" dxfId="3507" priority="3508" operator="equal">
      <formula>"Online"</formula>
    </cfRule>
  </conditionalFormatting>
  <conditionalFormatting sqref="R78">
    <cfRule type="cellIs" dxfId="3506" priority="3507" operator="equal">
      <formula>"Online"</formula>
    </cfRule>
  </conditionalFormatting>
  <conditionalFormatting sqref="R78">
    <cfRule type="cellIs" dxfId="3505" priority="3506" operator="equal">
      <formula>"Online"</formula>
    </cfRule>
  </conditionalFormatting>
  <conditionalFormatting sqref="R78">
    <cfRule type="cellIs" dxfId="3504" priority="3505" operator="equal">
      <formula>"Online"</formula>
    </cfRule>
  </conditionalFormatting>
  <conditionalFormatting sqref="R78">
    <cfRule type="cellIs" dxfId="3503" priority="3504" operator="equal">
      <formula>"Online"</formula>
    </cfRule>
  </conditionalFormatting>
  <conditionalFormatting sqref="R78">
    <cfRule type="cellIs" dxfId="3502" priority="3503" operator="equal">
      <formula>"Online"</formula>
    </cfRule>
  </conditionalFormatting>
  <conditionalFormatting sqref="R78">
    <cfRule type="cellIs" dxfId="3501" priority="3502" operator="equal">
      <formula>"Online"</formula>
    </cfRule>
  </conditionalFormatting>
  <conditionalFormatting sqref="R78">
    <cfRule type="cellIs" dxfId="3500" priority="3501" operator="equal">
      <formula>"Online"</formula>
    </cfRule>
  </conditionalFormatting>
  <conditionalFormatting sqref="R78">
    <cfRule type="cellIs" dxfId="3499" priority="3500" operator="equal">
      <formula>"Online"</formula>
    </cfRule>
  </conditionalFormatting>
  <conditionalFormatting sqref="R78">
    <cfRule type="cellIs" dxfId="3498" priority="3499" operator="equal">
      <formula>"Online"</formula>
    </cfRule>
  </conditionalFormatting>
  <conditionalFormatting sqref="R78">
    <cfRule type="cellIs" dxfId="3497" priority="3498" operator="equal">
      <formula>"Online"</formula>
    </cfRule>
  </conditionalFormatting>
  <conditionalFormatting sqref="R78">
    <cfRule type="cellIs" dxfId="3496" priority="3497" operator="equal">
      <formula>"Online"</formula>
    </cfRule>
  </conditionalFormatting>
  <conditionalFormatting sqref="R78">
    <cfRule type="cellIs" dxfId="3495" priority="3496" operator="equal">
      <formula>"Online"</formula>
    </cfRule>
  </conditionalFormatting>
  <conditionalFormatting sqref="R78">
    <cfRule type="cellIs" dxfId="3494" priority="3495" operator="equal">
      <formula>"Online"</formula>
    </cfRule>
  </conditionalFormatting>
  <conditionalFormatting sqref="R78">
    <cfRule type="cellIs" dxfId="3493" priority="3494" operator="equal">
      <formula>"Online"</formula>
    </cfRule>
  </conditionalFormatting>
  <conditionalFormatting sqref="R78">
    <cfRule type="cellIs" dxfId="3492" priority="3493" operator="equal">
      <formula>"Online"</formula>
    </cfRule>
  </conditionalFormatting>
  <conditionalFormatting sqref="R78">
    <cfRule type="cellIs" dxfId="3491" priority="3492" operator="equal">
      <formula>"Online"</formula>
    </cfRule>
  </conditionalFormatting>
  <conditionalFormatting sqref="R66:R67">
    <cfRule type="cellIs" dxfId="3490" priority="3491" operator="equal">
      <formula>"Online"</formula>
    </cfRule>
  </conditionalFormatting>
  <conditionalFormatting sqref="R66:R67">
    <cfRule type="cellIs" dxfId="3489" priority="3490" operator="equal">
      <formula>"Online"</formula>
    </cfRule>
  </conditionalFormatting>
  <conditionalFormatting sqref="R66:R67">
    <cfRule type="cellIs" dxfId="3488" priority="3489" operator="equal">
      <formula>"Online"</formula>
    </cfRule>
  </conditionalFormatting>
  <conditionalFormatting sqref="R66:R67">
    <cfRule type="cellIs" dxfId="3487" priority="3488" operator="equal">
      <formula>"Online"</formula>
    </cfRule>
  </conditionalFormatting>
  <conditionalFormatting sqref="R66:R67">
    <cfRule type="cellIs" dxfId="3486" priority="3487" operator="equal">
      <formula>"Online"</formula>
    </cfRule>
  </conditionalFormatting>
  <conditionalFormatting sqref="R66:R67">
    <cfRule type="cellIs" dxfId="3485" priority="3486" operator="equal">
      <formula>"Online"</formula>
    </cfRule>
  </conditionalFormatting>
  <conditionalFormatting sqref="R66:R67">
    <cfRule type="cellIs" dxfId="3484" priority="3485" operator="equal">
      <formula>"Online"</formula>
    </cfRule>
  </conditionalFormatting>
  <conditionalFormatting sqref="R66:R67">
    <cfRule type="cellIs" dxfId="3483" priority="3484" operator="equal">
      <formula>"Online"</formula>
    </cfRule>
  </conditionalFormatting>
  <conditionalFormatting sqref="R66:R67">
    <cfRule type="cellIs" dxfId="3482" priority="3483" operator="equal">
      <formula>"Online"</formula>
    </cfRule>
  </conditionalFormatting>
  <conditionalFormatting sqref="R66:R67">
    <cfRule type="cellIs" dxfId="3481" priority="3482" operator="equal">
      <formula>"Online"</formula>
    </cfRule>
  </conditionalFormatting>
  <conditionalFormatting sqref="R66:R67">
    <cfRule type="cellIs" dxfId="3480" priority="3481" operator="equal">
      <formula>"Online"</formula>
    </cfRule>
  </conditionalFormatting>
  <conditionalFormatting sqref="R66:R67">
    <cfRule type="cellIs" dxfId="3479" priority="3480" operator="equal">
      <formula>"Online"</formula>
    </cfRule>
  </conditionalFormatting>
  <conditionalFormatting sqref="R66:R67">
    <cfRule type="cellIs" dxfId="3478" priority="3479" operator="equal">
      <formula>"Online"</formula>
    </cfRule>
  </conditionalFormatting>
  <conditionalFormatting sqref="R66:R67">
    <cfRule type="cellIs" dxfId="3477" priority="3478" operator="equal">
      <formula>"Online"</formula>
    </cfRule>
  </conditionalFormatting>
  <conditionalFormatting sqref="R66:R67">
    <cfRule type="cellIs" dxfId="3476" priority="3477" operator="equal">
      <formula>"Online"</formula>
    </cfRule>
  </conditionalFormatting>
  <conditionalFormatting sqref="R66:R67">
    <cfRule type="cellIs" dxfId="3475" priority="3476" operator="equal">
      <formula>"Online"</formula>
    </cfRule>
  </conditionalFormatting>
  <conditionalFormatting sqref="R66:R67">
    <cfRule type="cellIs" dxfId="3474" priority="3475" operator="equal">
      <formula>"Online"</formula>
    </cfRule>
  </conditionalFormatting>
  <conditionalFormatting sqref="R66:R67">
    <cfRule type="cellIs" dxfId="3473" priority="3474" operator="equal">
      <formula>"Online"</formula>
    </cfRule>
  </conditionalFormatting>
  <conditionalFormatting sqref="R66:R67">
    <cfRule type="cellIs" dxfId="3472" priority="3473" operator="equal">
      <formula>"Online"</formula>
    </cfRule>
  </conditionalFormatting>
  <conditionalFormatting sqref="R66:R67">
    <cfRule type="cellIs" dxfId="3471" priority="3472" operator="equal">
      <formula>"Online"</formula>
    </cfRule>
  </conditionalFormatting>
  <conditionalFormatting sqref="R66:R67">
    <cfRule type="cellIs" dxfId="3470" priority="3471" operator="equal">
      <formula>"Online"</formula>
    </cfRule>
  </conditionalFormatting>
  <conditionalFormatting sqref="R66:R67">
    <cfRule type="cellIs" dxfId="3469" priority="3470" operator="equal">
      <formula>"Online"</formula>
    </cfRule>
  </conditionalFormatting>
  <conditionalFormatting sqref="R66:R67">
    <cfRule type="cellIs" dxfId="3468" priority="3469" operator="equal">
      <formula>"Online"</formula>
    </cfRule>
  </conditionalFormatting>
  <conditionalFormatting sqref="R66:R67">
    <cfRule type="cellIs" dxfId="3467" priority="3468" operator="equal">
      <formula>"Online"</formula>
    </cfRule>
  </conditionalFormatting>
  <conditionalFormatting sqref="R66:R67">
    <cfRule type="cellIs" dxfId="3466" priority="3467" operator="equal">
      <formula>"Online"</formula>
    </cfRule>
  </conditionalFormatting>
  <conditionalFormatting sqref="R66:R67">
    <cfRule type="cellIs" dxfId="3465" priority="3466" operator="equal">
      <formula>"Online"</formula>
    </cfRule>
  </conditionalFormatting>
  <conditionalFormatting sqref="R66:R67">
    <cfRule type="cellIs" dxfId="3464" priority="3465" operator="equal">
      <formula>"Online"</formula>
    </cfRule>
  </conditionalFormatting>
  <conditionalFormatting sqref="R66:R67">
    <cfRule type="cellIs" dxfId="3463" priority="3464" operator="equal">
      <formula>"Online"</formula>
    </cfRule>
  </conditionalFormatting>
  <conditionalFormatting sqref="R66:R67">
    <cfRule type="cellIs" dxfId="3462" priority="3463" operator="equal">
      <formula>"Online"</formula>
    </cfRule>
  </conditionalFormatting>
  <conditionalFormatting sqref="R66:R67">
    <cfRule type="cellIs" dxfId="3461" priority="3462" operator="equal">
      <formula>"Online"</formula>
    </cfRule>
  </conditionalFormatting>
  <conditionalFormatting sqref="R66:R67">
    <cfRule type="cellIs" dxfId="3460" priority="3461" operator="equal">
      <formula>"Online"</formula>
    </cfRule>
  </conditionalFormatting>
  <conditionalFormatting sqref="R66:R67">
    <cfRule type="cellIs" dxfId="3459" priority="3460" operator="equal">
      <formula>"Online"</formula>
    </cfRule>
  </conditionalFormatting>
  <conditionalFormatting sqref="R66:R67">
    <cfRule type="cellIs" dxfId="3458" priority="3459" operator="equal">
      <formula>"Online"</formula>
    </cfRule>
  </conditionalFormatting>
  <conditionalFormatting sqref="R66:R67">
    <cfRule type="cellIs" dxfId="3457" priority="3458" operator="equal">
      <formula>"Online"</formula>
    </cfRule>
  </conditionalFormatting>
  <conditionalFormatting sqref="R66:R67">
    <cfRule type="cellIs" dxfId="3456" priority="3457" operator="equal">
      <formula>"Online"</formula>
    </cfRule>
  </conditionalFormatting>
  <conditionalFormatting sqref="R66:R67">
    <cfRule type="cellIs" dxfId="3455" priority="3456" operator="equal">
      <formula>"Online"</formula>
    </cfRule>
  </conditionalFormatting>
  <conditionalFormatting sqref="R66:R67">
    <cfRule type="cellIs" dxfId="3454" priority="3455" operator="equal">
      <formula>"Online"</formula>
    </cfRule>
  </conditionalFormatting>
  <conditionalFormatting sqref="R66:R67">
    <cfRule type="cellIs" dxfId="3453" priority="3454" operator="equal">
      <formula>"Online"</formula>
    </cfRule>
  </conditionalFormatting>
  <conditionalFormatting sqref="R66:R67">
    <cfRule type="cellIs" dxfId="3452" priority="3453" operator="equal">
      <formula>"Online"</formula>
    </cfRule>
  </conditionalFormatting>
  <conditionalFormatting sqref="R66:R67">
    <cfRule type="cellIs" dxfId="3451" priority="3452" operator="equal">
      <formula>"Online"</formula>
    </cfRule>
  </conditionalFormatting>
  <conditionalFormatting sqref="R66:R67">
    <cfRule type="cellIs" dxfId="3450" priority="3451" operator="equal">
      <formula>"Online"</formula>
    </cfRule>
  </conditionalFormatting>
  <conditionalFormatting sqref="R66:R67">
    <cfRule type="cellIs" dxfId="3449" priority="3450" operator="equal">
      <formula>"Online"</formula>
    </cfRule>
  </conditionalFormatting>
  <conditionalFormatting sqref="R66:R67">
    <cfRule type="cellIs" dxfId="3448" priority="3449" operator="equal">
      <formula>"Online"</formula>
    </cfRule>
  </conditionalFormatting>
  <conditionalFormatting sqref="R66:R67">
    <cfRule type="cellIs" dxfId="3447" priority="3448" operator="equal">
      <formula>"Online"</formula>
    </cfRule>
  </conditionalFormatting>
  <conditionalFormatting sqref="R66:R67">
    <cfRule type="cellIs" dxfId="3446" priority="3447" operator="equal">
      <formula>"Online"</formula>
    </cfRule>
  </conditionalFormatting>
  <conditionalFormatting sqref="R66:R67">
    <cfRule type="cellIs" dxfId="3445" priority="3446" operator="equal">
      <formula>"Online"</formula>
    </cfRule>
  </conditionalFormatting>
  <conditionalFormatting sqref="R66:R67">
    <cfRule type="cellIs" dxfId="3444" priority="3445" operator="equal">
      <formula>"Online"</formula>
    </cfRule>
  </conditionalFormatting>
  <conditionalFormatting sqref="R66:R67">
    <cfRule type="cellIs" dxfId="3443" priority="3444" operator="equal">
      <formula>"Online"</formula>
    </cfRule>
  </conditionalFormatting>
  <conditionalFormatting sqref="R66:R67">
    <cfRule type="cellIs" dxfId="3442" priority="3443" operator="equal">
      <formula>"Online"</formula>
    </cfRule>
  </conditionalFormatting>
  <conditionalFormatting sqref="R66:R67">
    <cfRule type="cellIs" dxfId="3441" priority="3442" operator="equal">
      <formula>"Online"</formula>
    </cfRule>
  </conditionalFormatting>
  <conditionalFormatting sqref="R66:R67">
    <cfRule type="cellIs" dxfId="3440" priority="3441" operator="equal">
      <formula>"Online"</formula>
    </cfRule>
  </conditionalFormatting>
  <conditionalFormatting sqref="R66:R67">
    <cfRule type="cellIs" dxfId="3439" priority="3440" operator="equal">
      <formula>"Online"</formula>
    </cfRule>
  </conditionalFormatting>
  <conditionalFormatting sqref="R66:R67">
    <cfRule type="cellIs" dxfId="3438" priority="3439" operator="equal">
      <formula>"Online"</formula>
    </cfRule>
  </conditionalFormatting>
  <conditionalFormatting sqref="R66:R67">
    <cfRule type="cellIs" dxfId="3437" priority="3438" operator="equal">
      <formula>"Online"</formula>
    </cfRule>
  </conditionalFormatting>
  <conditionalFormatting sqref="R66:R67">
    <cfRule type="cellIs" dxfId="3436" priority="3437" operator="equal">
      <formula>"Online"</formula>
    </cfRule>
  </conditionalFormatting>
  <conditionalFormatting sqref="R66:R67">
    <cfRule type="cellIs" dxfId="3435" priority="3436" operator="equal">
      <formula>"Online"</formula>
    </cfRule>
  </conditionalFormatting>
  <conditionalFormatting sqref="R66:R67">
    <cfRule type="cellIs" dxfId="3434" priority="3435" operator="equal">
      <formula>"Online"</formula>
    </cfRule>
  </conditionalFormatting>
  <conditionalFormatting sqref="R66:R67">
    <cfRule type="cellIs" dxfId="3433" priority="3434" operator="equal">
      <formula>"Online"</formula>
    </cfRule>
  </conditionalFormatting>
  <conditionalFormatting sqref="R66:R67">
    <cfRule type="cellIs" dxfId="3432" priority="3433" operator="equal">
      <formula>"Online"</formula>
    </cfRule>
  </conditionalFormatting>
  <conditionalFormatting sqref="R66:R67">
    <cfRule type="cellIs" dxfId="3431" priority="3432" operator="equal">
      <formula>"Online"</formula>
    </cfRule>
  </conditionalFormatting>
  <conditionalFormatting sqref="R66:R67">
    <cfRule type="cellIs" dxfId="3430" priority="3431" operator="equal">
      <formula>"Online"</formula>
    </cfRule>
  </conditionalFormatting>
  <conditionalFormatting sqref="R66:R67">
    <cfRule type="cellIs" dxfId="3429" priority="3430" operator="equal">
      <formula>"Online"</formula>
    </cfRule>
  </conditionalFormatting>
  <conditionalFormatting sqref="R66:R67">
    <cfRule type="cellIs" dxfId="3428" priority="3429" operator="equal">
      <formula>"Online"</formula>
    </cfRule>
  </conditionalFormatting>
  <conditionalFormatting sqref="R66:R67">
    <cfRule type="cellIs" dxfId="3427" priority="3428" operator="equal">
      <formula>"Online"</formula>
    </cfRule>
  </conditionalFormatting>
  <conditionalFormatting sqref="R66:R67">
    <cfRule type="cellIs" dxfId="3426" priority="3427" operator="equal">
      <formula>"Online"</formula>
    </cfRule>
  </conditionalFormatting>
  <conditionalFormatting sqref="R66:R67">
    <cfRule type="cellIs" dxfId="3425" priority="3426" operator="equal">
      <formula>"Online"</formula>
    </cfRule>
  </conditionalFormatting>
  <conditionalFormatting sqref="R66:R67">
    <cfRule type="cellIs" dxfId="3424" priority="3425" operator="equal">
      <formula>"Online"</formula>
    </cfRule>
  </conditionalFormatting>
  <conditionalFormatting sqref="R66:R67">
    <cfRule type="cellIs" dxfId="3423" priority="3424" operator="equal">
      <formula>"Online"</formula>
    </cfRule>
  </conditionalFormatting>
  <conditionalFormatting sqref="R66:R67">
    <cfRule type="cellIs" dxfId="3422" priority="3423" operator="equal">
      <formula>"Online"</formula>
    </cfRule>
  </conditionalFormatting>
  <conditionalFormatting sqref="R66:R67">
    <cfRule type="cellIs" dxfId="3421" priority="3422" operator="equal">
      <formula>"Online"</formula>
    </cfRule>
  </conditionalFormatting>
  <conditionalFormatting sqref="R66:R67">
    <cfRule type="cellIs" dxfId="3420" priority="3421" operator="equal">
      <formula>"Online"</formula>
    </cfRule>
  </conditionalFormatting>
  <conditionalFormatting sqref="R66:R67">
    <cfRule type="cellIs" dxfId="3419" priority="3420" operator="equal">
      <formula>"Online"</formula>
    </cfRule>
  </conditionalFormatting>
  <conditionalFormatting sqref="R66:R67">
    <cfRule type="cellIs" dxfId="3418" priority="3419" operator="equal">
      <formula>"Online"</formula>
    </cfRule>
  </conditionalFormatting>
  <conditionalFormatting sqref="R66:R67">
    <cfRule type="cellIs" dxfId="3417" priority="3418" operator="equal">
      <formula>"Online"</formula>
    </cfRule>
  </conditionalFormatting>
  <conditionalFormatting sqref="R66:R67">
    <cfRule type="cellIs" dxfId="3416" priority="3417" operator="equal">
      <formula>"Online"</formula>
    </cfRule>
  </conditionalFormatting>
  <conditionalFormatting sqref="R66:R67">
    <cfRule type="cellIs" dxfId="3415" priority="3416" operator="equal">
      <formula>"Online"</formula>
    </cfRule>
  </conditionalFormatting>
  <conditionalFormatting sqref="R66:R67">
    <cfRule type="cellIs" dxfId="3414" priority="3415" operator="equal">
      <formula>"Online"</formula>
    </cfRule>
  </conditionalFormatting>
  <conditionalFormatting sqref="R66:R67">
    <cfRule type="cellIs" dxfId="3413" priority="3414" operator="equal">
      <formula>"Online"</formula>
    </cfRule>
  </conditionalFormatting>
  <conditionalFormatting sqref="R66:R67">
    <cfRule type="cellIs" dxfId="3412" priority="3413" operator="equal">
      <formula>"Online"</formula>
    </cfRule>
  </conditionalFormatting>
  <conditionalFormatting sqref="R66:R67">
    <cfRule type="cellIs" dxfId="3411" priority="3412" operator="equal">
      <formula>"Online"</formula>
    </cfRule>
  </conditionalFormatting>
  <conditionalFormatting sqref="R66:R67">
    <cfRule type="cellIs" dxfId="3410" priority="3411" operator="equal">
      <formula>"Online"</formula>
    </cfRule>
  </conditionalFormatting>
  <conditionalFormatting sqref="R66:R67">
    <cfRule type="cellIs" dxfId="3409" priority="3410" operator="equal">
      <formula>"Online"</formula>
    </cfRule>
  </conditionalFormatting>
  <conditionalFormatting sqref="R66:R67">
    <cfRule type="cellIs" dxfId="3408" priority="3409" operator="equal">
      <formula>"Online"</formula>
    </cfRule>
  </conditionalFormatting>
  <conditionalFormatting sqref="R66:R67">
    <cfRule type="cellIs" dxfId="3407" priority="3408" operator="equal">
      <formula>"Online"</formula>
    </cfRule>
  </conditionalFormatting>
  <conditionalFormatting sqref="R66:R67">
    <cfRule type="cellIs" dxfId="3406" priority="3407" operator="equal">
      <formula>"Online"</formula>
    </cfRule>
  </conditionalFormatting>
  <conditionalFormatting sqref="R66:R67">
    <cfRule type="cellIs" dxfId="3405" priority="3406" operator="equal">
      <formula>"Online"</formula>
    </cfRule>
  </conditionalFormatting>
  <conditionalFormatting sqref="R66:R67">
    <cfRule type="cellIs" dxfId="3404" priority="3405" operator="equal">
      <formula>"Online"</formula>
    </cfRule>
  </conditionalFormatting>
  <conditionalFormatting sqref="R66:R67">
    <cfRule type="cellIs" dxfId="3403" priority="3404" operator="equal">
      <formula>"Online"</formula>
    </cfRule>
  </conditionalFormatting>
  <conditionalFormatting sqref="R66:R67">
    <cfRule type="cellIs" dxfId="3402" priority="3403" operator="equal">
      <formula>"Online"</formula>
    </cfRule>
  </conditionalFormatting>
  <conditionalFormatting sqref="R66:R67">
    <cfRule type="cellIs" dxfId="3401" priority="3402" operator="equal">
      <formula>"Online"</formula>
    </cfRule>
  </conditionalFormatting>
  <conditionalFormatting sqref="R66:R67">
    <cfRule type="cellIs" dxfId="3400" priority="3401" operator="equal">
      <formula>"Online"</formula>
    </cfRule>
  </conditionalFormatting>
  <conditionalFormatting sqref="R66:R67">
    <cfRule type="cellIs" dxfId="3399" priority="3400" operator="equal">
      <formula>"Online"</formula>
    </cfRule>
  </conditionalFormatting>
  <conditionalFormatting sqref="R66:R67">
    <cfRule type="cellIs" dxfId="3398" priority="3399" operator="equal">
      <formula>"Online"</formula>
    </cfRule>
  </conditionalFormatting>
  <conditionalFormatting sqref="R66:R67">
    <cfRule type="cellIs" dxfId="3397" priority="3398" operator="equal">
      <formula>"Online"</formula>
    </cfRule>
  </conditionalFormatting>
  <conditionalFormatting sqref="R66:R67">
    <cfRule type="cellIs" dxfId="3396" priority="3397" operator="equal">
      <formula>"Online"</formula>
    </cfRule>
  </conditionalFormatting>
  <conditionalFormatting sqref="R66:R67">
    <cfRule type="cellIs" dxfId="3395" priority="3396" operator="equal">
      <formula>"Online"</formula>
    </cfRule>
  </conditionalFormatting>
  <conditionalFormatting sqref="R66:R67">
    <cfRule type="cellIs" dxfId="3394" priority="3395" operator="equal">
      <formula>"Online"</formula>
    </cfRule>
  </conditionalFormatting>
  <conditionalFormatting sqref="R66:R67">
    <cfRule type="cellIs" dxfId="3393" priority="3394" operator="equal">
      <formula>"Online"</formula>
    </cfRule>
  </conditionalFormatting>
  <conditionalFormatting sqref="R66:R67">
    <cfRule type="cellIs" dxfId="3392" priority="3393" operator="equal">
      <formula>"Online"</formula>
    </cfRule>
  </conditionalFormatting>
  <conditionalFormatting sqref="R66:R67">
    <cfRule type="cellIs" dxfId="3391" priority="3392" operator="equal">
      <formula>"Online"</formula>
    </cfRule>
  </conditionalFormatting>
  <conditionalFormatting sqref="R66:R67">
    <cfRule type="cellIs" dxfId="3390" priority="3391" operator="equal">
      <formula>"Online"</formula>
    </cfRule>
  </conditionalFormatting>
  <conditionalFormatting sqref="R66:R67">
    <cfRule type="cellIs" dxfId="3389" priority="3390" operator="equal">
      <formula>"Online"</formula>
    </cfRule>
  </conditionalFormatting>
  <conditionalFormatting sqref="R66:R67">
    <cfRule type="cellIs" dxfId="3388" priority="3389" operator="equal">
      <formula>"Online"</formula>
    </cfRule>
  </conditionalFormatting>
  <conditionalFormatting sqref="R66:R67">
    <cfRule type="cellIs" dxfId="3387" priority="3388" operator="equal">
      <formula>"Online"</formula>
    </cfRule>
  </conditionalFormatting>
  <conditionalFormatting sqref="R66:R67">
    <cfRule type="cellIs" dxfId="3386" priority="3387" operator="equal">
      <formula>"Online"</formula>
    </cfRule>
  </conditionalFormatting>
  <conditionalFormatting sqref="R66:R67">
    <cfRule type="cellIs" dxfId="3385" priority="3386" operator="equal">
      <formula>"Online"</formula>
    </cfRule>
  </conditionalFormatting>
  <conditionalFormatting sqref="R66:R67">
    <cfRule type="cellIs" dxfId="3384" priority="3385" operator="equal">
      <formula>"Online"</formula>
    </cfRule>
  </conditionalFormatting>
  <conditionalFormatting sqref="R66:R67">
    <cfRule type="cellIs" dxfId="3383" priority="3384" operator="equal">
      <formula>"Online"</formula>
    </cfRule>
  </conditionalFormatting>
  <conditionalFormatting sqref="R66:R67">
    <cfRule type="cellIs" dxfId="3382" priority="3383" operator="equal">
      <formula>"Online"</formula>
    </cfRule>
  </conditionalFormatting>
  <conditionalFormatting sqref="R66:R67">
    <cfRule type="cellIs" dxfId="3381" priority="3382" operator="equal">
      <formula>"Online"</formula>
    </cfRule>
  </conditionalFormatting>
  <conditionalFormatting sqref="R66:R67">
    <cfRule type="cellIs" dxfId="3380" priority="3381" operator="equal">
      <formula>"Online"</formula>
    </cfRule>
  </conditionalFormatting>
  <conditionalFormatting sqref="R66:R67">
    <cfRule type="cellIs" dxfId="3379" priority="3380" operator="equal">
      <formula>"Online"</formula>
    </cfRule>
  </conditionalFormatting>
  <conditionalFormatting sqref="R66:R67">
    <cfRule type="cellIs" dxfId="3378" priority="3379" operator="equal">
      <formula>"Online"</formula>
    </cfRule>
  </conditionalFormatting>
  <conditionalFormatting sqref="R66:R67">
    <cfRule type="cellIs" dxfId="3377" priority="3378" operator="equal">
      <formula>"Online"</formula>
    </cfRule>
  </conditionalFormatting>
  <conditionalFormatting sqref="R66:R67">
    <cfRule type="cellIs" dxfId="3376" priority="3377" operator="equal">
      <formula>"Online"</formula>
    </cfRule>
  </conditionalFormatting>
  <conditionalFormatting sqref="R66:R67">
    <cfRule type="cellIs" dxfId="3375" priority="3376" operator="equal">
      <formula>"Online"</formula>
    </cfRule>
  </conditionalFormatting>
  <conditionalFormatting sqref="R66:R67">
    <cfRule type="cellIs" dxfId="3374" priority="3375" operator="equal">
      <formula>"Online"</formula>
    </cfRule>
  </conditionalFormatting>
  <conditionalFormatting sqref="R66:R67">
    <cfRule type="cellIs" dxfId="3373" priority="3374" operator="equal">
      <formula>"Online"</formula>
    </cfRule>
  </conditionalFormatting>
  <conditionalFormatting sqref="R66:R67">
    <cfRule type="cellIs" dxfId="3372" priority="3373" operator="equal">
      <formula>"Online"</formula>
    </cfRule>
  </conditionalFormatting>
  <conditionalFormatting sqref="R66:R67">
    <cfRule type="cellIs" dxfId="3371" priority="3372" operator="equal">
      <formula>"Online"</formula>
    </cfRule>
  </conditionalFormatting>
  <conditionalFormatting sqref="R66:R67">
    <cfRule type="cellIs" dxfId="3370" priority="3371" operator="equal">
      <formula>"Online"</formula>
    </cfRule>
  </conditionalFormatting>
  <conditionalFormatting sqref="R66:R67">
    <cfRule type="cellIs" dxfId="3369" priority="3370" operator="equal">
      <formula>"Online"</formula>
    </cfRule>
  </conditionalFormatting>
  <conditionalFormatting sqref="R66:R67">
    <cfRule type="cellIs" dxfId="3368" priority="3369" operator="equal">
      <formula>"Online"</formula>
    </cfRule>
  </conditionalFormatting>
  <conditionalFormatting sqref="R66:R67">
    <cfRule type="cellIs" dxfId="3367" priority="3368" operator="equal">
      <formula>"Online"</formula>
    </cfRule>
  </conditionalFormatting>
  <conditionalFormatting sqref="R66:R67">
    <cfRule type="cellIs" dxfId="3366" priority="3367" operator="equal">
      <formula>"Online"</formula>
    </cfRule>
  </conditionalFormatting>
  <conditionalFormatting sqref="R66:R67">
    <cfRule type="cellIs" dxfId="3365" priority="3366" operator="equal">
      <formula>"Online"</formula>
    </cfRule>
  </conditionalFormatting>
  <conditionalFormatting sqref="R66:R67">
    <cfRule type="cellIs" dxfId="3364" priority="3365" operator="equal">
      <formula>"Online"</formula>
    </cfRule>
  </conditionalFormatting>
  <conditionalFormatting sqref="R66:R67">
    <cfRule type="cellIs" dxfId="3363" priority="3364" operator="equal">
      <formula>"Online"</formula>
    </cfRule>
  </conditionalFormatting>
  <conditionalFormatting sqref="R66:R67">
    <cfRule type="cellIs" dxfId="3362" priority="3363" operator="equal">
      <formula>"Online"</formula>
    </cfRule>
  </conditionalFormatting>
  <conditionalFormatting sqref="R66:R67">
    <cfRule type="cellIs" dxfId="3361" priority="3362" operator="equal">
      <formula>"Online"</formula>
    </cfRule>
  </conditionalFormatting>
  <conditionalFormatting sqref="R66:R67">
    <cfRule type="cellIs" dxfId="3360" priority="3361" operator="equal">
      <formula>"Online"</formula>
    </cfRule>
  </conditionalFormatting>
  <conditionalFormatting sqref="R66:R67">
    <cfRule type="cellIs" dxfId="3359" priority="3360" operator="equal">
      <formula>"Online"</formula>
    </cfRule>
  </conditionalFormatting>
  <conditionalFormatting sqref="R66:R67">
    <cfRule type="cellIs" dxfId="3358" priority="3359" operator="equal">
      <formula>"Online"</formula>
    </cfRule>
  </conditionalFormatting>
  <conditionalFormatting sqref="R66:R67">
    <cfRule type="cellIs" dxfId="3357" priority="3358" operator="equal">
      <formula>"Online"</formula>
    </cfRule>
  </conditionalFormatting>
  <conditionalFormatting sqref="R66:R67">
    <cfRule type="cellIs" dxfId="3356" priority="3357" operator="equal">
      <formula>"Online"</formula>
    </cfRule>
  </conditionalFormatting>
  <conditionalFormatting sqref="R66:R67">
    <cfRule type="cellIs" dxfId="3355" priority="3356" operator="equal">
      <formula>"Online"</formula>
    </cfRule>
  </conditionalFormatting>
  <conditionalFormatting sqref="R66:R67">
    <cfRule type="cellIs" dxfId="3354" priority="3355" operator="equal">
      <formula>"Online"</formula>
    </cfRule>
  </conditionalFormatting>
  <conditionalFormatting sqref="R66:R67">
    <cfRule type="cellIs" dxfId="3353" priority="3354" operator="equal">
      <formula>"Online"</formula>
    </cfRule>
  </conditionalFormatting>
  <conditionalFormatting sqref="R66:R67">
    <cfRule type="cellIs" dxfId="3352" priority="3353" operator="equal">
      <formula>"Online"</formula>
    </cfRule>
  </conditionalFormatting>
  <conditionalFormatting sqref="R66:R67">
    <cfRule type="cellIs" dxfId="3351" priority="3352" operator="equal">
      <formula>"Online"</formula>
    </cfRule>
  </conditionalFormatting>
  <conditionalFormatting sqref="R66:R67">
    <cfRule type="cellIs" dxfId="3350" priority="3351" operator="equal">
      <formula>"Online"</formula>
    </cfRule>
  </conditionalFormatting>
  <conditionalFormatting sqref="R66:R67">
    <cfRule type="cellIs" dxfId="3349" priority="3350" operator="equal">
      <formula>"Online"</formula>
    </cfRule>
  </conditionalFormatting>
  <conditionalFormatting sqref="R66:R67">
    <cfRule type="cellIs" dxfId="3348" priority="3349" operator="equal">
      <formula>"Online"</formula>
    </cfRule>
  </conditionalFormatting>
  <conditionalFormatting sqref="R82">
    <cfRule type="cellIs" dxfId="3347" priority="3348" operator="equal">
      <formula>"Online"</formula>
    </cfRule>
  </conditionalFormatting>
  <conditionalFormatting sqref="R82">
    <cfRule type="cellIs" dxfId="3346" priority="3347" operator="equal">
      <formula>"Online"</formula>
    </cfRule>
  </conditionalFormatting>
  <conditionalFormatting sqref="R82">
    <cfRule type="cellIs" dxfId="3345" priority="3346" operator="equal">
      <formula>"Online"</formula>
    </cfRule>
  </conditionalFormatting>
  <conditionalFormatting sqref="R82">
    <cfRule type="cellIs" dxfId="3344" priority="3345" operator="equal">
      <formula>"Online"</formula>
    </cfRule>
  </conditionalFormatting>
  <conditionalFormatting sqref="R82">
    <cfRule type="cellIs" dxfId="3343" priority="3344" operator="equal">
      <formula>"Online"</formula>
    </cfRule>
  </conditionalFormatting>
  <conditionalFormatting sqref="R82">
    <cfRule type="cellIs" dxfId="3342" priority="3343" operator="equal">
      <formula>"Online"</formula>
    </cfRule>
  </conditionalFormatting>
  <conditionalFormatting sqref="R82">
    <cfRule type="cellIs" dxfId="3341" priority="3342" operator="equal">
      <formula>"Online"</formula>
    </cfRule>
  </conditionalFormatting>
  <conditionalFormatting sqref="R82">
    <cfRule type="cellIs" dxfId="3340" priority="3341" operator="equal">
      <formula>"Online"</formula>
    </cfRule>
  </conditionalFormatting>
  <conditionalFormatting sqref="R82">
    <cfRule type="cellIs" dxfId="3339" priority="3340" operator="equal">
      <formula>"Online"</formula>
    </cfRule>
  </conditionalFormatting>
  <conditionalFormatting sqref="R82">
    <cfRule type="cellIs" dxfId="3338" priority="3339" operator="equal">
      <formula>"Online"</formula>
    </cfRule>
  </conditionalFormatting>
  <conditionalFormatting sqref="R82">
    <cfRule type="cellIs" dxfId="3337" priority="3338" operator="equal">
      <formula>"Online"</formula>
    </cfRule>
  </conditionalFormatting>
  <conditionalFormatting sqref="R82">
    <cfRule type="cellIs" dxfId="3336" priority="3337" operator="equal">
      <formula>"Online"</formula>
    </cfRule>
  </conditionalFormatting>
  <conditionalFormatting sqref="R82">
    <cfRule type="cellIs" dxfId="3335" priority="3336" operator="equal">
      <formula>"Online"</formula>
    </cfRule>
  </conditionalFormatting>
  <conditionalFormatting sqref="R82">
    <cfRule type="cellIs" dxfId="3334" priority="3335" operator="equal">
      <formula>"Online"</formula>
    </cfRule>
  </conditionalFormatting>
  <conditionalFormatting sqref="R82">
    <cfRule type="cellIs" dxfId="3333" priority="3334" operator="equal">
      <formula>"Online"</formula>
    </cfRule>
  </conditionalFormatting>
  <conditionalFormatting sqref="R82">
    <cfRule type="cellIs" dxfId="3332" priority="3333" operator="equal">
      <formula>"Online"</formula>
    </cfRule>
  </conditionalFormatting>
  <conditionalFormatting sqref="R82">
    <cfRule type="cellIs" dxfId="3331" priority="3332" operator="equal">
      <formula>"Online"</formula>
    </cfRule>
  </conditionalFormatting>
  <conditionalFormatting sqref="R82">
    <cfRule type="cellIs" dxfId="3330" priority="3331" operator="equal">
      <formula>"Online"</formula>
    </cfRule>
  </conditionalFormatting>
  <conditionalFormatting sqref="R82">
    <cfRule type="cellIs" dxfId="3329" priority="3330" operator="equal">
      <formula>"Online"</formula>
    </cfRule>
  </conditionalFormatting>
  <conditionalFormatting sqref="R82">
    <cfRule type="cellIs" dxfId="3328" priority="3329" operator="equal">
      <formula>"Online"</formula>
    </cfRule>
  </conditionalFormatting>
  <conditionalFormatting sqref="R82">
    <cfRule type="cellIs" dxfId="3327" priority="3328" operator="equal">
      <formula>"Online"</formula>
    </cfRule>
  </conditionalFormatting>
  <conditionalFormatting sqref="R82">
    <cfRule type="cellIs" dxfId="3326" priority="3327" operator="equal">
      <formula>"Online"</formula>
    </cfRule>
  </conditionalFormatting>
  <conditionalFormatting sqref="R82">
    <cfRule type="cellIs" dxfId="3325" priority="3326" operator="equal">
      <formula>"Online"</formula>
    </cfRule>
  </conditionalFormatting>
  <conditionalFormatting sqref="R82">
    <cfRule type="cellIs" dxfId="3324" priority="3325" operator="equal">
      <formula>"Online"</formula>
    </cfRule>
  </conditionalFormatting>
  <conditionalFormatting sqref="R82">
    <cfRule type="cellIs" dxfId="3323" priority="3324" operator="equal">
      <formula>"Online"</formula>
    </cfRule>
  </conditionalFormatting>
  <conditionalFormatting sqref="R82">
    <cfRule type="cellIs" dxfId="3322" priority="3323" operator="equal">
      <formula>"Online"</formula>
    </cfRule>
  </conditionalFormatting>
  <conditionalFormatting sqref="R82">
    <cfRule type="cellIs" dxfId="3321" priority="3322" operator="equal">
      <formula>"Online"</formula>
    </cfRule>
  </conditionalFormatting>
  <conditionalFormatting sqref="R82">
    <cfRule type="cellIs" dxfId="3320" priority="3321" operator="equal">
      <formula>"Online"</formula>
    </cfRule>
  </conditionalFormatting>
  <conditionalFormatting sqref="R82">
    <cfRule type="cellIs" dxfId="3319" priority="3320" operator="equal">
      <formula>"Online"</formula>
    </cfRule>
  </conditionalFormatting>
  <conditionalFormatting sqref="R82">
    <cfRule type="cellIs" dxfId="3318" priority="3319" operator="equal">
      <formula>"Online"</formula>
    </cfRule>
  </conditionalFormatting>
  <conditionalFormatting sqref="R82">
    <cfRule type="cellIs" dxfId="3317" priority="3318" operator="equal">
      <formula>"Online"</formula>
    </cfRule>
  </conditionalFormatting>
  <conditionalFormatting sqref="R82">
    <cfRule type="cellIs" dxfId="3316" priority="3317" operator="equal">
      <formula>"Online"</formula>
    </cfRule>
  </conditionalFormatting>
  <conditionalFormatting sqref="R82">
    <cfRule type="cellIs" dxfId="3315" priority="3316" operator="equal">
      <formula>"Online"</formula>
    </cfRule>
  </conditionalFormatting>
  <conditionalFormatting sqref="R82">
    <cfRule type="cellIs" dxfId="3314" priority="3315" operator="equal">
      <formula>"Online"</formula>
    </cfRule>
  </conditionalFormatting>
  <conditionalFormatting sqref="R82">
    <cfRule type="cellIs" dxfId="3313" priority="3314" operator="equal">
      <formula>"Online"</formula>
    </cfRule>
  </conditionalFormatting>
  <conditionalFormatting sqref="R82">
    <cfRule type="cellIs" dxfId="3312" priority="3313" operator="equal">
      <formula>"Online"</formula>
    </cfRule>
  </conditionalFormatting>
  <conditionalFormatting sqref="R82">
    <cfRule type="cellIs" dxfId="3311" priority="3312" operator="equal">
      <formula>"Online"</formula>
    </cfRule>
  </conditionalFormatting>
  <conditionalFormatting sqref="R82">
    <cfRule type="cellIs" dxfId="3310" priority="3311" operator="equal">
      <formula>"Online"</formula>
    </cfRule>
  </conditionalFormatting>
  <conditionalFormatting sqref="R82">
    <cfRule type="cellIs" dxfId="3309" priority="3310" operator="equal">
      <formula>"Online"</formula>
    </cfRule>
  </conditionalFormatting>
  <conditionalFormatting sqref="R82">
    <cfRule type="cellIs" dxfId="3308" priority="3309" operator="equal">
      <formula>"Online"</formula>
    </cfRule>
  </conditionalFormatting>
  <conditionalFormatting sqref="R82">
    <cfRule type="cellIs" dxfId="3307" priority="3308" operator="equal">
      <formula>"Online"</formula>
    </cfRule>
  </conditionalFormatting>
  <conditionalFormatting sqref="R82">
    <cfRule type="cellIs" dxfId="3306" priority="3307" operator="equal">
      <formula>"Online"</formula>
    </cfRule>
  </conditionalFormatting>
  <conditionalFormatting sqref="R82">
    <cfRule type="cellIs" dxfId="3305" priority="3306" operator="equal">
      <formula>"Online"</formula>
    </cfRule>
  </conditionalFormatting>
  <conditionalFormatting sqref="R82">
    <cfRule type="cellIs" dxfId="3304" priority="3305" operator="equal">
      <formula>"Online"</formula>
    </cfRule>
  </conditionalFormatting>
  <conditionalFormatting sqref="R82">
    <cfRule type="cellIs" dxfId="3303" priority="3304" operator="equal">
      <formula>"Online"</formula>
    </cfRule>
  </conditionalFormatting>
  <conditionalFormatting sqref="R82">
    <cfRule type="cellIs" dxfId="3302" priority="3303" operator="equal">
      <formula>"Online"</formula>
    </cfRule>
  </conditionalFormatting>
  <conditionalFormatting sqref="R82">
    <cfRule type="cellIs" dxfId="3301" priority="3302" operator="equal">
      <formula>"Online"</formula>
    </cfRule>
  </conditionalFormatting>
  <conditionalFormatting sqref="R82">
    <cfRule type="cellIs" dxfId="3300" priority="3301" operator="equal">
      <formula>"Online"</formula>
    </cfRule>
  </conditionalFormatting>
  <conditionalFormatting sqref="R82">
    <cfRule type="cellIs" dxfId="3299" priority="3300" operator="equal">
      <formula>"Online"</formula>
    </cfRule>
  </conditionalFormatting>
  <conditionalFormatting sqref="R82">
    <cfRule type="cellIs" dxfId="3298" priority="3299" operator="equal">
      <formula>"Online"</formula>
    </cfRule>
  </conditionalFormatting>
  <conditionalFormatting sqref="R82">
    <cfRule type="cellIs" dxfId="3297" priority="3298" operator="equal">
      <formula>"Online"</formula>
    </cfRule>
  </conditionalFormatting>
  <conditionalFormatting sqref="R82">
    <cfRule type="cellIs" dxfId="3296" priority="3297" operator="equal">
      <formula>"Online"</formula>
    </cfRule>
  </conditionalFormatting>
  <conditionalFormatting sqref="R82">
    <cfRule type="cellIs" dxfId="3295" priority="3296" operator="equal">
      <formula>"Online"</formula>
    </cfRule>
  </conditionalFormatting>
  <conditionalFormatting sqref="R82">
    <cfRule type="cellIs" dxfId="3294" priority="3295" operator="equal">
      <formula>"Online"</formula>
    </cfRule>
  </conditionalFormatting>
  <conditionalFormatting sqref="R82">
    <cfRule type="cellIs" dxfId="3293" priority="3294" operator="equal">
      <formula>"Online"</formula>
    </cfRule>
  </conditionalFormatting>
  <conditionalFormatting sqref="R82">
    <cfRule type="cellIs" dxfId="3292" priority="3293" operator="equal">
      <formula>"Online"</formula>
    </cfRule>
  </conditionalFormatting>
  <conditionalFormatting sqref="R87:R88">
    <cfRule type="cellIs" dxfId="3291" priority="3292" operator="equal">
      <formula>"Online"</formula>
    </cfRule>
  </conditionalFormatting>
  <conditionalFormatting sqref="R87:R88">
    <cfRule type="cellIs" dxfId="3290" priority="3291" operator="equal">
      <formula>"Online"</formula>
    </cfRule>
  </conditionalFormatting>
  <conditionalFormatting sqref="R87:R88">
    <cfRule type="cellIs" dxfId="3289" priority="3290" operator="equal">
      <formula>"Online"</formula>
    </cfRule>
  </conditionalFormatting>
  <conditionalFormatting sqref="R87:R88">
    <cfRule type="cellIs" dxfId="3288" priority="3289" operator="equal">
      <formula>"Online"</formula>
    </cfRule>
  </conditionalFormatting>
  <conditionalFormatting sqref="R87:R88">
    <cfRule type="cellIs" dxfId="3287" priority="3288" operator="equal">
      <formula>"Online"</formula>
    </cfRule>
  </conditionalFormatting>
  <conditionalFormatting sqref="R87:R88">
    <cfRule type="cellIs" dxfId="3286" priority="3287" operator="equal">
      <formula>"Online"</formula>
    </cfRule>
  </conditionalFormatting>
  <conditionalFormatting sqref="R87:R88">
    <cfRule type="cellIs" dxfId="3285" priority="3286" operator="equal">
      <formula>"Online"</formula>
    </cfRule>
  </conditionalFormatting>
  <conditionalFormatting sqref="R87:R88">
    <cfRule type="cellIs" dxfId="3284" priority="3285" operator="equal">
      <formula>"Online"</formula>
    </cfRule>
  </conditionalFormatting>
  <conditionalFormatting sqref="R87:R88">
    <cfRule type="cellIs" dxfId="3283" priority="3284" operator="equal">
      <formula>"Online"</formula>
    </cfRule>
  </conditionalFormatting>
  <conditionalFormatting sqref="R87:R88">
    <cfRule type="cellIs" dxfId="3282" priority="3283" operator="equal">
      <formula>"Online"</formula>
    </cfRule>
  </conditionalFormatting>
  <conditionalFormatting sqref="R87:R88">
    <cfRule type="cellIs" dxfId="3281" priority="3282" operator="equal">
      <formula>"Online"</formula>
    </cfRule>
  </conditionalFormatting>
  <conditionalFormatting sqref="R87:R88">
    <cfRule type="cellIs" dxfId="3280" priority="3281" operator="equal">
      <formula>"Online"</formula>
    </cfRule>
  </conditionalFormatting>
  <conditionalFormatting sqref="R87:R88">
    <cfRule type="cellIs" dxfId="3279" priority="3280" operator="equal">
      <formula>"Online"</formula>
    </cfRule>
  </conditionalFormatting>
  <conditionalFormatting sqref="R87:R88">
    <cfRule type="cellIs" dxfId="3278" priority="3279" operator="equal">
      <formula>"Online"</formula>
    </cfRule>
  </conditionalFormatting>
  <conditionalFormatting sqref="R87:R88">
    <cfRule type="cellIs" dxfId="3277" priority="3278" operator="equal">
      <formula>"Online"</formula>
    </cfRule>
  </conditionalFormatting>
  <conditionalFormatting sqref="R87:R88">
    <cfRule type="cellIs" dxfId="3276" priority="3277" operator="equal">
      <formula>"Online"</formula>
    </cfRule>
  </conditionalFormatting>
  <conditionalFormatting sqref="R87:R88">
    <cfRule type="cellIs" dxfId="3275" priority="3276" operator="equal">
      <formula>"Online"</formula>
    </cfRule>
  </conditionalFormatting>
  <conditionalFormatting sqref="R87:R88">
    <cfRule type="cellIs" dxfId="3274" priority="3275" operator="equal">
      <formula>"Online"</formula>
    </cfRule>
  </conditionalFormatting>
  <conditionalFormatting sqref="R87:R88">
    <cfRule type="cellIs" dxfId="3273" priority="3274" operator="equal">
      <formula>"Online"</formula>
    </cfRule>
  </conditionalFormatting>
  <conditionalFormatting sqref="R87:R88">
    <cfRule type="cellIs" dxfId="3272" priority="3273" operator="equal">
      <formula>"Online"</formula>
    </cfRule>
  </conditionalFormatting>
  <conditionalFormatting sqref="R87:R88">
    <cfRule type="cellIs" dxfId="3271" priority="3272" operator="equal">
      <formula>"Online"</formula>
    </cfRule>
  </conditionalFormatting>
  <conditionalFormatting sqref="R87:R88">
    <cfRule type="cellIs" dxfId="3270" priority="3271" operator="equal">
      <formula>"Online"</formula>
    </cfRule>
  </conditionalFormatting>
  <conditionalFormatting sqref="R87:R88">
    <cfRule type="cellIs" dxfId="3269" priority="3270" operator="equal">
      <formula>"Online"</formula>
    </cfRule>
  </conditionalFormatting>
  <conditionalFormatting sqref="R87:R88">
    <cfRule type="cellIs" dxfId="3268" priority="3269" operator="equal">
      <formula>"Online"</formula>
    </cfRule>
  </conditionalFormatting>
  <conditionalFormatting sqref="R87:R88">
    <cfRule type="cellIs" dxfId="3267" priority="3268" operator="equal">
      <formula>"Online"</formula>
    </cfRule>
  </conditionalFormatting>
  <conditionalFormatting sqref="R87:R88">
    <cfRule type="cellIs" dxfId="3266" priority="3267" operator="equal">
      <formula>"Online"</formula>
    </cfRule>
  </conditionalFormatting>
  <conditionalFormatting sqref="R87:R88">
    <cfRule type="cellIs" dxfId="3265" priority="3266" operator="equal">
      <formula>"Online"</formula>
    </cfRule>
  </conditionalFormatting>
  <conditionalFormatting sqref="R87:R88">
    <cfRule type="cellIs" dxfId="3264" priority="3265" operator="equal">
      <formula>"Online"</formula>
    </cfRule>
  </conditionalFormatting>
  <conditionalFormatting sqref="R87:R88">
    <cfRule type="cellIs" dxfId="3263" priority="3264" operator="equal">
      <formula>"Online"</formula>
    </cfRule>
  </conditionalFormatting>
  <conditionalFormatting sqref="R87:R88">
    <cfRule type="cellIs" dxfId="3262" priority="3263" operator="equal">
      <formula>"Online"</formula>
    </cfRule>
  </conditionalFormatting>
  <conditionalFormatting sqref="R87:R88">
    <cfRule type="cellIs" dxfId="3261" priority="3262" operator="equal">
      <formula>"Online"</formula>
    </cfRule>
  </conditionalFormatting>
  <conditionalFormatting sqref="R87:R88">
    <cfRule type="cellIs" dxfId="3260" priority="3261" operator="equal">
      <formula>"Online"</formula>
    </cfRule>
  </conditionalFormatting>
  <conditionalFormatting sqref="R87:R88">
    <cfRule type="cellIs" dxfId="3259" priority="3260" operator="equal">
      <formula>"Online"</formula>
    </cfRule>
  </conditionalFormatting>
  <conditionalFormatting sqref="R87:R88">
    <cfRule type="cellIs" dxfId="3258" priority="3259" operator="equal">
      <formula>"Online"</formula>
    </cfRule>
  </conditionalFormatting>
  <conditionalFormatting sqref="R87:R88">
    <cfRule type="cellIs" dxfId="3257" priority="3258" operator="equal">
      <formula>"Online"</formula>
    </cfRule>
  </conditionalFormatting>
  <conditionalFormatting sqref="R87:R88">
    <cfRule type="cellIs" dxfId="3256" priority="3257" operator="equal">
      <formula>"Online"</formula>
    </cfRule>
  </conditionalFormatting>
  <conditionalFormatting sqref="R87:R88">
    <cfRule type="cellIs" dxfId="3255" priority="3256" operator="equal">
      <formula>"Online"</formula>
    </cfRule>
  </conditionalFormatting>
  <conditionalFormatting sqref="R87:R88">
    <cfRule type="cellIs" dxfId="3254" priority="3255" operator="equal">
      <formula>"Online"</formula>
    </cfRule>
  </conditionalFormatting>
  <conditionalFormatting sqref="R87:R88">
    <cfRule type="cellIs" dxfId="3253" priority="3254" operator="equal">
      <formula>"Online"</formula>
    </cfRule>
  </conditionalFormatting>
  <conditionalFormatting sqref="R87:R88">
    <cfRule type="cellIs" dxfId="3252" priority="3253" operator="equal">
      <formula>"Online"</formula>
    </cfRule>
  </conditionalFormatting>
  <conditionalFormatting sqref="R87:R88">
    <cfRule type="cellIs" dxfId="3251" priority="3252" operator="equal">
      <formula>"Online"</formula>
    </cfRule>
  </conditionalFormatting>
  <conditionalFormatting sqref="R87:R88">
    <cfRule type="cellIs" dxfId="3250" priority="3251" operator="equal">
      <formula>"Online"</formula>
    </cfRule>
  </conditionalFormatting>
  <conditionalFormatting sqref="R87:R88">
    <cfRule type="cellIs" dxfId="3249" priority="3250" operator="equal">
      <formula>"Online"</formula>
    </cfRule>
  </conditionalFormatting>
  <conditionalFormatting sqref="R87:R88">
    <cfRule type="cellIs" dxfId="3248" priority="3249" operator="equal">
      <formula>"Online"</formula>
    </cfRule>
  </conditionalFormatting>
  <conditionalFormatting sqref="R87:R88">
    <cfRule type="cellIs" dxfId="3247" priority="3248" operator="equal">
      <formula>"Online"</formula>
    </cfRule>
  </conditionalFormatting>
  <conditionalFormatting sqref="R87:R88">
    <cfRule type="cellIs" dxfId="3246" priority="3247" operator="equal">
      <formula>"Online"</formula>
    </cfRule>
  </conditionalFormatting>
  <conditionalFormatting sqref="R87:R88">
    <cfRule type="cellIs" dxfId="3245" priority="3246" operator="equal">
      <formula>"Online"</formula>
    </cfRule>
  </conditionalFormatting>
  <conditionalFormatting sqref="R87:R88">
    <cfRule type="cellIs" dxfId="3244" priority="3245" operator="equal">
      <formula>"Online"</formula>
    </cfRule>
  </conditionalFormatting>
  <conditionalFormatting sqref="R87:R88">
    <cfRule type="cellIs" dxfId="3243" priority="3244" operator="equal">
      <formula>"Online"</formula>
    </cfRule>
  </conditionalFormatting>
  <conditionalFormatting sqref="R87:R88">
    <cfRule type="cellIs" dxfId="3242" priority="3243" operator="equal">
      <formula>"Online"</formula>
    </cfRule>
  </conditionalFormatting>
  <conditionalFormatting sqref="R87:R88">
    <cfRule type="cellIs" dxfId="3241" priority="3242" operator="equal">
      <formula>"Online"</formula>
    </cfRule>
  </conditionalFormatting>
  <conditionalFormatting sqref="R87:R88">
    <cfRule type="cellIs" dxfId="3240" priority="3241" operator="equal">
      <formula>"Online"</formula>
    </cfRule>
  </conditionalFormatting>
  <conditionalFormatting sqref="R87:R88">
    <cfRule type="cellIs" dxfId="3239" priority="3240" operator="equal">
      <formula>"Online"</formula>
    </cfRule>
  </conditionalFormatting>
  <conditionalFormatting sqref="R87:R88">
    <cfRule type="cellIs" dxfId="3238" priority="3239" operator="equal">
      <formula>"Online"</formula>
    </cfRule>
  </conditionalFormatting>
  <conditionalFormatting sqref="R87:R88">
    <cfRule type="cellIs" dxfId="3237" priority="3238" operator="equal">
      <formula>"Online"</formula>
    </cfRule>
  </conditionalFormatting>
  <conditionalFormatting sqref="R87:R88">
    <cfRule type="cellIs" dxfId="3236" priority="3237" operator="equal">
      <formula>"Online"</formula>
    </cfRule>
  </conditionalFormatting>
  <conditionalFormatting sqref="R87:R88">
    <cfRule type="cellIs" dxfId="3235" priority="3236" operator="equal">
      <formula>"Online"</formula>
    </cfRule>
  </conditionalFormatting>
  <conditionalFormatting sqref="R87:R88">
    <cfRule type="cellIs" dxfId="3234" priority="3235" operator="equal">
      <formula>"Online"</formula>
    </cfRule>
  </conditionalFormatting>
  <conditionalFormatting sqref="R87:R88">
    <cfRule type="cellIs" dxfId="3233" priority="3234" operator="equal">
      <formula>"Online"</formula>
    </cfRule>
  </conditionalFormatting>
  <conditionalFormatting sqref="R87:R88">
    <cfRule type="cellIs" dxfId="3232" priority="3233" operator="equal">
      <formula>"Online"</formula>
    </cfRule>
  </conditionalFormatting>
  <conditionalFormatting sqref="R87:R88">
    <cfRule type="cellIs" dxfId="3231" priority="3232" operator="equal">
      <formula>"Online"</formula>
    </cfRule>
  </conditionalFormatting>
  <conditionalFormatting sqref="R87:R88">
    <cfRule type="cellIs" dxfId="3230" priority="3231" operator="equal">
      <formula>"Online"</formula>
    </cfRule>
  </conditionalFormatting>
  <conditionalFormatting sqref="R87:R88">
    <cfRule type="cellIs" dxfId="3229" priority="3230" operator="equal">
      <formula>"Online"</formula>
    </cfRule>
  </conditionalFormatting>
  <conditionalFormatting sqref="R87:R88">
    <cfRule type="cellIs" dxfId="3228" priority="3229" operator="equal">
      <formula>"Online"</formula>
    </cfRule>
  </conditionalFormatting>
  <conditionalFormatting sqref="R87:R88">
    <cfRule type="cellIs" dxfId="3227" priority="3228" operator="equal">
      <formula>"Online"</formula>
    </cfRule>
  </conditionalFormatting>
  <conditionalFormatting sqref="R87:R88">
    <cfRule type="cellIs" dxfId="3226" priority="3227" operator="equal">
      <formula>"Online"</formula>
    </cfRule>
  </conditionalFormatting>
  <conditionalFormatting sqref="R87:R88">
    <cfRule type="cellIs" dxfId="3225" priority="3226" operator="equal">
      <formula>"Online"</formula>
    </cfRule>
  </conditionalFormatting>
  <conditionalFormatting sqref="R87:R88">
    <cfRule type="cellIs" dxfId="3224" priority="3225" operator="equal">
      <formula>"Online"</formula>
    </cfRule>
  </conditionalFormatting>
  <conditionalFormatting sqref="R87:R88">
    <cfRule type="cellIs" dxfId="3223" priority="3224" operator="equal">
      <formula>"Online"</formula>
    </cfRule>
  </conditionalFormatting>
  <conditionalFormatting sqref="R87:R88">
    <cfRule type="cellIs" dxfId="3222" priority="3223" operator="equal">
      <formula>"Online"</formula>
    </cfRule>
  </conditionalFormatting>
  <conditionalFormatting sqref="R87:R88">
    <cfRule type="cellIs" dxfId="3221" priority="3222" operator="equal">
      <formula>"Online"</formula>
    </cfRule>
  </conditionalFormatting>
  <conditionalFormatting sqref="R87:R88">
    <cfRule type="cellIs" dxfId="3220" priority="3221" operator="equal">
      <formula>"Online"</formula>
    </cfRule>
  </conditionalFormatting>
  <conditionalFormatting sqref="R87:R88">
    <cfRule type="cellIs" dxfId="3219" priority="3220" operator="equal">
      <formula>"Online"</formula>
    </cfRule>
  </conditionalFormatting>
  <conditionalFormatting sqref="R87:R88">
    <cfRule type="cellIs" dxfId="3218" priority="3219" operator="equal">
      <formula>"Online"</formula>
    </cfRule>
  </conditionalFormatting>
  <conditionalFormatting sqref="R87:R88">
    <cfRule type="cellIs" dxfId="3217" priority="3218" operator="equal">
      <formula>"Online"</formula>
    </cfRule>
  </conditionalFormatting>
  <conditionalFormatting sqref="R87:R88">
    <cfRule type="cellIs" dxfId="3216" priority="3217" operator="equal">
      <formula>"Online"</formula>
    </cfRule>
  </conditionalFormatting>
  <conditionalFormatting sqref="R87:R88">
    <cfRule type="cellIs" dxfId="3215" priority="3216" operator="equal">
      <formula>"Online"</formula>
    </cfRule>
  </conditionalFormatting>
  <conditionalFormatting sqref="R87:R88">
    <cfRule type="cellIs" dxfId="3214" priority="3215" operator="equal">
      <formula>"Online"</formula>
    </cfRule>
  </conditionalFormatting>
  <conditionalFormatting sqref="R87:R88">
    <cfRule type="cellIs" dxfId="3213" priority="3214" operator="equal">
      <formula>"Online"</formula>
    </cfRule>
  </conditionalFormatting>
  <conditionalFormatting sqref="R87:R88">
    <cfRule type="cellIs" dxfId="3212" priority="3213" operator="equal">
      <formula>"Online"</formula>
    </cfRule>
  </conditionalFormatting>
  <conditionalFormatting sqref="R87:R88">
    <cfRule type="cellIs" dxfId="3211" priority="3212" operator="equal">
      <formula>"Online"</formula>
    </cfRule>
  </conditionalFormatting>
  <conditionalFormatting sqref="R87:R88">
    <cfRule type="cellIs" dxfId="3210" priority="3211" operator="equal">
      <formula>"Online"</formula>
    </cfRule>
  </conditionalFormatting>
  <conditionalFormatting sqref="R87:R88">
    <cfRule type="cellIs" dxfId="3209" priority="3210" operator="equal">
      <formula>"Online"</formula>
    </cfRule>
  </conditionalFormatting>
  <conditionalFormatting sqref="R87:R88">
    <cfRule type="cellIs" dxfId="3208" priority="3209" operator="equal">
      <formula>"Online"</formula>
    </cfRule>
  </conditionalFormatting>
  <conditionalFormatting sqref="R87:R88">
    <cfRule type="cellIs" dxfId="3207" priority="3208" operator="equal">
      <formula>"Online"</formula>
    </cfRule>
  </conditionalFormatting>
  <conditionalFormatting sqref="R87:R88">
    <cfRule type="cellIs" dxfId="3206" priority="3207" operator="equal">
      <formula>"Online"</formula>
    </cfRule>
  </conditionalFormatting>
  <conditionalFormatting sqref="R87:R88">
    <cfRule type="cellIs" dxfId="3205" priority="3206" operator="equal">
      <formula>"Online"</formula>
    </cfRule>
  </conditionalFormatting>
  <conditionalFormatting sqref="R87:R88">
    <cfRule type="cellIs" dxfId="3204" priority="3205" operator="equal">
      <formula>"Online"</formula>
    </cfRule>
  </conditionalFormatting>
  <conditionalFormatting sqref="R95">
    <cfRule type="cellIs" dxfId="3203" priority="3204" operator="equal">
      <formula>"Online"</formula>
    </cfRule>
  </conditionalFormatting>
  <conditionalFormatting sqref="R95">
    <cfRule type="cellIs" dxfId="3202" priority="3203" operator="equal">
      <formula>"Online"</formula>
    </cfRule>
  </conditionalFormatting>
  <conditionalFormatting sqref="R95">
    <cfRule type="cellIs" dxfId="3201" priority="3202" operator="equal">
      <formula>"Online"</formula>
    </cfRule>
  </conditionalFormatting>
  <conditionalFormatting sqref="R95">
    <cfRule type="cellIs" dxfId="3200" priority="3201" operator="equal">
      <formula>"Online"</formula>
    </cfRule>
  </conditionalFormatting>
  <conditionalFormatting sqref="R95">
    <cfRule type="cellIs" dxfId="3199" priority="3200" operator="equal">
      <formula>"Online"</formula>
    </cfRule>
  </conditionalFormatting>
  <conditionalFormatting sqref="R95">
    <cfRule type="cellIs" dxfId="3198" priority="3199" operator="equal">
      <formula>"Online"</formula>
    </cfRule>
  </conditionalFormatting>
  <conditionalFormatting sqref="R95">
    <cfRule type="cellIs" dxfId="3197" priority="3198" operator="equal">
      <formula>"Online"</formula>
    </cfRule>
  </conditionalFormatting>
  <conditionalFormatting sqref="R95">
    <cfRule type="cellIs" dxfId="3196" priority="3197" operator="equal">
      <formula>"Online"</formula>
    </cfRule>
  </conditionalFormatting>
  <conditionalFormatting sqref="R95">
    <cfRule type="cellIs" dxfId="3195" priority="3196" operator="equal">
      <formula>"Online"</formula>
    </cfRule>
  </conditionalFormatting>
  <conditionalFormatting sqref="R95">
    <cfRule type="cellIs" dxfId="3194" priority="3195" operator="equal">
      <formula>"Online"</formula>
    </cfRule>
  </conditionalFormatting>
  <conditionalFormatting sqref="R95">
    <cfRule type="cellIs" dxfId="3193" priority="3194" operator="equal">
      <formula>"Online"</formula>
    </cfRule>
  </conditionalFormatting>
  <conditionalFormatting sqref="R95">
    <cfRule type="cellIs" dxfId="3192" priority="3193" operator="equal">
      <formula>"Online"</formula>
    </cfRule>
  </conditionalFormatting>
  <conditionalFormatting sqref="R95">
    <cfRule type="cellIs" dxfId="3191" priority="3192" operator="equal">
      <formula>"Online"</formula>
    </cfRule>
  </conditionalFormatting>
  <conditionalFormatting sqref="R95">
    <cfRule type="cellIs" dxfId="3190" priority="3191" operator="equal">
      <formula>"Online"</formula>
    </cfRule>
  </conditionalFormatting>
  <conditionalFormatting sqref="R95">
    <cfRule type="cellIs" dxfId="3189" priority="3190" operator="equal">
      <formula>"Online"</formula>
    </cfRule>
  </conditionalFormatting>
  <conditionalFormatting sqref="R95">
    <cfRule type="cellIs" dxfId="3188" priority="3189" operator="equal">
      <formula>"Online"</formula>
    </cfRule>
  </conditionalFormatting>
  <conditionalFormatting sqref="R95">
    <cfRule type="cellIs" dxfId="3187" priority="3188" operator="equal">
      <formula>"Online"</formula>
    </cfRule>
  </conditionalFormatting>
  <conditionalFormatting sqref="R95">
    <cfRule type="cellIs" dxfId="3186" priority="3187" operator="equal">
      <formula>"Online"</formula>
    </cfRule>
  </conditionalFormatting>
  <conditionalFormatting sqref="R95">
    <cfRule type="cellIs" dxfId="3185" priority="3186" operator="equal">
      <formula>"Online"</formula>
    </cfRule>
  </conditionalFormatting>
  <conditionalFormatting sqref="R95">
    <cfRule type="cellIs" dxfId="3184" priority="3185" operator="equal">
      <formula>"Online"</formula>
    </cfRule>
  </conditionalFormatting>
  <conditionalFormatting sqref="R95">
    <cfRule type="cellIs" dxfId="3183" priority="3184" operator="equal">
      <formula>"Online"</formula>
    </cfRule>
  </conditionalFormatting>
  <conditionalFormatting sqref="R95">
    <cfRule type="cellIs" dxfId="3182" priority="3183" operator="equal">
      <formula>"Online"</formula>
    </cfRule>
  </conditionalFormatting>
  <conditionalFormatting sqref="R95">
    <cfRule type="cellIs" dxfId="3181" priority="3182" operator="equal">
      <formula>"Online"</formula>
    </cfRule>
  </conditionalFormatting>
  <conditionalFormatting sqref="R95">
    <cfRule type="cellIs" dxfId="3180" priority="3181" operator="equal">
      <formula>"Online"</formula>
    </cfRule>
  </conditionalFormatting>
  <conditionalFormatting sqref="R95">
    <cfRule type="cellIs" dxfId="3179" priority="3180" operator="equal">
      <formula>"Online"</formula>
    </cfRule>
  </conditionalFormatting>
  <conditionalFormatting sqref="R95">
    <cfRule type="cellIs" dxfId="3178" priority="3179" operator="equal">
      <formula>"Online"</formula>
    </cfRule>
  </conditionalFormatting>
  <conditionalFormatting sqref="R95">
    <cfRule type="cellIs" dxfId="3177" priority="3178" operator="equal">
      <formula>"Online"</formula>
    </cfRule>
  </conditionalFormatting>
  <conditionalFormatting sqref="R95">
    <cfRule type="cellIs" dxfId="3176" priority="3177" operator="equal">
      <formula>"Online"</formula>
    </cfRule>
  </conditionalFormatting>
  <conditionalFormatting sqref="R95">
    <cfRule type="cellIs" dxfId="3175" priority="3176" operator="equal">
      <formula>"Online"</formula>
    </cfRule>
  </conditionalFormatting>
  <conditionalFormatting sqref="R95">
    <cfRule type="cellIs" dxfId="3174" priority="3175" operator="equal">
      <formula>"Online"</formula>
    </cfRule>
  </conditionalFormatting>
  <conditionalFormatting sqref="R95">
    <cfRule type="cellIs" dxfId="3173" priority="3174" operator="equal">
      <formula>"Online"</formula>
    </cfRule>
  </conditionalFormatting>
  <conditionalFormatting sqref="R95">
    <cfRule type="cellIs" dxfId="3172" priority="3173" operator="equal">
      <formula>"Online"</formula>
    </cfRule>
  </conditionalFormatting>
  <conditionalFormatting sqref="R95">
    <cfRule type="cellIs" dxfId="3171" priority="3172" operator="equal">
      <formula>"Online"</formula>
    </cfRule>
  </conditionalFormatting>
  <conditionalFormatting sqref="R95">
    <cfRule type="cellIs" dxfId="3170" priority="3171" operator="equal">
      <formula>"Online"</formula>
    </cfRule>
  </conditionalFormatting>
  <conditionalFormatting sqref="R95">
    <cfRule type="cellIs" dxfId="3169" priority="3170" operator="equal">
      <formula>"Online"</formula>
    </cfRule>
  </conditionalFormatting>
  <conditionalFormatting sqref="R95">
    <cfRule type="cellIs" dxfId="3168" priority="3169" operator="equal">
      <formula>"Online"</formula>
    </cfRule>
  </conditionalFormatting>
  <conditionalFormatting sqref="R95">
    <cfRule type="cellIs" dxfId="3167" priority="3168" operator="equal">
      <formula>"Online"</formula>
    </cfRule>
  </conditionalFormatting>
  <conditionalFormatting sqref="R95">
    <cfRule type="cellIs" dxfId="3166" priority="3167" operator="equal">
      <formula>"Online"</formula>
    </cfRule>
  </conditionalFormatting>
  <conditionalFormatting sqref="R95">
    <cfRule type="cellIs" dxfId="3165" priority="3166" operator="equal">
      <formula>"Online"</formula>
    </cfRule>
  </conditionalFormatting>
  <conditionalFormatting sqref="R95">
    <cfRule type="cellIs" dxfId="3164" priority="3165" operator="equal">
      <formula>"Online"</formula>
    </cfRule>
  </conditionalFormatting>
  <conditionalFormatting sqref="R95">
    <cfRule type="cellIs" dxfId="3163" priority="3164" operator="equal">
      <formula>"Online"</formula>
    </cfRule>
  </conditionalFormatting>
  <conditionalFormatting sqref="R95">
    <cfRule type="cellIs" dxfId="3162" priority="3163" operator="equal">
      <formula>"Online"</formula>
    </cfRule>
  </conditionalFormatting>
  <conditionalFormatting sqref="R95">
    <cfRule type="cellIs" dxfId="3161" priority="3162" operator="equal">
      <formula>"Online"</formula>
    </cfRule>
  </conditionalFormatting>
  <conditionalFormatting sqref="R95">
    <cfRule type="cellIs" dxfId="3160" priority="3161" operator="equal">
      <formula>"Online"</formula>
    </cfRule>
  </conditionalFormatting>
  <conditionalFormatting sqref="R95">
    <cfRule type="cellIs" dxfId="3159" priority="3160" operator="equal">
      <formula>"Online"</formula>
    </cfRule>
  </conditionalFormatting>
  <conditionalFormatting sqref="R95">
    <cfRule type="cellIs" dxfId="3158" priority="3159" operator="equal">
      <formula>"Online"</formula>
    </cfRule>
  </conditionalFormatting>
  <conditionalFormatting sqref="R95">
    <cfRule type="cellIs" dxfId="3157" priority="3158" operator="equal">
      <formula>"Online"</formula>
    </cfRule>
  </conditionalFormatting>
  <conditionalFormatting sqref="R95">
    <cfRule type="cellIs" dxfId="3156" priority="3157" operator="equal">
      <formula>"Online"</formula>
    </cfRule>
  </conditionalFormatting>
  <conditionalFormatting sqref="R95">
    <cfRule type="cellIs" dxfId="3155" priority="3156" operator="equal">
      <formula>"Online"</formula>
    </cfRule>
  </conditionalFormatting>
  <conditionalFormatting sqref="R95">
    <cfRule type="cellIs" dxfId="3154" priority="3155" operator="equal">
      <formula>"Online"</formula>
    </cfRule>
  </conditionalFormatting>
  <conditionalFormatting sqref="R95">
    <cfRule type="cellIs" dxfId="3153" priority="3154" operator="equal">
      <formula>"Online"</formula>
    </cfRule>
  </conditionalFormatting>
  <conditionalFormatting sqref="R95">
    <cfRule type="cellIs" dxfId="3152" priority="3153" operator="equal">
      <formula>"Online"</formula>
    </cfRule>
  </conditionalFormatting>
  <conditionalFormatting sqref="R95">
    <cfRule type="cellIs" dxfId="3151" priority="3152" operator="equal">
      <formula>"Online"</formula>
    </cfRule>
  </conditionalFormatting>
  <conditionalFormatting sqref="R95">
    <cfRule type="cellIs" dxfId="3150" priority="3151" operator="equal">
      <formula>"Online"</formula>
    </cfRule>
  </conditionalFormatting>
  <conditionalFormatting sqref="R95">
    <cfRule type="cellIs" dxfId="3149" priority="3150" operator="equal">
      <formula>"Online"</formula>
    </cfRule>
  </conditionalFormatting>
  <conditionalFormatting sqref="R95">
    <cfRule type="cellIs" dxfId="3148" priority="3149" operator="equal">
      <formula>"Online"</formula>
    </cfRule>
  </conditionalFormatting>
  <conditionalFormatting sqref="R95">
    <cfRule type="cellIs" dxfId="3147" priority="3148" operator="equal">
      <formula>"Online"</formula>
    </cfRule>
  </conditionalFormatting>
  <conditionalFormatting sqref="R95">
    <cfRule type="cellIs" dxfId="3146" priority="3147" operator="equal">
      <formula>"Online"</formula>
    </cfRule>
  </conditionalFormatting>
  <conditionalFormatting sqref="R95">
    <cfRule type="cellIs" dxfId="3145" priority="3146" operator="equal">
      <formula>"Online"</formula>
    </cfRule>
  </conditionalFormatting>
  <conditionalFormatting sqref="R95">
    <cfRule type="cellIs" dxfId="3144" priority="3145" operator="equal">
      <formula>"Online"</formula>
    </cfRule>
  </conditionalFormatting>
  <conditionalFormatting sqref="R95">
    <cfRule type="cellIs" dxfId="3143" priority="3144" operator="equal">
      <formula>"Online"</formula>
    </cfRule>
  </conditionalFormatting>
  <conditionalFormatting sqref="R95">
    <cfRule type="cellIs" dxfId="3142" priority="3143" operator="equal">
      <formula>"Online"</formula>
    </cfRule>
  </conditionalFormatting>
  <conditionalFormatting sqref="R95">
    <cfRule type="cellIs" dxfId="3141" priority="3142" operator="equal">
      <formula>"Online"</formula>
    </cfRule>
  </conditionalFormatting>
  <conditionalFormatting sqref="R95">
    <cfRule type="cellIs" dxfId="3140" priority="3141" operator="equal">
      <formula>"Online"</formula>
    </cfRule>
  </conditionalFormatting>
  <conditionalFormatting sqref="R95">
    <cfRule type="cellIs" dxfId="3139" priority="3140" operator="equal">
      <formula>"Online"</formula>
    </cfRule>
  </conditionalFormatting>
  <conditionalFormatting sqref="R95">
    <cfRule type="cellIs" dxfId="3138" priority="3139" operator="equal">
      <formula>"Online"</formula>
    </cfRule>
  </conditionalFormatting>
  <conditionalFormatting sqref="R95">
    <cfRule type="cellIs" dxfId="3137" priority="3138" operator="equal">
      <formula>"Online"</formula>
    </cfRule>
  </conditionalFormatting>
  <conditionalFormatting sqref="R95">
    <cfRule type="cellIs" dxfId="3136" priority="3137" operator="equal">
      <formula>"Online"</formula>
    </cfRule>
  </conditionalFormatting>
  <conditionalFormatting sqref="R95">
    <cfRule type="cellIs" dxfId="3135" priority="3136" operator="equal">
      <formula>"Online"</formula>
    </cfRule>
  </conditionalFormatting>
  <conditionalFormatting sqref="R95">
    <cfRule type="cellIs" dxfId="3134" priority="3135" operator="equal">
      <formula>"Online"</formula>
    </cfRule>
  </conditionalFormatting>
  <conditionalFormatting sqref="R95">
    <cfRule type="cellIs" dxfId="3133" priority="3134" operator="equal">
      <formula>"Online"</formula>
    </cfRule>
  </conditionalFormatting>
  <conditionalFormatting sqref="R95">
    <cfRule type="cellIs" dxfId="3132" priority="3133" operator="equal">
      <formula>"Online"</formula>
    </cfRule>
  </conditionalFormatting>
  <conditionalFormatting sqref="R95">
    <cfRule type="cellIs" dxfId="3131" priority="3132" operator="equal">
      <formula>"Online"</formula>
    </cfRule>
  </conditionalFormatting>
  <conditionalFormatting sqref="R95">
    <cfRule type="cellIs" dxfId="3130" priority="3131" operator="equal">
      <formula>"Online"</formula>
    </cfRule>
  </conditionalFormatting>
  <conditionalFormatting sqref="R95">
    <cfRule type="cellIs" dxfId="3129" priority="3130" operator="equal">
      <formula>"Online"</formula>
    </cfRule>
  </conditionalFormatting>
  <conditionalFormatting sqref="R95">
    <cfRule type="cellIs" dxfId="3128" priority="3129" operator="equal">
      <formula>"Online"</formula>
    </cfRule>
  </conditionalFormatting>
  <conditionalFormatting sqref="R95">
    <cfRule type="cellIs" dxfId="3127" priority="3128" operator="equal">
      <formula>"Online"</formula>
    </cfRule>
  </conditionalFormatting>
  <conditionalFormatting sqref="R95">
    <cfRule type="cellIs" dxfId="3126" priority="3127" operator="equal">
      <formula>"Online"</formula>
    </cfRule>
  </conditionalFormatting>
  <conditionalFormatting sqref="R95">
    <cfRule type="cellIs" dxfId="3125" priority="3126" operator="equal">
      <formula>"Online"</formula>
    </cfRule>
  </conditionalFormatting>
  <conditionalFormatting sqref="R95">
    <cfRule type="cellIs" dxfId="3124" priority="3125" operator="equal">
      <formula>"Online"</formula>
    </cfRule>
  </conditionalFormatting>
  <conditionalFormatting sqref="R95">
    <cfRule type="cellIs" dxfId="3123" priority="3124" operator="equal">
      <formula>"Online"</formula>
    </cfRule>
  </conditionalFormatting>
  <conditionalFormatting sqref="R95">
    <cfRule type="cellIs" dxfId="3122" priority="3123" operator="equal">
      <formula>"Online"</formula>
    </cfRule>
  </conditionalFormatting>
  <conditionalFormatting sqref="R95">
    <cfRule type="cellIs" dxfId="3121" priority="3122" operator="equal">
      <formula>"Online"</formula>
    </cfRule>
  </conditionalFormatting>
  <conditionalFormatting sqref="R95">
    <cfRule type="cellIs" dxfId="3120" priority="3121" operator="equal">
      <formula>"Online"</formula>
    </cfRule>
  </conditionalFormatting>
  <conditionalFormatting sqref="R95">
    <cfRule type="cellIs" dxfId="3119" priority="3120" operator="equal">
      <formula>"Online"</formula>
    </cfRule>
  </conditionalFormatting>
  <conditionalFormatting sqref="R95">
    <cfRule type="cellIs" dxfId="3118" priority="3119" operator="equal">
      <formula>"Online"</formula>
    </cfRule>
  </conditionalFormatting>
  <conditionalFormatting sqref="R95">
    <cfRule type="cellIs" dxfId="3117" priority="3118" operator="equal">
      <formula>"Online"</formula>
    </cfRule>
  </conditionalFormatting>
  <conditionalFormatting sqref="R95">
    <cfRule type="cellIs" dxfId="3116" priority="3117" operator="equal">
      <formula>"Online"</formula>
    </cfRule>
  </conditionalFormatting>
  <conditionalFormatting sqref="R95">
    <cfRule type="cellIs" dxfId="3115" priority="3116" operator="equal">
      <formula>"Online"</formula>
    </cfRule>
  </conditionalFormatting>
  <conditionalFormatting sqref="R95">
    <cfRule type="cellIs" dxfId="3114" priority="3115" operator="equal">
      <formula>"Online"</formula>
    </cfRule>
  </conditionalFormatting>
  <conditionalFormatting sqref="R95">
    <cfRule type="cellIs" dxfId="3113" priority="3114" operator="equal">
      <formula>"Online"</formula>
    </cfRule>
  </conditionalFormatting>
  <conditionalFormatting sqref="R95">
    <cfRule type="cellIs" dxfId="3112" priority="3113" operator="equal">
      <formula>"Online"</formula>
    </cfRule>
  </conditionalFormatting>
  <conditionalFormatting sqref="R95">
    <cfRule type="cellIs" dxfId="3111" priority="3112" operator="equal">
      <formula>"Online"</formula>
    </cfRule>
  </conditionalFormatting>
  <conditionalFormatting sqref="R95">
    <cfRule type="cellIs" dxfId="3110" priority="3111" operator="equal">
      <formula>"Online"</formula>
    </cfRule>
  </conditionalFormatting>
  <conditionalFormatting sqref="R95">
    <cfRule type="cellIs" dxfId="3109" priority="3110" operator="equal">
      <formula>"Online"</formula>
    </cfRule>
  </conditionalFormatting>
  <conditionalFormatting sqref="R95">
    <cfRule type="cellIs" dxfId="3108" priority="3109" operator="equal">
      <formula>"Online"</formula>
    </cfRule>
  </conditionalFormatting>
  <conditionalFormatting sqref="R95">
    <cfRule type="cellIs" dxfId="3107" priority="3108" operator="equal">
      <formula>"Online"</formula>
    </cfRule>
  </conditionalFormatting>
  <conditionalFormatting sqref="R95">
    <cfRule type="cellIs" dxfId="3106" priority="3107" operator="equal">
      <formula>"Online"</formula>
    </cfRule>
  </conditionalFormatting>
  <conditionalFormatting sqref="R95">
    <cfRule type="cellIs" dxfId="3105" priority="3106" operator="equal">
      <formula>"Online"</formula>
    </cfRule>
  </conditionalFormatting>
  <conditionalFormatting sqref="R95">
    <cfRule type="cellIs" dxfId="3104" priority="3105" operator="equal">
      <formula>"Online"</formula>
    </cfRule>
  </conditionalFormatting>
  <conditionalFormatting sqref="R95">
    <cfRule type="cellIs" dxfId="3103" priority="3104" operator="equal">
      <formula>"Online"</formula>
    </cfRule>
  </conditionalFormatting>
  <conditionalFormatting sqref="R95">
    <cfRule type="cellIs" dxfId="3102" priority="3103" operator="equal">
      <formula>"Online"</formula>
    </cfRule>
  </conditionalFormatting>
  <conditionalFormatting sqref="R95">
    <cfRule type="cellIs" dxfId="3101" priority="3102" operator="equal">
      <formula>"Online"</formula>
    </cfRule>
  </conditionalFormatting>
  <conditionalFormatting sqref="R95">
    <cfRule type="cellIs" dxfId="3100" priority="3101" operator="equal">
      <formula>"Online"</formula>
    </cfRule>
  </conditionalFormatting>
  <conditionalFormatting sqref="R95">
    <cfRule type="cellIs" dxfId="3099" priority="3100" operator="equal">
      <formula>"Online"</formula>
    </cfRule>
  </conditionalFormatting>
  <conditionalFormatting sqref="R95">
    <cfRule type="cellIs" dxfId="3098" priority="3099" operator="equal">
      <formula>"Online"</formula>
    </cfRule>
  </conditionalFormatting>
  <conditionalFormatting sqref="R95">
    <cfRule type="cellIs" dxfId="3097" priority="3098" operator="equal">
      <formula>"Online"</formula>
    </cfRule>
  </conditionalFormatting>
  <conditionalFormatting sqref="R95">
    <cfRule type="cellIs" dxfId="3096" priority="3097" operator="equal">
      <formula>"Online"</formula>
    </cfRule>
  </conditionalFormatting>
  <conditionalFormatting sqref="R95">
    <cfRule type="cellIs" dxfId="3095" priority="3096" operator="equal">
      <formula>"Online"</formula>
    </cfRule>
  </conditionalFormatting>
  <conditionalFormatting sqref="R95">
    <cfRule type="cellIs" dxfId="3094" priority="3095" operator="equal">
      <formula>"Online"</formula>
    </cfRule>
  </conditionalFormatting>
  <conditionalFormatting sqref="R95">
    <cfRule type="cellIs" dxfId="3093" priority="3094" operator="equal">
      <formula>"Online"</formula>
    </cfRule>
  </conditionalFormatting>
  <conditionalFormatting sqref="R95">
    <cfRule type="cellIs" dxfId="3092" priority="3093" operator="equal">
      <formula>"Online"</formula>
    </cfRule>
  </conditionalFormatting>
  <conditionalFormatting sqref="R95">
    <cfRule type="cellIs" dxfId="3091" priority="3092" operator="equal">
      <formula>"Online"</formula>
    </cfRule>
  </conditionalFormatting>
  <conditionalFormatting sqref="R95">
    <cfRule type="cellIs" dxfId="3090" priority="3091" operator="equal">
      <formula>"Online"</formula>
    </cfRule>
  </conditionalFormatting>
  <conditionalFormatting sqref="R95">
    <cfRule type="cellIs" dxfId="3089" priority="3090" operator="equal">
      <formula>"Online"</formula>
    </cfRule>
  </conditionalFormatting>
  <conditionalFormatting sqref="R95">
    <cfRule type="cellIs" dxfId="3088" priority="3089" operator="equal">
      <formula>"Online"</formula>
    </cfRule>
  </conditionalFormatting>
  <conditionalFormatting sqref="R95">
    <cfRule type="cellIs" dxfId="3087" priority="3088" operator="equal">
      <formula>"Online"</formula>
    </cfRule>
  </conditionalFormatting>
  <conditionalFormatting sqref="R95">
    <cfRule type="cellIs" dxfId="3086" priority="3087" operator="equal">
      <formula>"Online"</formula>
    </cfRule>
  </conditionalFormatting>
  <conditionalFormatting sqref="R95">
    <cfRule type="cellIs" dxfId="3085" priority="3086" operator="equal">
      <formula>"Online"</formula>
    </cfRule>
  </conditionalFormatting>
  <conditionalFormatting sqref="R95">
    <cfRule type="cellIs" dxfId="3084" priority="3085" operator="equal">
      <formula>"Online"</formula>
    </cfRule>
  </conditionalFormatting>
  <conditionalFormatting sqref="R95">
    <cfRule type="cellIs" dxfId="3083" priority="3084" operator="equal">
      <formula>"Online"</formula>
    </cfRule>
  </conditionalFormatting>
  <conditionalFormatting sqref="R95">
    <cfRule type="cellIs" dxfId="3082" priority="3083" operator="equal">
      <formula>"Online"</formula>
    </cfRule>
  </conditionalFormatting>
  <conditionalFormatting sqref="R95">
    <cfRule type="cellIs" dxfId="3081" priority="3082" operator="equal">
      <formula>"Online"</formula>
    </cfRule>
  </conditionalFormatting>
  <conditionalFormatting sqref="R95">
    <cfRule type="cellIs" dxfId="3080" priority="3081" operator="equal">
      <formula>"Online"</formula>
    </cfRule>
  </conditionalFormatting>
  <conditionalFormatting sqref="R95">
    <cfRule type="cellIs" dxfId="3079" priority="3080" operator="equal">
      <formula>"Online"</formula>
    </cfRule>
  </conditionalFormatting>
  <conditionalFormatting sqref="R95">
    <cfRule type="cellIs" dxfId="3078" priority="3079" operator="equal">
      <formula>"Online"</formula>
    </cfRule>
  </conditionalFormatting>
  <conditionalFormatting sqref="R95">
    <cfRule type="cellIs" dxfId="3077" priority="3078" operator="equal">
      <formula>"Online"</formula>
    </cfRule>
  </conditionalFormatting>
  <conditionalFormatting sqref="R95">
    <cfRule type="cellIs" dxfId="3076" priority="3077" operator="equal">
      <formula>"Online"</formula>
    </cfRule>
  </conditionalFormatting>
  <conditionalFormatting sqref="R95">
    <cfRule type="cellIs" dxfId="3075" priority="3076" operator="equal">
      <formula>"Online"</formula>
    </cfRule>
  </conditionalFormatting>
  <conditionalFormatting sqref="R95">
    <cfRule type="cellIs" dxfId="3074" priority="3075" operator="equal">
      <formula>"Online"</formula>
    </cfRule>
  </conditionalFormatting>
  <conditionalFormatting sqref="R95">
    <cfRule type="cellIs" dxfId="3073" priority="3074" operator="equal">
      <formula>"Online"</formula>
    </cfRule>
  </conditionalFormatting>
  <conditionalFormatting sqref="R95">
    <cfRule type="cellIs" dxfId="3072" priority="3073" operator="equal">
      <formula>"Online"</formula>
    </cfRule>
  </conditionalFormatting>
  <conditionalFormatting sqref="R95">
    <cfRule type="cellIs" dxfId="3071" priority="3072" operator="equal">
      <formula>"Online"</formula>
    </cfRule>
  </conditionalFormatting>
  <conditionalFormatting sqref="R95">
    <cfRule type="cellIs" dxfId="3070" priority="3071" operator="equal">
      <formula>"Online"</formula>
    </cfRule>
  </conditionalFormatting>
  <conditionalFormatting sqref="R95">
    <cfRule type="cellIs" dxfId="3069" priority="3070" operator="equal">
      <formula>"Online"</formula>
    </cfRule>
  </conditionalFormatting>
  <conditionalFormatting sqref="R95">
    <cfRule type="cellIs" dxfId="3068" priority="3069" operator="equal">
      <formula>"Online"</formula>
    </cfRule>
  </conditionalFormatting>
  <conditionalFormatting sqref="R95">
    <cfRule type="cellIs" dxfId="3067" priority="3068" operator="equal">
      <formula>"Online"</formula>
    </cfRule>
  </conditionalFormatting>
  <conditionalFormatting sqref="R95">
    <cfRule type="cellIs" dxfId="3066" priority="3067" operator="equal">
      <formula>"Online"</formula>
    </cfRule>
  </conditionalFormatting>
  <conditionalFormatting sqref="R95">
    <cfRule type="cellIs" dxfId="3065" priority="3066" operator="equal">
      <formula>"Online"</formula>
    </cfRule>
  </conditionalFormatting>
  <conditionalFormatting sqref="R95">
    <cfRule type="cellIs" dxfId="3064" priority="3065" operator="equal">
      <formula>"Online"</formula>
    </cfRule>
  </conditionalFormatting>
  <conditionalFormatting sqref="R95">
    <cfRule type="cellIs" dxfId="3063" priority="3064" operator="equal">
      <formula>"Online"</formula>
    </cfRule>
  </conditionalFormatting>
  <conditionalFormatting sqref="R95">
    <cfRule type="cellIs" dxfId="3062" priority="3063" operator="equal">
      <formula>"Online"</formula>
    </cfRule>
  </conditionalFormatting>
  <conditionalFormatting sqref="R95">
    <cfRule type="cellIs" dxfId="3061" priority="3062" operator="equal">
      <formula>"Online"</formula>
    </cfRule>
  </conditionalFormatting>
  <conditionalFormatting sqref="R95">
    <cfRule type="cellIs" dxfId="3060" priority="3061" operator="equal">
      <formula>"Online"</formula>
    </cfRule>
  </conditionalFormatting>
  <conditionalFormatting sqref="R95">
    <cfRule type="cellIs" dxfId="3059" priority="3060" operator="equal">
      <formula>"Online"</formula>
    </cfRule>
  </conditionalFormatting>
  <conditionalFormatting sqref="R95">
    <cfRule type="cellIs" dxfId="3058" priority="3059" operator="equal">
      <formula>"Online"</formula>
    </cfRule>
  </conditionalFormatting>
  <conditionalFormatting sqref="R95">
    <cfRule type="cellIs" dxfId="3057" priority="3058" operator="equal">
      <formula>"Online"</formula>
    </cfRule>
  </conditionalFormatting>
  <conditionalFormatting sqref="R95">
    <cfRule type="cellIs" dxfId="3056" priority="3057" operator="equal">
      <formula>"Online"</formula>
    </cfRule>
  </conditionalFormatting>
  <conditionalFormatting sqref="R95">
    <cfRule type="cellIs" dxfId="3055" priority="3056" operator="equal">
      <formula>"Online"</formula>
    </cfRule>
  </conditionalFormatting>
  <conditionalFormatting sqref="R95">
    <cfRule type="cellIs" dxfId="3054" priority="3055" operator="equal">
      <formula>"Online"</formula>
    </cfRule>
  </conditionalFormatting>
  <conditionalFormatting sqref="R95">
    <cfRule type="cellIs" dxfId="3053" priority="3054" operator="equal">
      <formula>"Online"</formula>
    </cfRule>
  </conditionalFormatting>
  <conditionalFormatting sqref="R95">
    <cfRule type="cellIs" dxfId="3052" priority="3053" operator="equal">
      <formula>"Online"</formula>
    </cfRule>
  </conditionalFormatting>
  <conditionalFormatting sqref="R95">
    <cfRule type="cellIs" dxfId="3051" priority="3052" operator="equal">
      <formula>"Online"</formula>
    </cfRule>
  </conditionalFormatting>
  <conditionalFormatting sqref="R95">
    <cfRule type="cellIs" dxfId="3050" priority="3051" operator="equal">
      <formula>"Online"</formula>
    </cfRule>
  </conditionalFormatting>
  <conditionalFormatting sqref="R95">
    <cfRule type="cellIs" dxfId="3049" priority="3050" operator="equal">
      <formula>"Online"</formula>
    </cfRule>
  </conditionalFormatting>
  <conditionalFormatting sqref="R95">
    <cfRule type="cellIs" dxfId="3048" priority="3049" operator="equal">
      <formula>"Online"</formula>
    </cfRule>
  </conditionalFormatting>
  <conditionalFormatting sqref="R95">
    <cfRule type="cellIs" dxfId="3047" priority="3048" operator="equal">
      <formula>"Online"</formula>
    </cfRule>
  </conditionalFormatting>
  <conditionalFormatting sqref="R95">
    <cfRule type="cellIs" dxfId="3046" priority="3047" operator="equal">
      <formula>"Online"</formula>
    </cfRule>
  </conditionalFormatting>
  <conditionalFormatting sqref="R95">
    <cfRule type="cellIs" dxfId="3045" priority="3046" operator="equal">
      <formula>"Online"</formula>
    </cfRule>
  </conditionalFormatting>
  <conditionalFormatting sqref="R95">
    <cfRule type="cellIs" dxfId="3044" priority="3045" operator="equal">
      <formula>"Online"</formula>
    </cfRule>
  </conditionalFormatting>
  <conditionalFormatting sqref="R95">
    <cfRule type="cellIs" dxfId="3043" priority="3044" operator="equal">
      <formula>"Online"</formula>
    </cfRule>
  </conditionalFormatting>
  <conditionalFormatting sqref="R95">
    <cfRule type="cellIs" dxfId="3042" priority="3043" operator="equal">
      <formula>"Online"</formula>
    </cfRule>
  </conditionalFormatting>
  <conditionalFormatting sqref="R95">
    <cfRule type="cellIs" dxfId="3041" priority="3042" operator="equal">
      <formula>"Online"</formula>
    </cfRule>
  </conditionalFormatting>
  <conditionalFormatting sqref="R95">
    <cfRule type="cellIs" dxfId="3040" priority="3041" operator="equal">
      <formula>"Online"</formula>
    </cfRule>
  </conditionalFormatting>
  <conditionalFormatting sqref="R95">
    <cfRule type="cellIs" dxfId="3039" priority="3040" operator="equal">
      <formula>"Online"</formula>
    </cfRule>
  </conditionalFormatting>
  <conditionalFormatting sqref="R95">
    <cfRule type="cellIs" dxfId="3038" priority="3039" operator="equal">
      <formula>"Online"</formula>
    </cfRule>
  </conditionalFormatting>
  <conditionalFormatting sqref="R95">
    <cfRule type="cellIs" dxfId="3037" priority="3038" operator="equal">
      <formula>"Online"</formula>
    </cfRule>
  </conditionalFormatting>
  <conditionalFormatting sqref="R95">
    <cfRule type="cellIs" dxfId="3036" priority="3037" operator="equal">
      <formula>"Online"</formula>
    </cfRule>
  </conditionalFormatting>
  <conditionalFormatting sqref="R95">
    <cfRule type="cellIs" dxfId="3035" priority="3036" operator="equal">
      <formula>"Online"</formula>
    </cfRule>
  </conditionalFormatting>
  <conditionalFormatting sqref="R95">
    <cfRule type="cellIs" dxfId="3034" priority="3035" operator="equal">
      <formula>"Online"</formula>
    </cfRule>
  </conditionalFormatting>
  <conditionalFormatting sqref="R95">
    <cfRule type="cellIs" dxfId="3033" priority="3034" operator="equal">
      <formula>"Online"</formula>
    </cfRule>
  </conditionalFormatting>
  <conditionalFormatting sqref="R95">
    <cfRule type="cellIs" dxfId="3032" priority="3033" operator="equal">
      <formula>"Online"</formula>
    </cfRule>
  </conditionalFormatting>
  <conditionalFormatting sqref="R95">
    <cfRule type="cellIs" dxfId="3031" priority="3032" operator="equal">
      <formula>"Online"</formula>
    </cfRule>
  </conditionalFormatting>
  <conditionalFormatting sqref="R95">
    <cfRule type="cellIs" dxfId="3030" priority="3031" operator="equal">
      <formula>"Online"</formula>
    </cfRule>
  </conditionalFormatting>
  <conditionalFormatting sqref="R95">
    <cfRule type="cellIs" dxfId="3029" priority="3030" operator="equal">
      <formula>"Online"</formula>
    </cfRule>
  </conditionalFormatting>
  <conditionalFormatting sqref="R95">
    <cfRule type="cellIs" dxfId="3028" priority="3029" operator="equal">
      <formula>"Online"</formula>
    </cfRule>
  </conditionalFormatting>
  <conditionalFormatting sqref="R95">
    <cfRule type="cellIs" dxfId="3027" priority="3028" operator="equal">
      <formula>"Online"</formula>
    </cfRule>
  </conditionalFormatting>
  <conditionalFormatting sqref="R95">
    <cfRule type="cellIs" dxfId="3026" priority="3027" operator="equal">
      <formula>"Online"</formula>
    </cfRule>
  </conditionalFormatting>
  <conditionalFormatting sqref="R95">
    <cfRule type="cellIs" dxfId="3025" priority="3026" operator="equal">
      <formula>"Online"</formula>
    </cfRule>
  </conditionalFormatting>
  <conditionalFormatting sqref="R95">
    <cfRule type="cellIs" dxfId="3024" priority="3025" operator="equal">
      <formula>"Online"</formula>
    </cfRule>
  </conditionalFormatting>
  <conditionalFormatting sqref="R95">
    <cfRule type="cellIs" dxfId="3023" priority="3024" operator="equal">
      <formula>"Online"</formula>
    </cfRule>
  </conditionalFormatting>
  <conditionalFormatting sqref="R95">
    <cfRule type="cellIs" dxfId="3022" priority="3023" operator="equal">
      <formula>"Online"</formula>
    </cfRule>
  </conditionalFormatting>
  <conditionalFormatting sqref="R95">
    <cfRule type="cellIs" dxfId="3021" priority="3022" operator="equal">
      <formula>"Online"</formula>
    </cfRule>
  </conditionalFormatting>
  <conditionalFormatting sqref="R95">
    <cfRule type="cellIs" dxfId="3020" priority="3021" operator="equal">
      <formula>"Online"</formula>
    </cfRule>
  </conditionalFormatting>
  <conditionalFormatting sqref="R95">
    <cfRule type="cellIs" dxfId="3019" priority="3020" operator="equal">
      <formula>"Online"</formula>
    </cfRule>
  </conditionalFormatting>
  <conditionalFormatting sqref="R95">
    <cfRule type="cellIs" dxfId="3018" priority="3019" operator="equal">
      <formula>"Online"</formula>
    </cfRule>
  </conditionalFormatting>
  <conditionalFormatting sqref="R95">
    <cfRule type="cellIs" dxfId="3017" priority="3018" operator="equal">
      <formula>"Online"</formula>
    </cfRule>
  </conditionalFormatting>
  <conditionalFormatting sqref="R95">
    <cfRule type="cellIs" dxfId="3016" priority="3017" operator="equal">
      <formula>"Online"</formula>
    </cfRule>
  </conditionalFormatting>
  <conditionalFormatting sqref="R95">
    <cfRule type="cellIs" dxfId="3015" priority="3016" operator="equal">
      <formula>"Online"</formula>
    </cfRule>
  </conditionalFormatting>
  <conditionalFormatting sqref="R95">
    <cfRule type="cellIs" dxfId="3014" priority="3015" operator="equal">
      <formula>"Online"</formula>
    </cfRule>
  </conditionalFormatting>
  <conditionalFormatting sqref="R95">
    <cfRule type="cellIs" dxfId="3013" priority="3014" operator="equal">
      <formula>"Online"</formula>
    </cfRule>
  </conditionalFormatting>
  <conditionalFormatting sqref="R95">
    <cfRule type="cellIs" dxfId="3012" priority="3013" operator="equal">
      <formula>"Online"</formula>
    </cfRule>
  </conditionalFormatting>
  <conditionalFormatting sqref="R95">
    <cfRule type="cellIs" dxfId="3011" priority="3012" operator="equal">
      <formula>"Online"</formula>
    </cfRule>
  </conditionalFormatting>
  <conditionalFormatting sqref="R95">
    <cfRule type="cellIs" dxfId="3010" priority="3011" operator="equal">
      <formula>"Online"</formula>
    </cfRule>
  </conditionalFormatting>
  <conditionalFormatting sqref="R95">
    <cfRule type="cellIs" dxfId="3009" priority="3010" operator="equal">
      <formula>"Online"</formula>
    </cfRule>
  </conditionalFormatting>
  <conditionalFormatting sqref="R95">
    <cfRule type="cellIs" dxfId="3008" priority="3009" operator="equal">
      <formula>"Online"</formula>
    </cfRule>
  </conditionalFormatting>
  <conditionalFormatting sqref="R95">
    <cfRule type="cellIs" dxfId="3007" priority="3008" operator="equal">
      <formula>"Online"</formula>
    </cfRule>
  </conditionalFormatting>
  <conditionalFormatting sqref="R95">
    <cfRule type="cellIs" dxfId="3006" priority="3007" operator="equal">
      <formula>"Online"</formula>
    </cfRule>
  </conditionalFormatting>
  <conditionalFormatting sqref="R95">
    <cfRule type="cellIs" dxfId="3005" priority="3006" operator="equal">
      <formula>"Online"</formula>
    </cfRule>
  </conditionalFormatting>
  <conditionalFormatting sqref="R95">
    <cfRule type="cellIs" dxfId="3004" priority="3005" operator="equal">
      <formula>"Online"</formula>
    </cfRule>
  </conditionalFormatting>
  <conditionalFormatting sqref="R95">
    <cfRule type="cellIs" dxfId="3003" priority="3004" operator="equal">
      <formula>"Online"</formula>
    </cfRule>
  </conditionalFormatting>
  <conditionalFormatting sqref="R95">
    <cfRule type="cellIs" dxfId="3002" priority="3003" operator="equal">
      <formula>"Online"</formula>
    </cfRule>
  </conditionalFormatting>
  <conditionalFormatting sqref="R95">
    <cfRule type="cellIs" dxfId="3001" priority="3002" operator="equal">
      <formula>"Online"</formula>
    </cfRule>
  </conditionalFormatting>
  <conditionalFormatting sqref="R95">
    <cfRule type="cellIs" dxfId="3000" priority="3001" operator="equal">
      <formula>"Online"</formula>
    </cfRule>
  </conditionalFormatting>
  <conditionalFormatting sqref="R95">
    <cfRule type="cellIs" dxfId="2999" priority="3000" operator="equal">
      <formula>"Online"</formula>
    </cfRule>
  </conditionalFormatting>
  <conditionalFormatting sqref="R95">
    <cfRule type="cellIs" dxfId="2998" priority="2999" operator="equal">
      <formula>"Online"</formula>
    </cfRule>
  </conditionalFormatting>
  <conditionalFormatting sqref="R95">
    <cfRule type="cellIs" dxfId="2997" priority="2998" operator="equal">
      <formula>"Online"</formula>
    </cfRule>
  </conditionalFormatting>
  <conditionalFormatting sqref="R95">
    <cfRule type="cellIs" dxfId="2996" priority="2997" operator="equal">
      <formula>"Online"</formula>
    </cfRule>
  </conditionalFormatting>
  <conditionalFormatting sqref="R95">
    <cfRule type="cellIs" dxfId="2995" priority="2996" operator="equal">
      <formula>"Online"</formula>
    </cfRule>
  </conditionalFormatting>
  <conditionalFormatting sqref="R95">
    <cfRule type="cellIs" dxfId="2994" priority="2995" operator="equal">
      <formula>"Online"</formula>
    </cfRule>
  </conditionalFormatting>
  <conditionalFormatting sqref="R95">
    <cfRule type="cellIs" dxfId="2993" priority="2994" operator="equal">
      <formula>"Online"</formula>
    </cfRule>
  </conditionalFormatting>
  <conditionalFormatting sqref="R95">
    <cfRule type="cellIs" dxfId="2992" priority="2993" operator="equal">
      <formula>"Online"</formula>
    </cfRule>
  </conditionalFormatting>
  <conditionalFormatting sqref="R95">
    <cfRule type="cellIs" dxfId="2991" priority="2992" operator="equal">
      <formula>"Online"</formula>
    </cfRule>
  </conditionalFormatting>
  <conditionalFormatting sqref="R95">
    <cfRule type="cellIs" dxfId="2990" priority="2991" operator="equal">
      <formula>"Online"</formula>
    </cfRule>
  </conditionalFormatting>
  <conditionalFormatting sqref="R95">
    <cfRule type="cellIs" dxfId="2989" priority="2990" operator="equal">
      <formula>"Online"</formula>
    </cfRule>
  </conditionalFormatting>
  <conditionalFormatting sqref="R95">
    <cfRule type="cellIs" dxfId="2988" priority="2989" operator="equal">
      <formula>"Online"</formula>
    </cfRule>
  </conditionalFormatting>
  <conditionalFormatting sqref="R95">
    <cfRule type="cellIs" dxfId="2987" priority="2988" operator="equal">
      <formula>"Online"</formula>
    </cfRule>
  </conditionalFormatting>
  <conditionalFormatting sqref="R95">
    <cfRule type="cellIs" dxfId="2986" priority="2987" operator="equal">
      <formula>"Online"</formula>
    </cfRule>
  </conditionalFormatting>
  <conditionalFormatting sqref="R95">
    <cfRule type="cellIs" dxfId="2985" priority="2986" operator="equal">
      <formula>"Online"</formula>
    </cfRule>
  </conditionalFormatting>
  <conditionalFormatting sqref="R95">
    <cfRule type="cellIs" dxfId="2984" priority="2985" operator="equal">
      <formula>"Online"</formula>
    </cfRule>
  </conditionalFormatting>
  <conditionalFormatting sqref="R95">
    <cfRule type="cellIs" dxfId="2983" priority="2984" operator="equal">
      <formula>"Online"</formula>
    </cfRule>
  </conditionalFormatting>
  <conditionalFormatting sqref="R95">
    <cfRule type="cellIs" dxfId="2982" priority="2983" operator="equal">
      <formula>"Online"</formula>
    </cfRule>
  </conditionalFormatting>
  <conditionalFormatting sqref="R95">
    <cfRule type="cellIs" dxfId="2981" priority="2982" operator="equal">
      <formula>"Online"</formula>
    </cfRule>
  </conditionalFormatting>
  <conditionalFormatting sqref="R95">
    <cfRule type="cellIs" dxfId="2980" priority="2981" operator="equal">
      <formula>"Online"</formula>
    </cfRule>
  </conditionalFormatting>
  <conditionalFormatting sqref="R95">
    <cfRule type="cellIs" dxfId="2979" priority="2980" operator="equal">
      <formula>"Online"</formula>
    </cfRule>
  </conditionalFormatting>
  <conditionalFormatting sqref="R95">
    <cfRule type="cellIs" dxfId="2978" priority="2979" operator="equal">
      <formula>"Online"</formula>
    </cfRule>
  </conditionalFormatting>
  <conditionalFormatting sqref="R95">
    <cfRule type="cellIs" dxfId="2977" priority="2978" operator="equal">
      <formula>"Online"</formula>
    </cfRule>
  </conditionalFormatting>
  <conditionalFormatting sqref="R95">
    <cfRule type="cellIs" dxfId="2976" priority="2977" operator="equal">
      <formula>"Online"</formula>
    </cfRule>
  </conditionalFormatting>
  <conditionalFormatting sqref="R95">
    <cfRule type="cellIs" dxfId="2975" priority="2976" operator="equal">
      <formula>"Online"</formula>
    </cfRule>
  </conditionalFormatting>
  <conditionalFormatting sqref="R95">
    <cfRule type="cellIs" dxfId="2974" priority="2975" operator="equal">
      <formula>"Online"</formula>
    </cfRule>
  </conditionalFormatting>
  <conditionalFormatting sqref="R95">
    <cfRule type="cellIs" dxfId="2973" priority="2974" operator="equal">
      <formula>"Online"</formula>
    </cfRule>
  </conditionalFormatting>
  <conditionalFormatting sqref="R95">
    <cfRule type="cellIs" dxfId="2972" priority="2973" operator="equal">
      <formula>"Online"</formula>
    </cfRule>
  </conditionalFormatting>
  <conditionalFormatting sqref="R95">
    <cfRule type="cellIs" dxfId="2971" priority="2972" operator="equal">
      <formula>"Online"</formula>
    </cfRule>
  </conditionalFormatting>
  <conditionalFormatting sqref="R95">
    <cfRule type="cellIs" dxfId="2970" priority="2971" operator="equal">
      <formula>"Online"</formula>
    </cfRule>
  </conditionalFormatting>
  <conditionalFormatting sqref="R95">
    <cfRule type="cellIs" dxfId="2969" priority="2970" operator="equal">
      <formula>"Online"</formula>
    </cfRule>
  </conditionalFormatting>
  <conditionalFormatting sqref="R95">
    <cfRule type="cellIs" dxfId="2968" priority="2969" operator="equal">
      <formula>"Online"</formula>
    </cfRule>
  </conditionalFormatting>
  <conditionalFormatting sqref="R95">
    <cfRule type="cellIs" dxfId="2967" priority="2968" operator="equal">
      <formula>"Online"</formula>
    </cfRule>
  </conditionalFormatting>
  <conditionalFormatting sqref="R95">
    <cfRule type="cellIs" dxfId="2966" priority="2967" operator="equal">
      <formula>"Online"</formula>
    </cfRule>
  </conditionalFormatting>
  <conditionalFormatting sqref="R95">
    <cfRule type="cellIs" dxfId="2965" priority="2966" operator="equal">
      <formula>"Online"</formula>
    </cfRule>
  </conditionalFormatting>
  <conditionalFormatting sqref="R95">
    <cfRule type="cellIs" dxfId="2964" priority="2965" operator="equal">
      <formula>"Online"</formula>
    </cfRule>
  </conditionalFormatting>
  <conditionalFormatting sqref="R95">
    <cfRule type="cellIs" dxfId="2963" priority="2964" operator="equal">
      <formula>"Online"</formula>
    </cfRule>
  </conditionalFormatting>
  <conditionalFormatting sqref="R95">
    <cfRule type="cellIs" dxfId="2962" priority="2963" operator="equal">
      <formula>"Online"</formula>
    </cfRule>
  </conditionalFormatting>
  <conditionalFormatting sqref="R95">
    <cfRule type="cellIs" dxfId="2961" priority="2962" operator="equal">
      <formula>"Online"</formula>
    </cfRule>
  </conditionalFormatting>
  <conditionalFormatting sqref="R95">
    <cfRule type="cellIs" dxfId="2960" priority="2961" operator="equal">
      <formula>"Online"</formula>
    </cfRule>
  </conditionalFormatting>
  <conditionalFormatting sqref="R95">
    <cfRule type="cellIs" dxfId="2959" priority="2960" operator="equal">
      <formula>"Online"</formula>
    </cfRule>
  </conditionalFormatting>
  <conditionalFormatting sqref="R95">
    <cfRule type="cellIs" dxfId="2958" priority="2959" operator="equal">
      <formula>"Online"</formula>
    </cfRule>
  </conditionalFormatting>
  <conditionalFormatting sqref="R95">
    <cfRule type="cellIs" dxfId="2957" priority="2958" operator="equal">
      <formula>"Online"</formula>
    </cfRule>
  </conditionalFormatting>
  <conditionalFormatting sqref="R95">
    <cfRule type="cellIs" dxfId="2956" priority="2957" operator="equal">
      <formula>"Online"</formula>
    </cfRule>
  </conditionalFormatting>
  <conditionalFormatting sqref="R95">
    <cfRule type="cellIs" dxfId="2955" priority="2956" operator="equal">
      <formula>"Online"</formula>
    </cfRule>
  </conditionalFormatting>
  <conditionalFormatting sqref="R95">
    <cfRule type="cellIs" dxfId="2954" priority="2955" operator="equal">
      <formula>"Online"</formula>
    </cfRule>
  </conditionalFormatting>
  <conditionalFormatting sqref="R95">
    <cfRule type="cellIs" dxfId="2953" priority="2954" operator="equal">
      <formula>"Online"</formula>
    </cfRule>
  </conditionalFormatting>
  <conditionalFormatting sqref="R95">
    <cfRule type="cellIs" dxfId="2952" priority="2953" operator="equal">
      <formula>"Online"</formula>
    </cfRule>
  </conditionalFormatting>
  <conditionalFormatting sqref="R95">
    <cfRule type="cellIs" dxfId="2951" priority="2952" operator="equal">
      <formula>"Online"</formula>
    </cfRule>
  </conditionalFormatting>
  <conditionalFormatting sqref="R95">
    <cfRule type="cellIs" dxfId="2950" priority="2951" operator="equal">
      <formula>"Online"</formula>
    </cfRule>
  </conditionalFormatting>
  <conditionalFormatting sqref="R95">
    <cfRule type="cellIs" dxfId="2949" priority="2950" operator="equal">
      <formula>"Online"</formula>
    </cfRule>
  </conditionalFormatting>
  <conditionalFormatting sqref="R95">
    <cfRule type="cellIs" dxfId="2948" priority="2949" operator="equal">
      <formula>"Online"</formula>
    </cfRule>
  </conditionalFormatting>
  <conditionalFormatting sqref="R95">
    <cfRule type="cellIs" dxfId="2947" priority="2948" operator="equal">
      <formula>"Online"</formula>
    </cfRule>
  </conditionalFormatting>
  <conditionalFormatting sqref="R95">
    <cfRule type="cellIs" dxfId="2946" priority="2947" operator="equal">
      <formula>"Online"</formula>
    </cfRule>
  </conditionalFormatting>
  <conditionalFormatting sqref="R95">
    <cfRule type="cellIs" dxfId="2945" priority="2946" operator="equal">
      <formula>"Online"</formula>
    </cfRule>
  </conditionalFormatting>
  <conditionalFormatting sqref="R95">
    <cfRule type="cellIs" dxfId="2944" priority="2945" operator="equal">
      <formula>"Online"</formula>
    </cfRule>
  </conditionalFormatting>
  <conditionalFormatting sqref="R95">
    <cfRule type="cellIs" dxfId="2943" priority="2944" operator="equal">
      <formula>"Online"</formula>
    </cfRule>
  </conditionalFormatting>
  <conditionalFormatting sqref="R95">
    <cfRule type="cellIs" dxfId="2942" priority="2943" operator="equal">
      <formula>"Online"</formula>
    </cfRule>
  </conditionalFormatting>
  <conditionalFormatting sqref="R95">
    <cfRule type="cellIs" dxfId="2941" priority="2942" operator="equal">
      <formula>"Online"</formula>
    </cfRule>
  </conditionalFormatting>
  <conditionalFormatting sqref="R95">
    <cfRule type="cellIs" dxfId="2940" priority="2941" operator="equal">
      <formula>"Online"</formula>
    </cfRule>
  </conditionalFormatting>
  <conditionalFormatting sqref="R95">
    <cfRule type="cellIs" dxfId="2939" priority="2940" operator="equal">
      <formula>"Online"</formula>
    </cfRule>
  </conditionalFormatting>
  <conditionalFormatting sqref="R95">
    <cfRule type="cellIs" dxfId="2938" priority="2939" operator="equal">
      <formula>"Online"</formula>
    </cfRule>
  </conditionalFormatting>
  <conditionalFormatting sqref="R95">
    <cfRule type="cellIs" dxfId="2937" priority="2938" operator="equal">
      <formula>"Online"</formula>
    </cfRule>
  </conditionalFormatting>
  <conditionalFormatting sqref="R95">
    <cfRule type="cellIs" dxfId="2936" priority="2937" operator="equal">
      <formula>"Online"</formula>
    </cfRule>
  </conditionalFormatting>
  <conditionalFormatting sqref="R95">
    <cfRule type="cellIs" dxfId="2935" priority="2936" operator="equal">
      <formula>"Online"</formula>
    </cfRule>
  </conditionalFormatting>
  <conditionalFormatting sqref="R95">
    <cfRule type="cellIs" dxfId="2934" priority="2935" operator="equal">
      <formula>"Online"</formula>
    </cfRule>
  </conditionalFormatting>
  <conditionalFormatting sqref="R95">
    <cfRule type="cellIs" dxfId="2933" priority="2934" operator="equal">
      <formula>"Online"</formula>
    </cfRule>
  </conditionalFormatting>
  <conditionalFormatting sqref="R95">
    <cfRule type="cellIs" dxfId="2932" priority="2933" operator="equal">
      <formula>"Online"</formula>
    </cfRule>
  </conditionalFormatting>
  <conditionalFormatting sqref="R95">
    <cfRule type="cellIs" dxfId="2931" priority="2932" operator="equal">
      <formula>"Online"</formula>
    </cfRule>
  </conditionalFormatting>
  <conditionalFormatting sqref="R95">
    <cfRule type="cellIs" dxfId="2930" priority="2931" operator="equal">
      <formula>"Online"</formula>
    </cfRule>
  </conditionalFormatting>
  <conditionalFormatting sqref="R95">
    <cfRule type="cellIs" dxfId="2929" priority="2930" operator="equal">
      <formula>"Online"</formula>
    </cfRule>
  </conditionalFormatting>
  <conditionalFormatting sqref="R95">
    <cfRule type="cellIs" dxfId="2928" priority="2929" operator="equal">
      <formula>"Online"</formula>
    </cfRule>
  </conditionalFormatting>
  <conditionalFormatting sqref="R95">
    <cfRule type="cellIs" dxfId="2927" priority="2928" operator="equal">
      <formula>"Online"</formula>
    </cfRule>
  </conditionalFormatting>
  <conditionalFormatting sqref="R95">
    <cfRule type="cellIs" dxfId="2926" priority="2927" operator="equal">
      <formula>"Online"</formula>
    </cfRule>
  </conditionalFormatting>
  <conditionalFormatting sqref="R95">
    <cfRule type="cellIs" dxfId="2925" priority="2926" operator="equal">
      <formula>"Online"</formula>
    </cfRule>
  </conditionalFormatting>
  <conditionalFormatting sqref="R95">
    <cfRule type="cellIs" dxfId="2924" priority="2925" operator="equal">
      <formula>"Online"</formula>
    </cfRule>
  </conditionalFormatting>
  <conditionalFormatting sqref="R95">
    <cfRule type="cellIs" dxfId="2923" priority="2924" operator="equal">
      <formula>"Online"</formula>
    </cfRule>
  </conditionalFormatting>
  <conditionalFormatting sqref="R95">
    <cfRule type="cellIs" dxfId="2922" priority="2923" operator="equal">
      <formula>"Online"</formula>
    </cfRule>
  </conditionalFormatting>
  <conditionalFormatting sqref="R95">
    <cfRule type="cellIs" dxfId="2921" priority="2922" operator="equal">
      <formula>"Online"</formula>
    </cfRule>
  </conditionalFormatting>
  <conditionalFormatting sqref="R95">
    <cfRule type="cellIs" dxfId="2920" priority="2921" operator="equal">
      <formula>"Online"</formula>
    </cfRule>
  </conditionalFormatting>
  <conditionalFormatting sqref="R95">
    <cfRule type="cellIs" dxfId="2919" priority="2920" operator="equal">
      <formula>"Online"</formula>
    </cfRule>
  </conditionalFormatting>
  <conditionalFormatting sqref="R95">
    <cfRule type="cellIs" dxfId="2918" priority="2919" operator="equal">
      <formula>"Online"</formula>
    </cfRule>
  </conditionalFormatting>
  <conditionalFormatting sqref="R95">
    <cfRule type="cellIs" dxfId="2917" priority="2918" operator="equal">
      <formula>"Online"</formula>
    </cfRule>
  </conditionalFormatting>
  <conditionalFormatting sqref="R95">
    <cfRule type="cellIs" dxfId="2916" priority="2917" operator="equal">
      <formula>"Online"</formula>
    </cfRule>
  </conditionalFormatting>
  <conditionalFormatting sqref="R95">
    <cfRule type="cellIs" dxfId="2915" priority="2916" operator="equal">
      <formula>"Online"</formula>
    </cfRule>
  </conditionalFormatting>
  <conditionalFormatting sqref="R95">
    <cfRule type="cellIs" dxfId="2914" priority="2915" operator="equal">
      <formula>"Online"</formula>
    </cfRule>
  </conditionalFormatting>
  <conditionalFormatting sqref="R95">
    <cfRule type="cellIs" dxfId="2913" priority="2914" operator="equal">
      <formula>"Online"</formula>
    </cfRule>
  </conditionalFormatting>
  <conditionalFormatting sqref="R95">
    <cfRule type="cellIs" dxfId="2912" priority="2913" operator="equal">
      <formula>"Online"</formula>
    </cfRule>
  </conditionalFormatting>
  <conditionalFormatting sqref="R95">
    <cfRule type="cellIs" dxfId="2911" priority="2912" operator="equal">
      <formula>"Online"</formula>
    </cfRule>
  </conditionalFormatting>
  <conditionalFormatting sqref="R95">
    <cfRule type="cellIs" dxfId="2910" priority="2911" operator="equal">
      <formula>"Online"</formula>
    </cfRule>
  </conditionalFormatting>
  <conditionalFormatting sqref="R95">
    <cfRule type="cellIs" dxfId="2909" priority="2910" operator="equal">
      <formula>"Online"</formula>
    </cfRule>
  </conditionalFormatting>
  <conditionalFormatting sqref="R95">
    <cfRule type="cellIs" dxfId="2908" priority="2909" operator="equal">
      <formula>"Online"</formula>
    </cfRule>
  </conditionalFormatting>
  <conditionalFormatting sqref="R95">
    <cfRule type="cellIs" dxfId="2907" priority="2908" operator="equal">
      <formula>"Online"</formula>
    </cfRule>
  </conditionalFormatting>
  <conditionalFormatting sqref="R95">
    <cfRule type="cellIs" dxfId="2906" priority="2907" operator="equal">
      <formula>"Online"</formula>
    </cfRule>
  </conditionalFormatting>
  <conditionalFormatting sqref="R95">
    <cfRule type="cellIs" dxfId="2905" priority="2906" operator="equal">
      <formula>"Online"</formula>
    </cfRule>
  </conditionalFormatting>
  <conditionalFormatting sqref="R95">
    <cfRule type="cellIs" dxfId="2904" priority="2905" operator="equal">
      <formula>"Online"</formula>
    </cfRule>
  </conditionalFormatting>
  <conditionalFormatting sqref="R95">
    <cfRule type="cellIs" dxfId="2903" priority="2904" operator="equal">
      <formula>"Online"</formula>
    </cfRule>
  </conditionalFormatting>
  <conditionalFormatting sqref="R95">
    <cfRule type="cellIs" dxfId="2902" priority="2903" operator="equal">
      <formula>"Online"</formula>
    </cfRule>
  </conditionalFormatting>
  <conditionalFormatting sqref="R95">
    <cfRule type="cellIs" dxfId="2901" priority="2902" operator="equal">
      <formula>"Online"</formula>
    </cfRule>
  </conditionalFormatting>
  <conditionalFormatting sqref="R95">
    <cfRule type="cellIs" dxfId="2900" priority="2901" operator="equal">
      <formula>"Online"</formula>
    </cfRule>
  </conditionalFormatting>
  <conditionalFormatting sqref="R95">
    <cfRule type="cellIs" dxfId="2899" priority="2900" operator="equal">
      <formula>"Online"</formula>
    </cfRule>
  </conditionalFormatting>
  <conditionalFormatting sqref="R95">
    <cfRule type="cellIs" dxfId="2898" priority="2899" operator="equal">
      <formula>"Online"</formula>
    </cfRule>
  </conditionalFormatting>
  <conditionalFormatting sqref="R95">
    <cfRule type="cellIs" dxfId="2897" priority="2898" operator="equal">
      <formula>"Online"</formula>
    </cfRule>
  </conditionalFormatting>
  <conditionalFormatting sqref="R95">
    <cfRule type="cellIs" dxfId="2896" priority="2897" operator="equal">
      <formula>"Online"</formula>
    </cfRule>
  </conditionalFormatting>
  <conditionalFormatting sqref="R95">
    <cfRule type="cellIs" dxfId="2895" priority="2896" operator="equal">
      <formula>"Online"</formula>
    </cfRule>
  </conditionalFormatting>
  <conditionalFormatting sqref="R95">
    <cfRule type="cellIs" dxfId="2894" priority="2895" operator="equal">
      <formula>"Online"</formula>
    </cfRule>
  </conditionalFormatting>
  <conditionalFormatting sqref="R95">
    <cfRule type="cellIs" dxfId="2893" priority="2894" operator="equal">
      <formula>"Online"</formula>
    </cfRule>
  </conditionalFormatting>
  <conditionalFormatting sqref="R95">
    <cfRule type="cellIs" dxfId="2892" priority="2893" operator="equal">
      <formula>"Online"</formula>
    </cfRule>
  </conditionalFormatting>
  <conditionalFormatting sqref="R95">
    <cfRule type="cellIs" dxfId="2891" priority="2892" operator="equal">
      <formula>"Online"</formula>
    </cfRule>
  </conditionalFormatting>
  <conditionalFormatting sqref="R95">
    <cfRule type="cellIs" dxfId="2890" priority="2891" operator="equal">
      <formula>"Online"</formula>
    </cfRule>
  </conditionalFormatting>
  <conditionalFormatting sqref="R95">
    <cfRule type="cellIs" dxfId="2889" priority="2890" operator="equal">
      <formula>"Online"</formula>
    </cfRule>
  </conditionalFormatting>
  <conditionalFormatting sqref="R95">
    <cfRule type="cellIs" dxfId="2888" priority="2889" operator="equal">
      <formula>"Online"</formula>
    </cfRule>
  </conditionalFormatting>
  <conditionalFormatting sqref="R95">
    <cfRule type="cellIs" dxfId="2887" priority="2888" operator="equal">
      <formula>"Online"</formula>
    </cfRule>
  </conditionalFormatting>
  <conditionalFormatting sqref="R95">
    <cfRule type="cellIs" dxfId="2886" priority="2887" operator="equal">
      <formula>"Online"</formula>
    </cfRule>
  </conditionalFormatting>
  <conditionalFormatting sqref="R95">
    <cfRule type="cellIs" dxfId="2885" priority="2886" operator="equal">
      <formula>"Online"</formula>
    </cfRule>
  </conditionalFormatting>
  <conditionalFormatting sqref="R95">
    <cfRule type="cellIs" dxfId="2884" priority="2885" operator="equal">
      <formula>"Online"</formula>
    </cfRule>
  </conditionalFormatting>
  <conditionalFormatting sqref="R95">
    <cfRule type="cellIs" dxfId="2883" priority="2884" operator="equal">
      <formula>"Online"</formula>
    </cfRule>
  </conditionalFormatting>
  <conditionalFormatting sqref="R95">
    <cfRule type="cellIs" dxfId="2882" priority="2883" operator="equal">
      <formula>"Online"</formula>
    </cfRule>
  </conditionalFormatting>
  <conditionalFormatting sqref="R95">
    <cfRule type="cellIs" dxfId="2881" priority="2882" operator="equal">
      <formula>"Online"</formula>
    </cfRule>
  </conditionalFormatting>
  <conditionalFormatting sqref="R95">
    <cfRule type="cellIs" dxfId="2880" priority="2881" operator="equal">
      <formula>"Online"</formula>
    </cfRule>
  </conditionalFormatting>
  <conditionalFormatting sqref="R95">
    <cfRule type="cellIs" dxfId="2879" priority="2880" operator="equal">
      <formula>"Online"</formula>
    </cfRule>
  </conditionalFormatting>
  <conditionalFormatting sqref="R95">
    <cfRule type="cellIs" dxfId="2878" priority="2879" operator="equal">
      <formula>"Online"</formula>
    </cfRule>
  </conditionalFormatting>
  <conditionalFormatting sqref="R95">
    <cfRule type="cellIs" dxfId="2877" priority="2878" operator="equal">
      <formula>"Online"</formula>
    </cfRule>
  </conditionalFormatting>
  <conditionalFormatting sqref="R95">
    <cfRule type="cellIs" dxfId="2876" priority="2877" operator="equal">
      <formula>"Online"</formula>
    </cfRule>
  </conditionalFormatting>
  <conditionalFormatting sqref="R95">
    <cfRule type="cellIs" dxfId="2875" priority="2876" operator="equal">
      <formula>"Online"</formula>
    </cfRule>
  </conditionalFormatting>
  <conditionalFormatting sqref="R95">
    <cfRule type="cellIs" dxfId="2874" priority="2875" operator="equal">
      <formula>"Online"</formula>
    </cfRule>
  </conditionalFormatting>
  <conditionalFormatting sqref="R95">
    <cfRule type="cellIs" dxfId="2873" priority="2874" operator="equal">
      <formula>"Online"</formula>
    </cfRule>
  </conditionalFormatting>
  <conditionalFormatting sqref="R95">
    <cfRule type="cellIs" dxfId="2872" priority="2873" operator="equal">
      <formula>"Online"</formula>
    </cfRule>
  </conditionalFormatting>
  <conditionalFormatting sqref="R95">
    <cfRule type="cellIs" dxfId="2871" priority="2872" operator="equal">
      <formula>"Online"</formula>
    </cfRule>
  </conditionalFormatting>
  <conditionalFormatting sqref="R95">
    <cfRule type="cellIs" dxfId="2870" priority="2871" operator="equal">
      <formula>"Online"</formula>
    </cfRule>
  </conditionalFormatting>
  <conditionalFormatting sqref="R95">
    <cfRule type="cellIs" dxfId="2869" priority="2870" operator="equal">
      <formula>"Online"</formula>
    </cfRule>
  </conditionalFormatting>
  <conditionalFormatting sqref="R95">
    <cfRule type="cellIs" dxfId="2868" priority="2869" operator="equal">
      <formula>"Online"</formula>
    </cfRule>
  </conditionalFormatting>
  <conditionalFormatting sqref="R95">
    <cfRule type="cellIs" dxfId="2867" priority="2868" operator="equal">
      <formula>"Online"</formula>
    </cfRule>
  </conditionalFormatting>
  <conditionalFormatting sqref="R95">
    <cfRule type="cellIs" dxfId="2866" priority="2867" operator="equal">
      <formula>"Online"</formula>
    </cfRule>
  </conditionalFormatting>
  <conditionalFormatting sqref="R95">
    <cfRule type="cellIs" dxfId="2865" priority="2866" operator="equal">
      <formula>"Online"</formula>
    </cfRule>
  </conditionalFormatting>
  <conditionalFormatting sqref="R95">
    <cfRule type="cellIs" dxfId="2864" priority="2865" operator="equal">
      <formula>"Online"</formula>
    </cfRule>
  </conditionalFormatting>
  <conditionalFormatting sqref="R95">
    <cfRule type="cellIs" dxfId="2863" priority="2864" operator="equal">
      <formula>"Online"</formula>
    </cfRule>
  </conditionalFormatting>
  <conditionalFormatting sqref="R95">
    <cfRule type="cellIs" dxfId="2862" priority="2863" operator="equal">
      <formula>"Online"</formula>
    </cfRule>
  </conditionalFormatting>
  <conditionalFormatting sqref="R95">
    <cfRule type="cellIs" dxfId="2861" priority="2862" operator="equal">
      <formula>"Online"</formula>
    </cfRule>
  </conditionalFormatting>
  <conditionalFormatting sqref="R95">
    <cfRule type="cellIs" dxfId="2860" priority="2861" operator="equal">
      <formula>"Online"</formula>
    </cfRule>
  </conditionalFormatting>
  <conditionalFormatting sqref="R95">
    <cfRule type="cellIs" dxfId="2859" priority="2860" operator="equal">
      <formula>"Online"</formula>
    </cfRule>
  </conditionalFormatting>
  <conditionalFormatting sqref="R95">
    <cfRule type="cellIs" dxfId="2858" priority="2859" operator="equal">
      <formula>"Online"</formula>
    </cfRule>
  </conditionalFormatting>
  <conditionalFormatting sqref="R95">
    <cfRule type="cellIs" dxfId="2857" priority="2858" operator="equal">
      <formula>"Online"</formula>
    </cfRule>
  </conditionalFormatting>
  <conditionalFormatting sqref="R95">
    <cfRule type="cellIs" dxfId="2856" priority="2857" operator="equal">
      <formula>"Online"</formula>
    </cfRule>
  </conditionalFormatting>
  <conditionalFormatting sqref="R95">
    <cfRule type="cellIs" dxfId="2855" priority="2856" operator="equal">
      <formula>"Online"</formula>
    </cfRule>
  </conditionalFormatting>
  <conditionalFormatting sqref="R95">
    <cfRule type="cellIs" dxfId="2854" priority="2855" operator="equal">
      <formula>"Online"</formula>
    </cfRule>
  </conditionalFormatting>
  <conditionalFormatting sqref="R95">
    <cfRule type="cellIs" dxfId="2853" priority="2854" operator="equal">
      <formula>"Online"</formula>
    </cfRule>
  </conditionalFormatting>
  <conditionalFormatting sqref="R95">
    <cfRule type="cellIs" dxfId="2852" priority="2853" operator="equal">
      <formula>"Online"</formula>
    </cfRule>
  </conditionalFormatting>
  <conditionalFormatting sqref="R95">
    <cfRule type="cellIs" dxfId="2851" priority="2852" operator="equal">
      <formula>"Online"</formula>
    </cfRule>
  </conditionalFormatting>
  <conditionalFormatting sqref="R95">
    <cfRule type="cellIs" dxfId="2850" priority="2851" operator="equal">
      <formula>"Online"</formula>
    </cfRule>
  </conditionalFormatting>
  <conditionalFormatting sqref="R95">
    <cfRule type="cellIs" dxfId="2849" priority="2850" operator="equal">
      <formula>"Online"</formula>
    </cfRule>
  </conditionalFormatting>
  <conditionalFormatting sqref="R95">
    <cfRule type="cellIs" dxfId="2848" priority="2849" operator="equal">
      <formula>"Online"</formula>
    </cfRule>
  </conditionalFormatting>
  <conditionalFormatting sqref="R95">
    <cfRule type="cellIs" dxfId="2847" priority="2848" operator="equal">
      <formula>"Online"</formula>
    </cfRule>
  </conditionalFormatting>
  <conditionalFormatting sqref="R95">
    <cfRule type="cellIs" dxfId="2846" priority="2847" operator="equal">
      <formula>"Online"</formula>
    </cfRule>
  </conditionalFormatting>
  <conditionalFormatting sqref="R95">
    <cfRule type="cellIs" dxfId="2845" priority="2846" operator="equal">
      <formula>"Online"</formula>
    </cfRule>
  </conditionalFormatting>
  <conditionalFormatting sqref="R95">
    <cfRule type="cellIs" dxfId="2844" priority="2845" operator="equal">
      <formula>"Online"</formula>
    </cfRule>
  </conditionalFormatting>
  <conditionalFormatting sqref="R95">
    <cfRule type="cellIs" dxfId="2843" priority="2844" operator="equal">
      <formula>"Online"</formula>
    </cfRule>
  </conditionalFormatting>
  <conditionalFormatting sqref="R95">
    <cfRule type="cellIs" dxfId="2842" priority="2843" operator="equal">
      <formula>"Online"</formula>
    </cfRule>
  </conditionalFormatting>
  <conditionalFormatting sqref="R95">
    <cfRule type="cellIs" dxfId="2841" priority="2842" operator="equal">
      <formula>"Online"</formula>
    </cfRule>
  </conditionalFormatting>
  <conditionalFormatting sqref="R95">
    <cfRule type="cellIs" dxfId="2840" priority="2841" operator="equal">
      <formula>"Online"</formula>
    </cfRule>
  </conditionalFormatting>
  <conditionalFormatting sqref="R71:R72">
    <cfRule type="cellIs" dxfId="2839" priority="2840" operator="equal">
      <formula>"Online"</formula>
    </cfRule>
  </conditionalFormatting>
  <conditionalFormatting sqref="R71:R72">
    <cfRule type="cellIs" dxfId="2838" priority="2839" operator="equal">
      <formula>"Online"</formula>
    </cfRule>
  </conditionalFormatting>
  <conditionalFormatting sqref="R71:R72">
    <cfRule type="cellIs" dxfId="2837" priority="2838" operator="equal">
      <formula>"Online"</formula>
    </cfRule>
  </conditionalFormatting>
  <conditionalFormatting sqref="R71:R72">
    <cfRule type="cellIs" dxfId="2836" priority="2837" operator="equal">
      <formula>"Online"</formula>
    </cfRule>
  </conditionalFormatting>
  <conditionalFormatting sqref="R71:R72">
    <cfRule type="cellIs" dxfId="2835" priority="2836" operator="equal">
      <formula>"Online"</formula>
    </cfRule>
  </conditionalFormatting>
  <conditionalFormatting sqref="R71:R72">
    <cfRule type="cellIs" dxfId="2834" priority="2835" operator="equal">
      <formula>"Online"</formula>
    </cfRule>
  </conditionalFormatting>
  <conditionalFormatting sqref="R71:R72">
    <cfRule type="cellIs" dxfId="2833" priority="2834" operator="equal">
      <formula>"Online"</formula>
    </cfRule>
  </conditionalFormatting>
  <conditionalFormatting sqref="R71:R72">
    <cfRule type="cellIs" dxfId="2832" priority="2833" operator="equal">
      <formula>"Online"</formula>
    </cfRule>
  </conditionalFormatting>
  <conditionalFormatting sqref="R71:R72">
    <cfRule type="cellIs" dxfId="2831" priority="2832" operator="equal">
      <formula>"Online"</formula>
    </cfRule>
  </conditionalFormatting>
  <conditionalFormatting sqref="R71:R72">
    <cfRule type="cellIs" dxfId="2830" priority="2831" operator="equal">
      <formula>"Online"</formula>
    </cfRule>
  </conditionalFormatting>
  <conditionalFormatting sqref="R71:R72">
    <cfRule type="cellIs" dxfId="2829" priority="2830" operator="equal">
      <formula>"Online"</formula>
    </cfRule>
  </conditionalFormatting>
  <conditionalFormatting sqref="R71:R72">
    <cfRule type="cellIs" dxfId="2828" priority="2829" operator="equal">
      <formula>"Online"</formula>
    </cfRule>
  </conditionalFormatting>
  <conditionalFormatting sqref="R71:R72">
    <cfRule type="cellIs" dxfId="2827" priority="2828" operator="equal">
      <formula>"Online"</formula>
    </cfRule>
  </conditionalFormatting>
  <conditionalFormatting sqref="R71:R72">
    <cfRule type="cellIs" dxfId="2826" priority="2827" operator="equal">
      <formula>"Online"</formula>
    </cfRule>
  </conditionalFormatting>
  <conditionalFormatting sqref="R71:R72">
    <cfRule type="cellIs" dxfId="2825" priority="2826" operator="equal">
      <formula>"Online"</formula>
    </cfRule>
  </conditionalFormatting>
  <conditionalFormatting sqref="R71:R72">
    <cfRule type="cellIs" dxfId="2824" priority="2825" operator="equal">
      <formula>"Online"</formula>
    </cfRule>
  </conditionalFormatting>
  <conditionalFormatting sqref="R71:R72">
    <cfRule type="cellIs" dxfId="2823" priority="2824" operator="equal">
      <formula>"Online"</formula>
    </cfRule>
  </conditionalFormatting>
  <conditionalFormatting sqref="R71:R72">
    <cfRule type="cellIs" dxfId="2822" priority="2823" operator="equal">
      <formula>"Online"</formula>
    </cfRule>
  </conditionalFormatting>
  <conditionalFormatting sqref="R71:R72">
    <cfRule type="cellIs" dxfId="2821" priority="2822" operator="equal">
      <formula>"Online"</formula>
    </cfRule>
  </conditionalFormatting>
  <conditionalFormatting sqref="R71:R72">
    <cfRule type="cellIs" dxfId="2820" priority="2821" operator="equal">
      <formula>"Online"</formula>
    </cfRule>
  </conditionalFormatting>
  <conditionalFormatting sqref="R71:R72">
    <cfRule type="cellIs" dxfId="2819" priority="2820" operator="equal">
      <formula>"Online"</formula>
    </cfRule>
  </conditionalFormatting>
  <conditionalFormatting sqref="R71:R72">
    <cfRule type="cellIs" dxfId="2818" priority="2819" operator="equal">
      <formula>"Online"</formula>
    </cfRule>
  </conditionalFormatting>
  <conditionalFormatting sqref="R71:R72">
    <cfRule type="cellIs" dxfId="2817" priority="2818" operator="equal">
      <formula>"Online"</formula>
    </cfRule>
  </conditionalFormatting>
  <conditionalFormatting sqref="R71:R72">
    <cfRule type="cellIs" dxfId="2816" priority="2817" operator="equal">
      <formula>"Online"</formula>
    </cfRule>
  </conditionalFormatting>
  <conditionalFormatting sqref="R71:R72">
    <cfRule type="cellIs" dxfId="2815" priority="2816" operator="equal">
      <formula>"Online"</formula>
    </cfRule>
  </conditionalFormatting>
  <conditionalFormatting sqref="R71:R72">
    <cfRule type="cellIs" dxfId="2814" priority="2815" operator="equal">
      <formula>"Online"</formula>
    </cfRule>
  </conditionalFormatting>
  <conditionalFormatting sqref="R71:R72">
    <cfRule type="cellIs" dxfId="2813" priority="2814" operator="equal">
      <formula>"Online"</formula>
    </cfRule>
  </conditionalFormatting>
  <conditionalFormatting sqref="R71:R72">
    <cfRule type="cellIs" dxfId="2812" priority="2813" operator="equal">
      <formula>"Online"</formula>
    </cfRule>
  </conditionalFormatting>
  <conditionalFormatting sqref="R71:R72">
    <cfRule type="cellIs" dxfId="2811" priority="2812" operator="equal">
      <formula>"Online"</formula>
    </cfRule>
  </conditionalFormatting>
  <conditionalFormatting sqref="R71:R72">
    <cfRule type="cellIs" dxfId="2810" priority="2811" operator="equal">
      <formula>"Online"</formula>
    </cfRule>
  </conditionalFormatting>
  <conditionalFormatting sqref="R71:R72">
    <cfRule type="cellIs" dxfId="2809" priority="2810" operator="equal">
      <formula>"Online"</formula>
    </cfRule>
  </conditionalFormatting>
  <conditionalFormatting sqref="R71:R72">
    <cfRule type="cellIs" dxfId="2808" priority="2809" operator="equal">
      <formula>"Online"</formula>
    </cfRule>
  </conditionalFormatting>
  <conditionalFormatting sqref="R71:R72">
    <cfRule type="cellIs" dxfId="2807" priority="2808" operator="equal">
      <formula>"Online"</formula>
    </cfRule>
  </conditionalFormatting>
  <conditionalFormatting sqref="R71:R72">
    <cfRule type="cellIs" dxfId="2806" priority="2807" operator="equal">
      <formula>"Online"</formula>
    </cfRule>
  </conditionalFormatting>
  <conditionalFormatting sqref="R71:R72">
    <cfRule type="cellIs" dxfId="2805" priority="2806" operator="equal">
      <formula>"Online"</formula>
    </cfRule>
  </conditionalFormatting>
  <conditionalFormatting sqref="R71:R72">
    <cfRule type="cellIs" dxfId="2804" priority="2805" operator="equal">
      <formula>"Online"</formula>
    </cfRule>
  </conditionalFormatting>
  <conditionalFormatting sqref="R71:R72">
    <cfRule type="cellIs" dxfId="2803" priority="2804" operator="equal">
      <formula>"Online"</formula>
    </cfRule>
  </conditionalFormatting>
  <conditionalFormatting sqref="R71:R72">
    <cfRule type="cellIs" dxfId="2802" priority="2803" operator="equal">
      <formula>"Online"</formula>
    </cfRule>
  </conditionalFormatting>
  <conditionalFormatting sqref="R71:R72">
    <cfRule type="cellIs" dxfId="2801" priority="2802" operator="equal">
      <formula>"Online"</formula>
    </cfRule>
  </conditionalFormatting>
  <conditionalFormatting sqref="R71:R72">
    <cfRule type="cellIs" dxfId="2800" priority="2801" operator="equal">
      <formula>"Online"</formula>
    </cfRule>
  </conditionalFormatting>
  <conditionalFormatting sqref="R71:R72">
    <cfRule type="cellIs" dxfId="2799" priority="2800" operator="equal">
      <formula>"Online"</formula>
    </cfRule>
  </conditionalFormatting>
  <conditionalFormatting sqref="R71:R72">
    <cfRule type="cellIs" dxfId="2798" priority="2799" operator="equal">
      <formula>"Online"</formula>
    </cfRule>
  </conditionalFormatting>
  <conditionalFormatting sqref="R71:R72">
    <cfRule type="cellIs" dxfId="2797" priority="2798" operator="equal">
      <formula>"Online"</formula>
    </cfRule>
  </conditionalFormatting>
  <conditionalFormatting sqref="R71:R72">
    <cfRule type="cellIs" dxfId="2796" priority="2797" operator="equal">
      <formula>"Online"</formula>
    </cfRule>
  </conditionalFormatting>
  <conditionalFormatting sqref="R71:R72">
    <cfRule type="cellIs" dxfId="2795" priority="2796" operator="equal">
      <formula>"Online"</formula>
    </cfRule>
  </conditionalFormatting>
  <conditionalFormatting sqref="R71:R72">
    <cfRule type="cellIs" dxfId="2794" priority="2795" operator="equal">
      <formula>"Online"</formula>
    </cfRule>
  </conditionalFormatting>
  <conditionalFormatting sqref="R71:R72">
    <cfRule type="cellIs" dxfId="2793" priority="2794" operator="equal">
      <formula>"Online"</formula>
    </cfRule>
  </conditionalFormatting>
  <conditionalFormatting sqref="R71:R72">
    <cfRule type="cellIs" dxfId="2792" priority="2793" operator="equal">
      <formula>"Online"</formula>
    </cfRule>
  </conditionalFormatting>
  <conditionalFormatting sqref="R71:R72">
    <cfRule type="cellIs" dxfId="2791" priority="2792" operator="equal">
      <formula>"Online"</formula>
    </cfRule>
  </conditionalFormatting>
  <conditionalFormatting sqref="R71:R72">
    <cfRule type="cellIs" dxfId="2790" priority="2791" operator="equal">
      <formula>"Online"</formula>
    </cfRule>
  </conditionalFormatting>
  <conditionalFormatting sqref="R71:R72">
    <cfRule type="cellIs" dxfId="2789" priority="2790" operator="equal">
      <formula>"Online"</formula>
    </cfRule>
  </conditionalFormatting>
  <conditionalFormatting sqref="R71:R72">
    <cfRule type="cellIs" dxfId="2788" priority="2789" operator="equal">
      <formula>"Online"</formula>
    </cfRule>
  </conditionalFormatting>
  <conditionalFormatting sqref="R71:R72">
    <cfRule type="cellIs" dxfId="2787" priority="2788" operator="equal">
      <formula>"Online"</formula>
    </cfRule>
  </conditionalFormatting>
  <conditionalFormatting sqref="R71:R72">
    <cfRule type="cellIs" dxfId="2786" priority="2787" operator="equal">
      <formula>"Online"</formula>
    </cfRule>
  </conditionalFormatting>
  <conditionalFormatting sqref="R71:R72">
    <cfRule type="cellIs" dxfId="2785" priority="2786" operator="equal">
      <formula>"Online"</formula>
    </cfRule>
  </conditionalFormatting>
  <conditionalFormatting sqref="R71:R72">
    <cfRule type="cellIs" dxfId="2784" priority="2785" operator="equal">
      <formula>"Online"</formula>
    </cfRule>
  </conditionalFormatting>
  <conditionalFormatting sqref="R71:R72">
    <cfRule type="cellIs" dxfId="2783" priority="2784" operator="equal">
      <formula>"Online"</formula>
    </cfRule>
  </conditionalFormatting>
  <conditionalFormatting sqref="R71:R72">
    <cfRule type="cellIs" dxfId="2782" priority="2783" operator="equal">
      <formula>"Online"</formula>
    </cfRule>
  </conditionalFormatting>
  <conditionalFormatting sqref="R71:R72">
    <cfRule type="cellIs" dxfId="2781" priority="2782" operator="equal">
      <formula>"Online"</formula>
    </cfRule>
  </conditionalFormatting>
  <conditionalFormatting sqref="R71:R72">
    <cfRule type="cellIs" dxfId="2780" priority="2781" operator="equal">
      <formula>"Online"</formula>
    </cfRule>
  </conditionalFormatting>
  <conditionalFormatting sqref="R71:R72">
    <cfRule type="cellIs" dxfId="2779" priority="2780" operator="equal">
      <formula>"Online"</formula>
    </cfRule>
  </conditionalFormatting>
  <conditionalFormatting sqref="R71:R72">
    <cfRule type="cellIs" dxfId="2778" priority="2779" operator="equal">
      <formula>"Online"</formula>
    </cfRule>
  </conditionalFormatting>
  <conditionalFormatting sqref="R71:R72">
    <cfRule type="cellIs" dxfId="2777" priority="2778" operator="equal">
      <formula>"Online"</formula>
    </cfRule>
  </conditionalFormatting>
  <conditionalFormatting sqref="R71:R72">
    <cfRule type="cellIs" dxfId="2776" priority="2777" operator="equal">
      <formula>"Online"</formula>
    </cfRule>
  </conditionalFormatting>
  <conditionalFormatting sqref="R71:R72">
    <cfRule type="cellIs" dxfId="2775" priority="2776" operator="equal">
      <formula>"Online"</formula>
    </cfRule>
  </conditionalFormatting>
  <conditionalFormatting sqref="R71:R72">
    <cfRule type="cellIs" dxfId="2774" priority="2775" operator="equal">
      <formula>"Online"</formula>
    </cfRule>
  </conditionalFormatting>
  <conditionalFormatting sqref="R71:R72">
    <cfRule type="cellIs" dxfId="2773" priority="2774" operator="equal">
      <formula>"Online"</formula>
    </cfRule>
  </conditionalFormatting>
  <conditionalFormatting sqref="R71:R72">
    <cfRule type="cellIs" dxfId="2772" priority="2773" operator="equal">
      <formula>"Online"</formula>
    </cfRule>
  </conditionalFormatting>
  <conditionalFormatting sqref="R71:R72">
    <cfRule type="cellIs" dxfId="2771" priority="2772" operator="equal">
      <formula>"Online"</formula>
    </cfRule>
  </conditionalFormatting>
  <conditionalFormatting sqref="R71:R72">
    <cfRule type="cellIs" dxfId="2770" priority="2771" operator="equal">
      <formula>"Online"</formula>
    </cfRule>
  </conditionalFormatting>
  <conditionalFormatting sqref="R71:R72">
    <cfRule type="cellIs" dxfId="2769" priority="2770" operator="equal">
      <formula>"Online"</formula>
    </cfRule>
  </conditionalFormatting>
  <conditionalFormatting sqref="R71:R72">
    <cfRule type="cellIs" dxfId="2768" priority="2769" operator="equal">
      <formula>"Online"</formula>
    </cfRule>
  </conditionalFormatting>
  <conditionalFormatting sqref="R71:R72">
    <cfRule type="cellIs" dxfId="2767" priority="2768" operator="equal">
      <formula>"Online"</formula>
    </cfRule>
  </conditionalFormatting>
  <conditionalFormatting sqref="R71:R72">
    <cfRule type="cellIs" dxfId="2766" priority="2767" operator="equal">
      <formula>"Online"</formula>
    </cfRule>
  </conditionalFormatting>
  <conditionalFormatting sqref="R71:R72">
    <cfRule type="cellIs" dxfId="2765" priority="2766" operator="equal">
      <formula>"Online"</formula>
    </cfRule>
  </conditionalFormatting>
  <conditionalFormatting sqref="R71:R72">
    <cfRule type="cellIs" dxfId="2764" priority="2765" operator="equal">
      <formula>"Online"</formula>
    </cfRule>
  </conditionalFormatting>
  <conditionalFormatting sqref="R71:R72">
    <cfRule type="cellIs" dxfId="2763" priority="2764" operator="equal">
      <formula>"Online"</formula>
    </cfRule>
  </conditionalFormatting>
  <conditionalFormatting sqref="R71:R72">
    <cfRule type="cellIs" dxfId="2762" priority="2763" operator="equal">
      <formula>"Online"</formula>
    </cfRule>
  </conditionalFormatting>
  <conditionalFormatting sqref="R71:R72">
    <cfRule type="cellIs" dxfId="2761" priority="2762" operator="equal">
      <formula>"Online"</formula>
    </cfRule>
  </conditionalFormatting>
  <conditionalFormatting sqref="R71:R72">
    <cfRule type="cellIs" dxfId="2760" priority="2761" operator="equal">
      <formula>"Online"</formula>
    </cfRule>
  </conditionalFormatting>
  <conditionalFormatting sqref="R71:R72">
    <cfRule type="cellIs" dxfId="2759" priority="2760" operator="equal">
      <formula>"Online"</formula>
    </cfRule>
  </conditionalFormatting>
  <conditionalFormatting sqref="R71:R72">
    <cfRule type="cellIs" dxfId="2758" priority="2759" operator="equal">
      <formula>"Online"</formula>
    </cfRule>
  </conditionalFormatting>
  <conditionalFormatting sqref="R71:R72">
    <cfRule type="cellIs" dxfId="2757" priority="2758" operator="equal">
      <formula>"Online"</formula>
    </cfRule>
  </conditionalFormatting>
  <conditionalFormatting sqref="R71:R72">
    <cfRule type="cellIs" dxfId="2756" priority="2757" operator="equal">
      <formula>"Online"</formula>
    </cfRule>
  </conditionalFormatting>
  <conditionalFormatting sqref="R71:R72">
    <cfRule type="cellIs" dxfId="2755" priority="2756" operator="equal">
      <formula>"Online"</formula>
    </cfRule>
  </conditionalFormatting>
  <conditionalFormatting sqref="R71:R72">
    <cfRule type="cellIs" dxfId="2754" priority="2755" operator="equal">
      <formula>"Online"</formula>
    </cfRule>
  </conditionalFormatting>
  <conditionalFormatting sqref="R71:R72">
    <cfRule type="cellIs" dxfId="2753" priority="2754" operator="equal">
      <formula>"Online"</formula>
    </cfRule>
  </conditionalFormatting>
  <conditionalFormatting sqref="R71:R72">
    <cfRule type="cellIs" dxfId="2752" priority="2753" operator="equal">
      <formula>"Online"</formula>
    </cfRule>
  </conditionalFormatting>
  <conditionalFormatting sqref="R71:R72">
    <cfRule type="cellIs" dxfId="2751" priority="2752" operator="equal">
      <formula>"Online"</formula>
    </cfRule>
  </conditionalFormatting>
  <conditionalFormatting sqref="R71:R72">
    <cfRule type="cellIs" dxfId="2750" priority="2751" operator="equal">
      <formula>"Online"</formula>
    </cfRule>
  </conditionalFormatting>
  <conditionalFormatting sqref="R71:R72">
    <cfRule type="cellIs" dxfId="2749" priority="2750" operator="equal">
      <formula>"Online"</formula>
    </cfRule>
  </conditionalFormatting>
  <conditionalFormatting sqref="R71:R72">
    <cfRule type="cellIs" dxfId="2748" priority="2749" operator="equal">
      <formula>"Online"</formula>
    </cfRule>
  </conditionalFormatting>
  <conditionalFormatting sqref="R71:R72">
    <cfRule type="cellIs" dxfId="2747" priority="2748" operator="equal">
      <formula>"Online"</formula>
    </cfRule>
  </conditionalFormatting>
  <conditionalFormatting sqref="R71:R72">
    <cfRule type="cellIs" dxfId="2746" priority="2747" operator="equal">
      <formula>"Online"</formula>
    </cfRule>
  </conditionalFormatting>
  <conditionalFormatting sqref="R71:R72">
    <cfRule type="cellIs" dxfId="2745" priority="2746" operator="equal">
      <formula>"Online"</formula>
    </cfRule>
  </conditionalFormatting>
  <conditionalFormatting sqref="R71:R72">
    <cfRule type="cellIs" dxfId="2744" priority="2745" operator="equal">
      <formula>"Online"</formula>
    </cfRule>
  </conditionalFormatting>
  <conditionalFormatting sqref="R71:R72">
    <cfRule type="cellIs" dxfId="2743" priority="2744" operator="equal">
      <formula>"Online"</formula>
    </cfRule>
  </conditionalFormatting>
  <conditionalFormatting sqref="R71:R72">
    <cfRule type="cellIs" dxfId="2742" priority="2743" operator="equal">
      <formula>"Online"</formula>
    </cfRule>
  </conditionalFormatting>
  <conditionalFormatting sqref="R71:R72">
    <cfRule type="cellIs" dxfId="2741" priority="2742" operator="equal">
      <formula>"Online"</formula>
    </cfRule>
  </conditionalFormatting>
  <conditionalFormatting sqref="R71:R72">
    <cfRule type="cellIs" dxfId="2740" priority="2741" operator="equal">
      <formula>"Online"</formula>
    </cfRule>
  </conditionalFormatting>
  <conditionalFormatting sqref="R71:R72">
    <cfRule type="cellIs" dxfId="2739" priority="2740" operator="equal">
      <formula>"Online"</formula>
    </cfRule>
  </conditionalFormatting>
  <conditionalFormatting sqref="R71:R72">
    <cfRule type="cellIs" dxfId="2738" priority="2739" operator="equal">
      <formula>"Online"</formula>
    </cfRule>
  </conditionalFormatting>
  <conditionalFormatting sqref="R71:R72">
    <cfRule type="cellIs" dxfId="2737" priority="2738" operator="equal">
      <formula>"Online"</formula>
    </cfRule>
  </conditionalFormatting>
  <conditionalFormatting sqref="R71:R72">
    <cfRule type="cellIs" dxfId="2736" priority="2737" operator="equal">
      <formula>"Online"</formula>
    </cfRule>
  </conditionalFormatting>
  <conditionalFormatting sqref="R71:R72">
    <cfRule type="cellIs" dxfId="2735" priority="2736" operator="equal">
      <formula>"Online"</formula>
    </cfRule>
  </conditionalFormatting>
  <conditionalFormatting sqref="R71:R72">
    <cfRule type="cellIs" dxfId="2734" priority="2735" operator="equal">
      <formula>"Online"</formula>
    </cfRule>
  </conditionalFormatting>
  <conditionalFormatting sqref="R71:R72">
    <cfRule type="cellIs" dxfId="2733" priority="2734" operator="equal">
      <formula>"Online"</formula>
    </cfRule>
  </conditionalFormatting>
  <conditionalFormatting sqref="R71:R72">
    <cfRule type="cellIs" dxfId="2732" priority="2733" operator="equal">
      <formula>"Online"</formula>
    </cfRule>
  </conditionalFormatting>
  <conditionalFormatting sqref="R71:R72">
    <cfRule type="cellIs" dxfId="2731" priority="2732" operator="equal">
      <formula>"Online"</formula>
    </cfRule>
  </conditionalFormatting>
  <conditionalFormatting sqref="R71:R72">
    <cfRule type="cellIs" dxfId="2730" priority="2731" operator="equal">
      <formula>"Online"</formula>
    </cfRule>
  </conditionalFormatting>
  <conditionalFormatting sqref="R71:R72">
    <cfRule type="cellIs" dxfId="2729" priority="2730" operator="equal">
      <formula>"Online"</formula>
    </cfRule>
  </conditionalFormatting>
  <conditionalFormatting sqref="R71:R72">
    <cfRule type="cellIs" dxfId="2728" priority="2729" operator="equal">
      <formula>"Online"</formula>
    </cfRule>
  </conditionalFormatting>
  <conditionalFormatting sqref="R71:R72">
    <cfRule type="cellIs" dxfId="2727" priority="2728" operator="equal">
      <formula>"Online"</formula>
    </cfRule>
  </conditionalFormatting>
  <conditionalFormatting sqref="R71:R72">
    <cfRule type="cellIs" dxfId="2726" priority="2727" operator="equal">
      <formula>"Online"</formula>
    </cfRule>
  </conditionalFormatting>
  <conditionalFormatting sqref="R71:R72">
    <cfRule type="cellIs" dxfId="2725" priority="2726" operator="equal">
      <formula>"Online"</formula>
    </cfRule>
  </conditionalFormatting>
  <conditionalFormatting sqref="R71:R72">
    <cfRule type="cellIs" dxfId="2724" priority="2725" operator="equal">
      <formula>"Online"</formula>
    </cfRule>
  </conditionalFormatting>
  <conditionalFormatting sqref="R71:R72">
    <cfRule type="cellIs" dxfId="2723" priority="2724" operator="equal">
      <formula>"Online"</formula>
    </cfRule>
  </conditionalFormatting>
  <conditionalFormatting sqref="R71:R72">
    <cfRule type="cellIs" dxfId="2722" priority="2723" operator="equal">
      <formula>"Online"</formula>
    </cfRule>
  </conditionalFormatting>
  <conditionalFormatting sqref="R71:R72">
    <cfRule type="cellIs" dxfId="2721" priority="2722" operator="equal">
      <formula>"Online"</formula>
    </cfRule>
  </conditionalFormatting>
  <conditionalFormatting sqref="R71:R72">
    <cfRule type="cellIs" dxfId="2720" priority="2721" operator="equal">
      <formula>"Online"</formula>
    </cfRule>
  </conditionalFormatting>
  <conditionalFormatting sqref="R71:R72">
    <cfRule type="cellIs" dxfId="2719" priority="2720" operator="equal">
      <formula>"Online"</formula>
    </cfRule>
  </conditionalFormatting>
  <conditionalFormatting sqref="R71:R72">
    <cfRule type="cellIs" dxfId="2718" priority="2719" operator="equal">
      <formula>"Online"</formula>
    </cfRule>
  </conditionalFormatting>
  <conditionalFormatting sqref="R71:R72">
    <cfRule type="cellIs" dxfId="2717" priority="2718" operator="equal">
      <formula>"Online"</formula>
    </cfRule>
  </conditionalFormatting>
  <conditionalFormatting sqref="R71:R72">
    <cfRule type="cellIs" dxfId="2716" priority="2717" operator="equal">
      <formula>"Online"</formula>
    </cfRule>
  </conditionalFormatting>
  <conditionalFormatting sqref="R71:R72">
    <cfRule type="cellIs" dxfId="2715" priority="2716" operator="equal">
      <formula>"Online"</formula>
    </cfRule>
  </conditionalFormatting>
  <conditionalFormatting sqref="R71:R72">
    <cfRule type="cellIs" dxfId="2714" priority="2715" operator="equal">
      <formula>"Online"</formula>
    </cfRule>
  </conditionalFormatting>
  <conditionalFormatting sqref="R71:R72">
    <cfRule type="cellIs" dxfId="2713" priority="2714" operator="equal">
      <formula>"Online"</formula>
    </cfRule>
  </conditionalFormatting>
  <conditionalFormatting sqref="R71:R72">
    <cfRule type="cellIs" dxfId="2712" priority="2713" operator="equal">
      <formula>"Online"</formula>
    </cfRule>
  </conditionalFormatting>
  <conditionalFormatting sqref="R71:R72">
    <cfRule type="cellIs" dxfId="2711" priority="2712" operator="equal">
      <formula>"Online"</formula>
    </cfRule>
  </conditionalFormatting>
  <conditionalFormatting sqref="R71:R72">
    <cfRule type="cellIs" dxfId="2710" priority="2711" operator="equal">
      <formula>"Online"</formula>
    </cfRule>
  </conditionalFormatting>
  <conditionalFormatting sqref="R71:R72">
    <cfRule type="cellIs" dxfId="2709" priority="2710" operator="equal">
      <formula>"Online"</formula>
    </cfRule>
  </conditionalFormatting>
  <conditionalFormatting sqref="R71:R72">
    <cfRule type="cellIs" dxfId="2708" priority="2709" operator="equal">
      <formula>"Online"</formula>
    </cfRule>
  </conditionalFormatting>
  <conditionalFormatting sqref="R71:R72">
    <cfRule type="cellIs" dxfId="2707" priority="2708" operator="equal">
      <formula>"Online"</formula>
    </cfRule>
  </conditionalFormatting>
  <conditionalFormatting sqref="R71:R72">
    <cfRule type="cellIs" dxfId="2706" priority="2707" operator="equal">
      <formula>"Online"</formula>
    </cfRule>
  </conditionalFormatting>
  <conditionalFormatting sqref="R71:R72">
    <cfRule type="cellIs" dxfId="2705" priority="2706" operator="equal">
      <formula>"Online"</formula>
    </cfRule>
  </conditionalFormatting>
  <conditionalFormatting sqref="R71:R72">
    <cfRule type="cellIs" dxfId="2704" priority="2705" operator="equal">
      <formula>"Online"</formula>
    </cfRule>
  </conditionalFormatting>
  <conditionalFormatting sqref="R71:R72">
    <cfRule type="cellIs" dxfId="2703" priority="2704" operator="equal">
      <formula>"Online"</formula>
    </cfRule>
  </conditionalFormatting>
  <conditionalFormatting sqref="R71:R72">
    <cfRule type="cellIs" dxfId="2702" priority="2703" operator="equal">
      <formula>"Online"</formula>
    </cfRule>
  </conditionalFormatting>
  <conditionalFormatting sqref="R71:R72">
    <cfRule type="cellIs" dxfId="2701" priority="2702" operator="equal">
      <formula>"Online"</formula>
    </cfRule>
  </conditionalFormatting>
  <conditionalFormatting sqref="R71:R72">
    <cfRule type="cellIs" dxfId="2700" priority="2701" operator="equal">
      <formula>"Online"</formula>
    </cfRule>
  </conditionalFormatting>
  <conditionalFormatting sqref="R71:R72">
    <cfRule type="cellIs" dxfId="2699" priority="2700" operator="equal">
      <formula>"Online"</formula>
    </cfRule>
  </conditionalFormatting>
  <conditionalFormatting sqref="R71:R72">
    <cfRule type="cellIs" dxfId="2698" priority="2699" operator="equal">
      <formula>"Online"</formula>
    </cfRule>
  </conditionalFormatting>
  <conditionalFormatting sqref="R71:R72">
    <cfRule type="cellIs" dxfId="2697" priority="2698" operator="equal">
      <formula>"Online"</formula>
    </cfRule>
  </conditionalFormatting>
  <conditionalFormatting sqref="R83">
    <cfRule type="cellIs" dxfId="2696" priority="2697" operator="equal">
      <formula>"Online"</formula>
    </cfRule>
  </conditionalFormatting>
  <conditionalFormatting sqref="R83">
    <cfRule type="cellIs" dxfId="2695" priority="2696" operator="equal">
      <formula>"Online"</formula>
    </cfRule>
  </conditionalFormatting>
  <conditionalFormatting sqref="R83">
    <cfRule type="cellIs" dxfId="2694" priority="2695" operator="equal">
      <formula>"Online"</formula>
    </cfRule>
  </conditionalFormatting>
  <conditionalFormatting sqref="R83">
    <cfRule type="cellIs" dxfId="2693" priority="2694" operator="equal">
      <formula>"Online"</formula>
    </cfRule>
  </conditionalFormatting>
  <conditionalFormatting sqref="R83">
    <cfRule type="cellIs" dxfId="2692" priority="2693" operator="equal">
      <formula>"Online"</formula>
    </cfRule>
  </conditionalFormatting>
  <conditionalFormatting sqref="R83">
    <cfRule type="cellIs" dxfId="2691" priority="2692" operator="equal">
      <formula>"Online"</formula>
    </cfRule>
  </conditionalFormatting>
  <conditionalFormatting sqref="R83">
    <cfRule type="cellIs" dxfId="2690" priority="2691" operator="equal">
      <formula>"Online"</formula>
    </cfRule>
  </conditionalFormatting>
  <conditionalFormatting sqref="R83">
    <cfRule type="cellIs" dxfId="2689" priority="2690" operator="equal">
      <formula>"Online"</formula>
    </cfRule>
  </conditionalFormatting>
  <conditionalFormatting sqref="R83">
    <cfRule type="cellIs" dxfId="2688" priority="2689" operator="equal">
      <formula>"Online"</formula>
    </cfRule>
  </conditionalFormatting>
  <conditionalFormatting sqref="R83">
    <cfRule type="cellIs" dxfId="2687" priority="2688" operator="equal">
      <formula>"Online"</formula>
    </cfRule>
  </conditionalFormatting>
  <conditionalFormatting sqref="R83">
    <cfRule type="cellIs" dxfId="2686" priority="2687" operator="equal">
      <formula>"Online"</formula>
    </cfRule>
  </conditionalFormatting>
  <conditionalFormatting sqref="R83">
    <cfRule type="cellIs" dxfId="2685" priority="2686" operator="equal">
      <formula>"Online"</formula>
    </cfRule>
  </conditionalFormatting>
  <conditionalFormatting sqref="R83">
    <cfRule type="cellIs" dxfId="2684" priority="2685" operator="equal">
      <formula>"Online"</formula>
    </cfRule>
  </conditionalFormatting>
  <conditionalFormatting sqref="R83">
    <cfRule type="cellIs" dxfId="2683" priority="2684" operator="equal">
      <formula>"Online"</formula>
    </cfRule>
  </conditionalFormatting>
  <conditionalFormatting sqref="R83">
    <cfRule type="cellIs" dxfId="2682" priority="2683" operator="equal">
      <formula>"Online"</formula>
    </cfRule>
  </conditionalFormatting>
  <conditionalFormatting sqref="R83">
    <cfRule type="cellIs" dxfId="2681" priority="2682" operator="equal">
      <formula>"Online"</formula>
    </cfRule>
  </conditionalFormatting>
  <conditionalFormatting sqref="R83">
    <cfRule type="cellIs" dxfId="2680" priority="2681" operator="equal">
      <formula>"Online"</formula>
    </cfRule>
  </conditionalFormatting>
  <conditionalFormatting sqref="R83">
    <cfRule type="cellIs" dxfId="2679" priority="2680" operator="equal">
      <formula>"Online"</formula>
    </cfRule>
  </conditionalFormatting>
  <conditionalFormatting sqref="R83">
    <cfRule type="cellIs" dxfId="2678" priority="2679" operator="equal">
      <formula>"Online"</formula>
    </cfRule>
  </conditionalFormatting>
  <conditionalFormatting sqref="R83">
    <cfRule type="cellIs" dxfId="2677" priority="2678" operator="equal">
      <formula>"Online"</formula>
    </cfRule>
  </conditionalFormatting>
  <conditionalFormatting sqref="R83">
    <cfRule type="cellIs" dxfId="2676" priority="2677" operator="equal">
      <formula>"Online"</formula>
    </cfRule>
  </conditionalFormatting>
  <conditionalFormatting sqref="R83">
    <cfRule type="cellIs" dxfId="2675" priority="2676" operator="equal">
      <formula>"Online"</formula>
    </cfRule>
  </conditionalFormatting>
  <conditionalFormatting sqref="R83">
    <cfRule type="cellIs" dxfId="2674" priority="2675" operator="equal">
      <formula>"Online"</formula>
    </cfRule>
  </conditionalFormatting>
  <conditionalFormatting sqref="R83">
    <cfRule type="cellIs" dxfId="2673" priority="2674" operator="equal">
      <formula>"Online"</formula>
    </cfRule>
  </conditionalFormatting>
  <conditionalFormatting sqref="R83">
    <cfRule type="cellIs" dxfId="2672" priority="2673" operator="equal">
      <formula>"Online"</formula>
    </cfRule>
  </conditionalFormatting>
  <conditionalFormatting sqref="R83">
    <cfRule type="cellIs" dxfId="2671" priority="2672" operator="equal">
      <formula>"Online"</formula>
    </cfRule>
  </conditionalFormatting>
  <conditionalFormatting sqref="R83">
    <cfRule type="cellIs" dxfId="2670" priority="2671" operator="equal">
      <formula>"Online"</formula>
    </cfRule>
  </conditionalFormatting>
  <conditionalFormatting sqref="R83">
    <cfRule type="cellIs" dxfId="2669" priority="2670" operator="equal">
      <formula>"Online"</formula>
    </cfRule>
  </conditionalFormatting>
  <conditionalFormatting sqref="R83">
    <cfRule type="cellIs" dxfId="2668" priority="2669" operator="equal">
      <formula>"Online"</formula>
    </cfRule>
  </conditionalFormatting>
  <conditionalFormatting sqref="R83">
    <cfRule type="cellIs" dxfId="2667" priority="2668" operator="equal">
      <formula>"Online"</formula>
    </cfRule>
  </conditionalFormatting>
  <conditionalFormatting sqref="R83">
    <cfRule type="cellIs" dxfId="2666" priority="2667" operator="equal">
      <formula>"Online"</formula>
    </cfRule>
  </conditionalFormatting>
  <conditionalFormatting sqref="R83">
    <cfRule type="cellIs" dxfId="2665" priority="2666" operator="equal">
      <formula>"Online"</formula>
    </cfRule>
  </conditionalFormatting>
  <conditionalFormatting sqref="R83">
    <cfRule type="cellIs" dxfId="2664" priority="2665" operator="equal">
      <formula>"Online"</formula>
    </cfRule>
  </conditionalFormatting>
  <conditionalFormatting sqref="R83">
    <cfRule type="cellIs" dxfId="2663" priority="2664" operator="equal">
      <formula>"Online"</formula>
    </cfRule>
  </conditionalFormatting>
  <conditionalFormatting sqref="R83">
    <cfRule type="cellIs" dxfId="2662" priority="2663" operator="equal">
      <formula>"Online"</formula>
    </cfRule>
  </conditionalFormatting>
  <conditionalFormatting sqref="R83">
    <cfRule type="cellIs" dxfId="2661" priority="2662" operator="equal">
      <formula>"Online"</formula>
    </cfRule>
  </conditionalFormatting>
  <conditionalFormatting sqref="R83">
    <cfRule type="cellIs" dxfId="2660" priority="2661" operator="equal">
      <formula>"Online"</formula>
    </cfRule>
  </conditionalFormatting>
  <conditionalFormatting sqref="R83">
    <cfRule type="cellIs" dxfId="2659" priority="2660" operator="equal">
      <formula>"Online"</formula>
    </cfRule>
  </conditionalFormatting>
  <conditionalFormatting sqref="R83">
    <cfRule type="cellIs" dxfId="2658" priority="2659" operator="equal">
      <formula>"Online"</formula>
    </cfRule>
  </conditionalFormatting>
  <conditionalFormatting sqref="R83">
    <cfRule type="cellIs" dxfId="2657" priority="2658" operator="equal">
      <formula>"Online"</formula>
    </cfRule>
  </conditionalFormatting>
  <conditionalFormatting sqref="R83">
    <cfRule type="cellIs" dxfId="2656" priority="2657" operator="equal">
      <formula>"Online"</formula>
    </cfRule>
  </conditionalFormatting>
  <conditionalFormatting sqref="R83">
    <cfRule type="cellIs" dxfId="2655" priority="2656" operator="equal">
      <formula>"Online"</formula>
    </cfRule>
  </conditionalFormatting>
  <conditionalFormatting sqref="R83">
    <cfRule type="cellIs" dxfId="2654" priority="2655" operator="equal">
      <formula>"Online"</formula>
    </cfRule>
  </conditionalFormatting>
  <conditionalFormatting sqref="R83">
    <cfRule type="cellIs" dxfId="2653" priority="2654" operator="equal">
      <formula>"Online"</formula>
    </cfRule>
  </conditionalFormatting>
  <conditionalFormatting sqref="R83">
    <cfRule type="cellIs" dxfId="2652" priority="2653" operator="equal">
      <formula>"Online"</formula>
    </cfRule>
  </conditionalFormatting>
  <conditionalFormatting sqref="R83">
    <cfRule type="cellIs" dxfId="2651" priority="2652" operator="equal">
      <formula>"Online"</formula>
    </cfRule>
  </conditionalFormatting>
  <conditionalFormatting sqref="R83">
    <cfRule type="cellIs" dxfId="2650" priority="2651" operator="equal">
      <formula>"Online"</formula>
    </cfRule>
  </conditionalFormatting>
  <conditionalFormatting sqref="R83">
    <cfRule type="cellIs" dxfId="2649" priority="2650" operator="equal">
      <formula>"Online"</formula>
    </cfRule>
  </conditionalFormatting>
  <conditionalFormatting sqref="R83">
    <cfRule type="cellIs" dxfId="2648" priority="2649" operator="equal">
      <formula>"Online"</formula>
    </cfRule>
  </conditionalFormatting>
  <conditionalFormatting sqref="R83">
    <cfRule type="cellIs" dxfId="2647" priority="2648" operator="equal">
      <formula>"Online"</formula>
    </cfRule>
  </conditionalFormatting>
  <conditionalFormatting sqref="R83">
    <cfRule type="cellIs" dxfId="2646" priority="2647" operator="equal">
      <formula>"Online"</formula>
    </cfRule>
  </conditionalFormatting>
  <conditionalFormatting sqref="R83">
    <cfRule type="cellIs" dxfId="2645" priority="2646" operator="equal">
      <formula>"Online"</formula>
    </cfRule>
  </conditionalFormatting>
  <conditionalFormatting sqref="R83">
    <cfRule type="cellIs" dxfId="2644" priority="2645" operator="equal">
      <formula>"Online"</formula>
    </cfRule>
  </conditionalFormatting>
  <conditionalFormatting sqref="R83">
    <cfRule type="cellIs" dxfId="2643" priority="2644" operator="equal">
      <formula>"Online"</formula>
    </cfRule>
  </conditionalFormatting>
  <conditionalFormatting sqref="R83">
    <cfRule type="cellIs" dxfId="2642" priority="2643" operator="equal">
      <formula>"Online"</formula>
    </cfRule>
  </conditionalFormatting>
  <conditionalFormatting sqref="R83">
    <cfRule type="cellIs" dxfId="2641" priority="2642" operator="equal">
      <formula>"Online"</formula>
    </cfRule>
  </conditionalFormatting>
  <conditionalFormatting sqref="R83">
    <cfRule type="cellIs" dxfId="2640" priority="2641" operator="equal">
      <formula>"Online"</formula>
    </cfRule>
  </conditionalFormatting>
  <conditionalFormatting sqref="R83">
    <cfRule type="cellIs" dxfId="2639" priority="2640" operator="equal">
      <formula>"Online"</formula>
    </cfRule>
  </conditionalFormatting>
  <conditionalFormatting sqref="R83">
    <cfRule type="cellIs" dxfId="2638" priority="2639" operator="equal">
      <formula>"Online"</formula>
    </cfRule>
  </conditionalFormatting>
  <conditionalFormatting sqref="R83">
    <cfRule type="cellIs" dxfId="2637" priority="2638" operator="equal">
      <formula>"Online"</formula>
    </cfRule>
  </conditionalFormatting>
  <conditionalFormatting sqref="R83">
    <cfRule type="cellIs" dxfId="2636" priority="2637" operator="equal">
      <formula>"Online"</formula>
    </cfRule>
  </conditionalFormatting>
  <conditionalFormatting sqref="R83">
    <cfRule type="cellIs" dxfId="2635" priority="2636" operator="equal">
      <formula>"Online"</formula>
    </cfRule>
  </conditionalFormatting>
  <conditionalFormatting sqref="R83">
    <cfRule type="cellIs" dxfId="2634" priority="2635" operator="equal">
      <formula>"Online"</formula>
    </cfRule>
  </conditionalFormatting>
  <conditionalFormatting sqref="R83">
    <cfRule type="cellIs" dxfId="2633" priority="2634" operator="equal">
      <formula>"Online"</formula>
    </cfRule>
  </conditionalFormatting>
  <conditionalFormatting sqref="R83">
    <cfRule type="cellIs" dxfId="2632" priority="2633" operator="equal">
      <formula>"Online"</formula>
    </cfRule>
  </conditionalFormatting>
  <conditionalFormatting sqref="R83">
    <cfRule type="cellIs" dxfId="2631" priority="2632" operator="equal">
      <formula>"Online"</formula>
    </cfRule>
  </conditionalFormatting>
  <conditionalFormatting sqref="R83">
    <cfRule type="cellIs" dxfId="2630" priority="2631" operator="equal">
      <formula>"Online"</formula>
    </cfRule>
  </conditionalFormatting>
  <conditionalFormatting sqref="R83">
    <cfRule type="cellIs" dxfId="2629" priority="2630" operator="equal">
      <formula>"Online"</formula>
    </cfRule>
  </conditionalFormatting>
  <conditionalFormatting sqref="R83">
    <cfRule type="cellIs" dxfId="2628" priority="2629" operator="equal">
      <formula>"Online"</formula>
    </cfRule>
  </conditionalFormatting>
  <conditionalFormatting sqref="R83">
    <cfRule type="cellIs" dxfId="2627" priority="2628" operator="equal">
      <formula>"Online"</formula>
    </cfRule>
  </conditionalFormatting>
  <conditionalFormatting sqref="R83">
    <cfRule type="cellIs" dxfId="2626" priority="2627" operator="equal">
      <formula>"Online"</formula>
    </cfRule>
  </conditionalFormatting>
  <conditionalFormatting sqref="R83">
    <cfRule type="cellIs" dxfId="2625" priority="2626" operator="equal">
      <formula>"Online"</formula>
    </cfRule>
  </conditionalFormatting>
  <conditionalFormatting sqref="R83">
    <cfRule type="cellIs" dxfId="2624" priority="2625" operator="equal">
      <formula>"Online"</formula>
    </cfRule>
  </conditionalFormatting>
  <conditionalFormatting sqref="R83">
    <cfRule type="cellIs" dxfId="2623" priority="2624" operator="equal">
      <formula>"Online"</formula>
    </cfRule>
  </conditionalFormatting>
  <conditionalFormatting sqref="R83">
    <cfRule type="cellIs" dxfId="2622" priority="2623" operator="equal">
      <formula>"Online"</formula>
    </cfRule>
  </conditionalFormatting>
  <conditionalFormatting sqref="R83">
    <cfRule type="cellIs" dxfId="2621" priority="2622" operator="equal">
      <formula>"Online"</formula>
    </cfRule>
  </conditionalFormatting>
  <conditionalFormatting sqref="R83">
    <cfRule type="cellIs" dxfId="2620" priority="2621" operator="equal">
      <formula>"Online"</formula>
    </cfRule>
  </conditionalFormatting>
  <conditionalFormatting sqref="R83">
    <cfRule type="cellIs" dxfId="2619" priority="2620" operator="equal">
      <formula>"Online"</formula>
    </cfRule>
  </conditionalFormatting>
  <conditionalFormatting sqref="R83">
    <cfRule type="cellIs" dxfId="2618" priority="2619" operator="equal">
      <formula>"Online"</formula>
    </cfRule>
  </conditionalFormatting>
  <conditionalFormatting sqref="R83">
    <cfRule type="cellIs" dxfId="2617" priority="2618" operator="equal">
      <formula>"Online"</formula>
    </cfRule>
  </conditionalFormatting>
  <conditionalFormatting sqref="R83">
    <cfRule type="cellIs" dxfId="2616" priority="2617" operator="equal">
      <formula>"Online"</formula>
    </cfRule>
  </conditionalFormatting>
  <conditionalFormatting sqref="R83">
    <cfRule type="cellIs" dxfId="2615" priority="2616" operator="equal">
      <formula>"Online"</formula>
    </cfRule>
  </conditionalFormatting>
  <conditionalFormatting sqref="R83">
    <cfRule type="cellIs" dxfId="2614" priority="2615" operator="equal">
      <formula>"Online"</formula>
    </cfRule>
  </conditionalFormatting>
  <conditionalFormatting sqref="R83">
    <cfRule type="cellIs" dxfId="2613" priority="2614" operator="equal">
      <formula>"Online"</formula>
    </cfRule>
  </conditionalFormatting>
  <conditionalFormatting sqref="R83">
    <cfRule type="cellIs" dxfId="2612" priority="2613" operator="equal">
      <formula>"Online"</formula>
    </cfRule>
  </conditionalFormatting>
  <conditionalFormatting sqref="R83">
    <cfRule type="cellIs" dxfId="2611" priority="2612" operator="equal">
      <formula>"Online"</formula>
    </cfRule>
  </conditionalFormatting>
  <conditionalFormatting sqref="R83">
    <cfRule type="cellIs" dxfId="2610" priority="2611" operator="equal">
      <formula>"Online"</formula>
    </cfRule>
  </conditionalFormatting>
  <conditionalFormatting sqref="R83">
    <cfRule type="cellIs" dxfId="2609" priority="2610" operator="equal">
      <formula>"Online"</formula>
    </cfRule>
  </conditionalFormatting>
  <conditionalFormatting sqref="R83">
    <cfRule type="cellIs" dxfId="2608" priority="2609" operator="equal">
      <formula>"Online"</formula>
    </cfRule>
  </conditionalFormatting>
  <conditionalFormatting sqref="R83">
    <cfRule type="cellIs" dxfId="2607" priority="2608" operator="equal">
      <formula>"Online"</formula>
    </cfRule>
  </conditionalFormatting>
  <conditionalFormatting sqref="R83">
    <cfRule type="cellIs" dxfId="2606" priority="2607" operator="equal">
      <formula>"Online"</formula>
    </cfRule>
  </conditionalFormatting>
  <conditionalFormatting sqref="R83">
    <cfRule type="cellIs" dxfId="2605" priority="2606" operator="equal">
      <formula>"Online"</formula>
    </cfRule>
  </conditionalFormatting>
  <conditionalFormatting sqref="R83">
    <cfRule type="cellIs" dxfId="2604" priority="2605" operator="equal">
      <formula>"Online"</formula>
    </cfRule>
  </conditionalFormatting>
  <conditionalFormatting sqref="R83">
    <cfRule type="cellIs" dxfId="2603" priority="2604" operator="equal">
      <formula>"Online"</formula>
    </cfRule>
  </conditionalFormatting>
  <conditionalFormatting sqref="R83">
    <cfRule type="cellIs" dxfId="2602" priority="2603" operator="equal">
      <formula>"Online"</formula>
    </cfRule>
  </conditionalFormatting>
  <conditionalFormatting sqref="R83">
    <cfRule type="cellIs" dxfId="2601" priority="2602" operator="equal">
      <formula>"Online"</formula>
    </cfRule>
  </conditionalFormatting>
  <conditionalFormatting sqref="R83">
    <cfRule type="cellIs" dxfId="2600" priority="2601" operator="equal">
      <formula>"Online"</formula>
    </cfRule>
  </conditionalFormatting>
  <conditionalFormatting sqref="R83">
    <cfRule type="cellIs" dxfId="2599" priority="2600" operator="equal">
      <formula>"Online"</formula>
    </cfRule>
  </conditionalFormatting>
  <conditionalFormatting sqref="R83">
    <cfRule type="cellIs" dxfId="2598" priority="2599" operator="equal">
      <formula>"Online"</formula>
    </cfRule>
  </conditionalFormatting>
  <conditionalFormatting sqref="R83">
    <cfRule type="cellIs" dxfId="2597" priority="2598" operator="equal">
      <formula>"Online"</formula>
    </cfRule>
  </conditionalFormatting>
  <conditionalFormatting sqref="R83">
    <cfRule type="cellIs" dxfId="2596" priority="2597" operator="equal">
      <formula>"Online"</formula>
    </cfRule>
  </conditionalFormatting>
  <conditionalFormatting sqref="R83">
    <cfRule type="cellIs" dxfId="2595" priority="2596" operator="equal">
      <formula>"Online"</formula>
    </cfRule>
  </conditionalFormatting>
  <conditionalFormatting sqref="R83">
    <cfRule type="cellIs" dxfId="2594" priority="2595" operator="equal">
      <formula>"Online"</formula>
    </cfRule>
  </conditionalFormatting>
  <conditionalFormatting sqref="R83">
    <cfRule type="cellIs" dxfId="2593" priority="2594" operator="equal">
      <formula>"Online"</formula>
    </cfRule>
  </conditionalFormatting>
  <conditionalFormatting sqref="R83">
    <cfRule type="cellIs" dxfId="2592" priority="2593" operator="equal">
      <formula>"Online"</formula>
    </cfRule>
  </conditionalFormatting>
  <conditionalFormatting sqref="R83">
    <cfRule type="cellIs" dxfId="2591" priority="2592" operator="equal">
      <formula>"Online"</formula>
    </cfRule>
  </conditionalFormatting>
  <conditionalFormatting sqref="R83">
    <cfRule type="cellIs" dxfId="2590" priority="2591" operator="equal">
      <formula>"Online"</formula>
    </cfRule>
  </conditionalFormatting>
  <conditionalFormatting sqref="R83">
    <cfRule type="cellIs" dxfId="2589" priority="2590" operator="equal">
      <formula>"Online"</formula>
    </cfRule>
  </conditionalFormatting>
  <conditionalFormatting sqref="R83">
    <cfRule type="cellIs" dxfId="2588" priority="2589" operator="equal">
      <formula>"Online"</formula>
    </cfRule>
  </conditionalFormatting>
  <conditionalFormatting sqref="R83">
    <cfRule type="cellIs" dxfId="2587" priority="2588" operator="equal">
      <formula>"Online"</formula>
    </cfRule>
  </conditionalFormatting>
  <conditionalFormatting sqref="R83">
    <cfRule type="cellIs" dxfId="2586" priority="2587" operator="equal">
      <formula>"Online"</formula>
    </cfRule>
  </conditionalFormatting>
  <conditionalFormatting sqref="R83">
    <cfRule type="cellIs" dxfId="2585" priority="2586" operator="equal">
      <formula>"Online"</formula>
    </cfRule>
  </conditionalFormatting>
  <conditionalFormatting sqref="R83">
    <cfRule type="cellIs" dxfId="2584" priority="2585" operator="equal">
      <formula>"Online"</formula>
    </cfRule>
  </conditionalFormatting>
  <conditionalFormatting sqref="R83">
    <cfRule type="cellIs" dxfId="2583" priority="2584" operator="equal">
      <formula>"Online"</formula>
    </cfRule>
  </conditionalFormatting>
  <conditionalFormatting sqref="R83">
    <cfRule type="cellIs" dxfId="2582" priority="2583" operator="equal">
      <formula>"Online"</formula>
    </cfRule>
  </conditionalFormatting>
  <conditionalFormatting sqref="R83">
    <cfRule type="cellIs" dxfId="2581" priority="2582" operator="equal">
      <formula>"Online"</formula>
    </cfRule>
  </conditionalFormatting>
  <conditionalFormatting sqref="R83">
    <cfRule type="cellIs" dxfId="2580" priority="2581" operator="equal">
      <formula>"Online"</formula>
    </cfRule>
  </conditionalFormatting>
  <conditionalFormatting sqref="R83">
    <cfRule type="cellIs" dxfId="2579" priority="2580" operator="equal">
      <formula>"Online"</formula>
    </cfRule>
  </conditionalFormatting>
  <conditionalFormatting sqref="R83">
    <cfRule type="cellIs" dxfId="2578" priority="2579" operator="equal">
      <formula>"Online"</formula>
    </cfRule>
  </conditionalFormatting>
  <conditionalFormatting sqref="R83">
    <cfRule type="cellIs" dxfId="2577" priority="2578" operator="equal">
      <formula>"Online"</formula>
    </cfRule>
  </conditionalFormatting>
  <conditionalFormatting sqref="R83">
    <cfRule type="cellIs" dxfId="2576" priority="2577" operator="equal">
      <formula>"Online"</formula>
    </cfRule>
  </conditionalFormatting>
  <conditionalFormatting sqref="R83">
    <cfRule type="cellIs" dxfId="2575" priority="2576" operator="equal">
      <formula>"Online"</formula>
    </cfRule>
  </conditionalFormatting>
  <conditionalFormatting sqref="R83">
    <cfRule type="cellIs" dxfId="2574" priority="2575" operator="equal">
      <formula>"Online"</formula>
    </cfRule>
  </conditionalFormatting>
  <conditionalFormatting sqref="R83">
    <cfRule type="cellIs" dxfId="2573" priority="2574" operator="equal">
      <formula>"Online"</formula>
    </cfRule>
  </conditionalFormatting>
  <conditionalFormatting sqref="R83">
    <cfRule type="cellIs" dxfId="2572" priority="2573" operator="equal">
      <formula>"Online"</formula>
    </cfRule>
  </conditionalFormatting>
  <conditionalFormatting sqref="R83">
    <cfRule type="cellIs" dxfId="2571" priority="2572" operator="equal">
      <formula>"Online"</formula>
    </cfRule>
  </conditionalFormatting>
  <conditionalFormatting sqref="R83">
    <cfRule type="cellIs" dxfId="2570" priority="2571" operator="equal">
      <formula>"Online"</formula>
    </cfRule>
  </conditionalFormatting>
  <conditionalFormatting sqref="R83">
    <cfRule type="cellIs" dxfId="2569" priority="2570" operator="equal">
      <formula>"Online"</formula>
    </cfRule>
  </conditionalFormatting>
  <conditionalFormatting sqref="R83">
    <cfRule type="cellIs" dxfId="2568" priority="2569" operator="equal">
      <formula>"Online"</formula>
    </cfRule>
  </conditionalFormatting>
  <conditionalFormatting sqref="R83">
    <cfRule type="cellIs" dxfId="2567" priority="2568" operator="equal">
      <formula>"Online"</formula>
    </cfRule>
  </conditionalFormatting>
  <conditionalFormatting sqref="R83">
    <cfRule type="cellIs" dxfId="2566" priority="2567" operator="equal">
      <formula>"Online"</formula>
    </cfRule>
  </conditionalFormatting>
  <conditionalFormatting sqref="R83">
    <cfRule type="cellIs" dxfId="2565" priority="2566" operator="equal">
      <formula>"Online"</formula>
    </cfRule>
  </conditionalFormatting>
  <conditionalFormatting sqref="R83">
    <cfRule type="cellIs" dxfId="2564" priority="2565" operator="equal">
      <formula>"Online"</formula>
    </cfRule>
  </conditionalFormatting>
  <conditionalFormatting sqref="R83">
    <cfRule type="cellIs" dxfId="2563" priority="2564" operator="equal">
      <formula>"Online"</formula>
    </cfRule>
  </conditionalFormatting>
  <conditionalFormatting sqref="R83">
    <cfRule type="cellIs" dxfId="2562" priority="2563" operator="equal">
      <formula>"Online"</formula>
    </cfRule>
  </conditionalFormatting>
  <conditionalFormatting sqref="R83">
    <cfRule type="cellIs" dxfId="2561" priority="2562" operator="equal">
      <formula>"Online"</formula>
    </cfRule>
  </conditionalFormatting>
  <conditionalFormatting sqref="R83">
    <cfRule type="cellIs" dxfId="2560" priority="2561" operator="equal">
      <formula>"Online"</formula>
    </cfRule>
  </conditionalFormatting>
  <conditionalFormatting sqref="R83">
    <cfRule type="cellIs" dxfId="2559" priority="2560" operator="equal">
      <formula>"Online"</formula>
    </cfRule>
  </conditionalFormatting>
  <conditionalFormatting sqref="R83">
    <cfRule type="cellIs" dxfId="2558" priority="2559" operator="equal">
      <formula>"Online"</formula>
    </cfRule>
  </conditionalFormatting>
  <conditionalFormatting sqref="R83">
    <cfRule type="cellIs" dxfId="2557" priority="2558" operator="equal">
      <formula>"Online"</formula>
    </cfRule>
  </conditionalFormatting>
  <conditionalFormatting sqref="R83">
    <cfRule type="cellIs" dxfId="2556" priority="2557" operator="equal">
      <formula>"Online"</formula>
    </cfRule>
  </conditionalFormatting>
  <conditionalFormatting sqref="R83">
    <cfRule type="cellIs" dxfId="2555" priority="2556" operator="equal">
      <formula>"Online"</formula>
    </cfRule>
  </conditionalFormatting>
  <conditionalFormatting sqref="R83">
    <cfRule type="cellIs" dxfId="2554" priority="2555" operator="equal">
      <formula>"Online"</formula>
    </cfRule>
  </conditionalFormatting>
  <conditionalFormatting sqref="R83">
    <cfRule type="cellIs" dxfId="2553" priority="2554" operator="equal">
      <formula>"Online"</formula>
    </cfRule>
  </conditionalFormatting>
  <conditionalFormatting sqref="R83">
    <cfRule type="cellIs" dxfId="2552" priority="2553" operator="equal">
      <formula>"Online"</formula>
    </cfRule>
  </conditionalFormatting>
  <conditionalFormatting sqref="R83">
    <cfRule type="cellIs" dxfId="2551" priority="2552" operator="equal">
      <formula>"Online"</formula>
    </cfRule>
  </conditionalFormatting>
  <conditionalFormatting sqref="R83">
    <cfRule type="cellIs" dxfId="2550" priority="2551" operator="equal">
      <formula>"Online"</formula>
    </cfRule>
  </conditionalFormatting>
  <conditionalFormatting sqref="R83">
    <cfRule type="cellIs" dxfId="2549" priority="2550" operator="equal">
      <formula>"Online"</formula>
    </cfRule>
  </conditionalFormatting>
  <conditionalFormatting sqref="R83">
    <cfRule type="cellIs" dxfId="2548" priority="2549" operator="equal">
      <formula>"Online"</formula>
    </cfRule>
  </conditionalFormatting>
  <conditionalFormatting sqref="R83">
    <cfRule type="cellIs" dxfId="2547" priority="2548" operator="equal">
      <formula>"Online"</formula>
    </cfRule>
  </conditionalFormatting>
  <conditionalFormatting sqref="R83">
    <cfRule type="cellIs" dxfId="2546" priority="2547" operator="equal">
      <formula>"Online"</formula>
    </cfRule>
  </conditionalFormatting>
  <conditionalFormatting sqref="R83">
    <cfRule type="cellIs" dxfId="2545" priority="2546" operator="equal">
      <formula>"Online"</formula>
    </cfRule>
  </conditionalFormatting>
  <conditionalFormatting sqref="R83">
    <cfRule type="cellIs" dxfId="2544" priority="2545" operator="equal">
      <formula>"Online"</formula>
    </cfRule>
  </conditionalFormatting>
  <conditionalFormatting sqref="R83">
    <cfRule type="cellIs" dxfId="2543" priority="2544" operator="equal">
      <formula>"Online"</formula>
    </cfRule>
  </conditionalFormatting>
  <conditionalFormatting sqref="R83">
    <cfRule type="cellIs" dxfId="2542" priority="2543" operator="equal">
      <formula>"Online"</formula>
    </cfRule>
  </conditionalFormatting>
  <conditionalFormatting sqref="R83">
    <cfRule type="cellIs" dxfId="2541" priority="2542" operator="equal">
      <formula>"Online"</formula>
    </cfRule>
  </conditionalFormatting>
  <conditionalFormatting sqref="R83">
    <cfRule type="cellIs" dxfId="2540" priority="2541" operator="equal">
      <formula>"Online"</formula>
    </cfRule>
  </conditionalFormatting>
  <conditionalFormatting sqref="R83">
    <cfRule type="cellIs" dxfId="2539" priority="2540" operator="equal">
      <formula>"Online"</formula>
    </cfRule>
  </conditionalFormatting>
  <conditionalFormatting sqref="R83">
    <cfRule type="cellIs" dxfId="2538" priority="2539" operator="equal">
      <formula>"Online"</formula>
    </cfRule>
  </conditionalFormatting>
  <conditionalFormatting sqref="R83">
    <cfRule type="cellIs" dxfId="2537" priority="2538" operator="equal">
      <formula>"Online"</formula>
    </cfRule>
  </conditionalFormatting>
  <conditionalFormatting sqref="R83">
    <cfRule type="cellIs" dxfId="2536" priority="2537" operator="equal">
      <formula>"Online"</formula>
    </cfRule>
  </conditionalFormatting>
  <conditionalFormatting sqref="R83">
    <cfRule type="cellIs" dxfId="2535" priority="2536" operator="equal">
      <formula>"Online"</formula>
    </cfRule>
  </conditionalFormatting>
  <conditionalFormatting sqref="R83">
    <cfRule type="cellIs" dxfId="2534" priority="2535" operator="equal">
      <formula>"Online"</formula>
    </cfRule>
  </conditionalFormatting>
  <conditionalFormatting sqref="R83">
    <cfRule type="cellIs" dxfId="2533" priority="2534" operator="equal">
      <formula>"Online"</formula>
    </cfRule>
  </conditionalFormatting>
  <conditionalFormatting sqref="R83">
    <cfRule type="cellIs" dxfId="2532" priority="2533" operator="equal">
      <formula>"Online"</formula>
    </cfRule>
  </conditionalFormatting>
  <conditionalFormatting sqref="R83">
    <cfRule type="cellIs" dxfId="2531" priority="2532" operator="equal">
      <formula>"Online"</formula>
    </cfRule>
  </conditionalFormatting>
  <conditionalFormatting sqref="R83">
    <cfRule type="cellIs" dxfId="2530" priority="2531" operator="equal">
      <formula>"Online"</formula>
    </cfRule>
  </conditionalFormatting>
  <conditionalFormatting sqref="R83">
    <cfRule type="cellIs" dxfId="2529" priority="2530" operator="equal">
      <formula>"Online"</formula>
    </cfRule>
  </conditionalFormatting>
  <conditionalFormatting sqref="R83">
    <cfRule type="cellIs" dxfId="2528" priority="2529" operator="equal">
      <formula>"Online"</formula>
    </cfRule>
  </conditionalFormatting>
  <conditionalFormatting sqref="R83">
    <cfRule type="cellIs" dxfId="2527" priority="2528" operator="equal">
      <formula>"Online"</formula>
    </cfRule>
  </conditionalFormatting>
  <conditionalFormatting sqref="R83">
    <cfRule type="cellIs" dxfId="2526" priority="2527" operator="equal">
      <formula>"Online"</formula>
    </cfRule>
  </conditionalFormatting>
  <conditionalFormatting sqref="R83">
    <cfRule type="cellIs" dxfId="2525" priority="2526" operator="equal">
      <formula>"Online"</formula>
    </cfRule>
  </conditionalFormatting>
  <conditionalFormatting sqref="R83">
    <cfRule type="cellIs" dxfId="2524" priority="2525" operator="equal">
      <formula>"Online"</formula>
    </cfRule>
  </conditionalFormatting>
  <conditionalFormatting sqref="R83">
    <cfRule type="cellIs" dxfId="2523" priority="2524" operator="equal">
      <formula>"Online"</formula>
    </cfRule>
  </conditionalFormatting>
  <conditionalFormatting sqref="R83">
    <cfRule type="cellIs" dxfId="2522" priority="2523" operator="equal">
      <formula>"Online"</formula>
    </cfRule>
  </conditionalFormatting>
  <conditionalFormatting sqref="R83">
    <cfRule type="cellIs" dxfId="2521" priority="2522" operator="equal">
      <formula>"Online"</formula>
    </cfRule>
  </conditionalFormatting>
  <conditionalFormatting sqref="R83">
    <cfRule type="cellIs" dxfId="2520" priority="2521" operator="equal">
      <formula>"Online"</formula>
    </cfRule>
  </conditionalFormatting>
  <conditionalFormatting sqref="R83">
    <cfRule type="cellIs" dxfId="2519" priority="2520" operator="equal">
      <formula>"Online"</formula>
    </cfRule>
  </conditionalFormatting>
  <conditionalFormatting sqref="R83">
    <cfRule type="cellIs" dxfId="2518" priority="2519" operator="equal">
      <formula>"Online"</formula>
    </cfRule>
  </conditionalFormatting>
  <conditionalFormatting sqref="R83">
    <cfRule type="cellIs" dxfId="2517" priority="2518" operator="equal">
      <formula>"Online"</formula>
    </cfRule>
  </conditionalFormatting>
  <conditionalFormatting sqref="R83">
    <cfRule type="cellIs" dxfId="2516" priority="2517" operator="equal">
      <formula>"Online"</formula>
    </cfRule>
  </conditionalFormatting>
  <conditionalFormatting sqref="R83">
    <cfRule type="cellIs" dxfId="2515" priority="2516" operator="equal">
      <formula>"Online"</formula>
    </cfRule>
  </conditionalFormatting>
  <conditionalFormatting sqref="R83">
    <cfRule type="cellIs" dxfId="2514" priority="2515" operator="equal">
      <formula>"Online"</formula>
    </cfRule>
  </conditionalFormatting>
  <conditionalFormatting sqref="R83">
    <cfRule type="cellIs" dxfId="2513" priority="2514" operator="equal">
      <formula>"Online"</formula>
    </cfRule>
  </conditionalFormatting>
  <conditionalFormatting sqref="R83">
    <cfRule type="cellIs" dxfId="2512" priority="2513" operator="equal">
      <formula>"Online"</formula>
    </cfRule>
  </conditionalFormatting>
  <conditionalFormatting sqref="R83">
    <cfRule type="cellIs" dxfId="2511" priority="2512" operator="equal">
      <formula>"Online"</formula>
    </cfRule>
  </conditionalFormatting>
  <conditionalFormatting sqref="R83">
    <cfRule type="cellIs" dxfId="2510" priority="2511" operator="equal">
      <formula>"Online"</formula>
    </cfRule>
  </conditionalFormatting>
  <conditionalFormatting sqref="R83">
    <cfRule type="cellIs" dxfId="2509" priority="2510" operator="equal">
      <formula>"Online"</formula>
    </cfRule>
  </conditionalFormatting>
  <conditionalFormatting sqref="R83">
    <cfRule type="cellIs" dxfId="2508" priority="2509" operator="equal">
      <formula>"Online"</formula>
    </cfRule>
  </conditionalFormatting>
  <conditionalFormatting sqref="R83">
    <cfRule type="cellIs" dxfId="2507" priority="2508" operator="equal">
      <formula>"Online"</formula>
    </cfRule>
  </conditionalFormatting>
  <conditionalFormatting sqref="R83">
    <cfRule type="cellIs" dxfId="2506" priority="2507" operator="equal">
      <formula>"Online"</formula>
    </cfRule>
  </conditionalFormatting>
  <conditionalFormatting sqref="R83">
    <cfRule type="cellIs" dxfId="2505" priority="2506" operator="equal">
      <formula>"Online"</formula>
    </cfRule>
  </conditionalFormatting>
  <conditionalFormatting sqref="R83">
    <cfRule type="cellIs" dxfId="2504" priority="2505" operator="equal">
      <formula>"Online"</formula>
    </cfRule>
  </conditionalFormatting>
  <conditionalFormatting sqref="R83">
    <cfRule type="cellIs" dxfId="2503" priority="2504" operator="equal">
      <formula>"Online"</formula>
    </cfRule>
  </conditionalFormatting>
  <conditionalFormatting sqref="R83">
    <cfRule type="cellIs" dxfId="2502" priority="2503" operator="equal">
      <formula>"Online"</formula>
    </cfRule>
  </conditionalFormatting>
  <conditionalFormatting sqref="R83">
    <cfRule type="cellIs" dxfId="2501" priority="2502" operator="equal">
      <formula>"Online"</formula>
    </cfRule>
  </conditionalFormatting>
  <conditionalFormatting sqref="R83">
    <cfRule type="cellIs" dxfId="2500" priority="2501" operator="equal">
      <formula>"Online"</formula>
    </cfRule>
  </conditionalFormatting>
  <conditionalFormatting sqref="R83">
    <cfRule type="cellIs" dxfId="2499" priority="2500" operator="equal">
      <formula>"Online"</formula>
    </cfRule>
  </conditionalFormatting>
  <conditionalFormatting sqref="R83">
    <cfRule type="cellIs" dxfId="2498" priority="2499" operator="equal">
      <formula>"Online"</formula>
    </cfRule>
  </conditionalFormatting>
  <conditionalFormatting sqref="R83">
    <cfRule type="cellIs" dxfId="2497" priority="2498" operator="equal">
      <formula>"Online"</formula>
    </cfRule>
  </conditionalFormatting>
  <conditionalFormatting sqref="R83">
    <cfRule type="cellIs" dxfId="2496" priority="2497" operator="equal">
      <formula>"Online"</formula>
    </cfRule>
  </conditionalFormatting>
  <conditionalFormatting sqref="R83">
    <cfRule type="cellIs" dxfId="2495" priority="2496" operator="equal">
      <formula>"Online"</formula>
    </cfRule>
  </conditionalFormatting>
  <conditionalFormatting sqref="R83">
    <cfRule type="cellIs" dxfId="2494" priority="2495" operator="equal">
      <formula>"Online"</formula>
    </cfRule>
  </conditionalFormatting>
  <conditionalFormatting sqref="R83">
    <cfRule type="cellIs" dxfId="2493" priority="2494" operator="equal">
      <formula>"Online"</formula>
    </cfRule>
  </conditionalFormatting>
  <conditionalFormatting sqref="R83">
    <cfRule type="cellIs" dxfId="2492" priority="2493" operator="equal">
      <formula>"Online"</formula>
    </cfRule>
  </conditionalFormatting>
  <conditionalFormatting sqref="R83">
    <cfRule type="cellIs" dxfId="2491" priority="2492" operator="equal">
      <formula>"Online"</formula>
    </cfRule>
  </conditionalFormatting>
  <conditionalFormatting sqref="R83">
    <cfRule type="cellIs" dxfId="2490" priority="2491" operator="equal">
      <formula>"Online"</formula>
    </cfRule>
  </conditionalFormatting>
  <conditionalFormatting sqref="R83">
    <cfRule type="cellIs" dxfId="2489" priority="2490" operator="equal">
      <formula>"Online"</formula>
    </cfRule>
  </conditionalFormatting>
  <conditionalFormatting sqref="R83">
    <cfRule type="cellIs" dxfId="2488" priority="2489" operator="equal">
      <formula>"Online"</formula>
    </cfRule>
  </conditionalFormatting>
  <conditionalFormatting sqref="R83">
    <cfRule type="cellIs" dxfId="2487" priority="2488" operator="equal">
      <formula>"Online"</formula>
    </cfRule>
  </conditionalFormatting>
  <conditionalFormatting sqref="R83">
    <cfRule type="cellIs" dxfId="2486" priority="2487" operator="equal">
      <formula>"Online"</formula>
    </cfRule>
  </conditionalFormatting>
  <conditionalFormatting sqref="R83">
    <cfRule type="cellIs" dxfId="2485" priority="2486" operator="equal">
      <formula>"Online"</formula>
    </cfRule>
  </conditionalFormatting>
  <conditionalFormatting sqref="R83">
    <cfRule type="cellIs" dxfId="2484" priority="2485" operator="equal">
      <formula>"Online"</formula>
    </cfRule>
  </conditionalFormatting>
  <conditionalFormatting sqref="R83">
    <cfRule type="cellIs" dxfId="2483" priority="2484" operator="equal">
      <formula>"Online"</formula>
    </cfRule>
  </conditionalFormatting>
  <conditionalFormatting sqref="R83">
    <cfRule type="cellIs" dxfId="2482" priority="2483" operator="equal">
      <formula>"Online"</formula>
    </cfRule>
  </conditionalFormatting>
  <conditionalFormatting sqref="R83">
    <cfRule type="cellIs" dxfId="2481" priority="2482" operator="equal">
      <formula>"Online"</formula>
    </cfRule>
  </conditionalFormatting>
  <conditionalFormatting sqref="R83">
    <cfRule type="cellIs" dxfId="2480" priority="2481" operator="equal">
      <formula>"Online"</formula>
    </cfRule>
  </conditionalFormatting>
  <conditionalFormatting sqref="R83">
    <cfRule type="cellIs" dxfId="2479" priority="2480" operator="equal">
      <formula>"Online"</formula>
    </cfRule>
  </conditionalFormatting>
  <conditionalFormatting sqref="R83">
    <cfRule type="cellIs" dxfId="2478" priority="2479" operator="equal">
      <formula>"Online"</formula>
    </cfRule>
  </conditionalFormatting>
  <conditionalFormatting sqref="R83">
    <cfRule type="cellIs" dxfId="2477" priority="2478" operator="equal">
      <formula>"Online"</formula>
    </cfRule>
  </conditionalFormatting>
  <conditionalFormatting sqref="R83">
    <cfRule type="cellIs" dxfId="2476" priority="2477" operator="equal">
      <formula>"Online"</formula>
    </cfRule>
  </conditionalFormatting>
  <conditionalFormatting sqref="R83">
    <cfRule type="cellIs" dxfId="2475" priority="2476" operator="equal">
      <formula>"Online"</formula>
    </cfRule>
  </conditionalFormatting>
  <conditionalFormatting sqref="R83">
    <cfRule type="cellIs" dxfId="2474" priority="2475" operator="equal">
      <formula>"Online"</formula>
    </cfRule>
  </conditionalFormatting>
  <conditionalFormatting sqref="R83">
    <cfRule type="cellIs" dxfId="2473" priority="2474" operator="equal">
      <formula>"Online"</formula>
    </cfRule>
  </conditionalFormatting>
  <conditionalFormatting sqref="R83">
    <cfRule type="cellIs" dxfId="2472" priority="2473" operator="equal">
      <formula>"Online"</formula>
    </cfRule>
  </conditionalFormatting>
  <conditionalFormatting sqref="R83">
    <cfRule type="cellIs" dxfId="2471" priority="2472" operator="equal">
      <formula>"Online"</formula>
    </cfRule>
  </conditionalFormatting>
  <conditionalFormatting sqref="R83">
    <cfRule type="cellIs" dxfId="2470" priority="2471" operator="equal">
      <formula>"Online"</formula>
    </cfRule>
  </conditionalFormatting>
  <conditionalFormatting sqref="R83">
    <cfRule type="cellIs" dxfId="2469" priority="2470" operator="equal">
      <formula>"Online"</formula>
    </cfRule>
  </conditionalFormatting>
  <conditionalFormatting sqref="R83">
    <cfRule type="cellIs" dxfId="2468" priority="2469" operator="equal">
      <formula>"Online"</formula>
    </cfRule>
  </conditionalFormatting>
  <conditionalFormatting sqref="R83">
    <cfRule type="cellIs" dxfId="2467" priority="2468" operator="equal">
      <formula>"Online"</formula>
    </cfRule>
  </conditionalFormatting>
  <conditionalFormatting sqref="R83">
    <cfRule type="cellIs" dxfId="2466" priority="2467" operator="equal">
      <formula>"Online"</formula>
    </cfRule>
  </conditionalFormatting>
  <conditionalFormatting sqref="R83">
    <cfRule type="cellIs" dxfId="2465" priority="2466" operator="equal">
      <formula>"Online"</formula>
    </cfRule>
  </conditionalFormatting>
  <conditionalFormatting sqref="R83">
    <cfRule type="cellIs" dxfId="2464" priority="2465" operator="equal">
      <formula>"Online"</formula>
    </cfRule>
  </conditionalFormatting>
  <conditionalFormatting sqref="R83">
    <cfRule type="cellIs" dxfId="2463" priority="2464" operator="equal">
      <formula>"Online"</formula>
    </cfRule>
  </conditionalFormatting>
  <conditionalFormatting sqref="R83">
    <cfRule type="cellIs" dxfId="2462" priority="2463" operator="equal">
      <formula>"Online"</formula>
    </cfRule>
  </conditionalFormatting>
  <conditionalFormatting sqref="R83">
    <cfRule type="cellIs" dxfId="2461" priority="2462" operator="equal">
      <formula>"Online"</formula>
    </cfRule>
  </conditionalFormatting>
  <conditionalFormatting sqref="R83">
    <cfRule type="cellIs" dxfId="2460" priority="2461" operator="equal">
      <formula>"Online"</formula>
    </cfRule>
  </conditionalFormatting>
  <conditionalFormatting sqref="R83">
    <cfRule type="cellIs" dxfId="2459" priority="2460" operator="equal">
      <formula>"Online"</formula>
    </cfRule>
  </conditionalFormatting>
  <conditionalFormatting sqref="R83">
    <cfRule type="cellIs" dxfId="2458" priority="2459" operator="equal">
      <formula>"Online"</formula>
    </cfRule>
  </conditionalFormatting>
  <conditionalFormatting sqref="R83">
    <cfRule type="cellIs" dxfId="2457" priority="2458" operator="equal">
      <formula>"Online"</formula>
    </cfRule>
  </conditionalFormatting>
  <conditionalFormatting sqref="R83">
    <cfRule type="cellIs" dxfId="2456" priority="2457" operator="equal">
      <formula>"Online"</formula>
    </cfRule>
  </conditionalFormatting>
  <conditionalFormatting sqref="R83">
    <cfRule type="cellIs" dxfId="2455" priority="2456" operator="equal">
      <formula>"Online"</formula>
    </cfRule>
  </conditionalFormatting>
  <conditionalFormatting sqref="R83">
    <cfRule type="cellIs" dxfId="2454" priority="2455" operator="equal">
      <formula>"Online"</formula>
    </cfRule>
  </conditionalFormatting>
  <conditionalFormatting sqref="R83">
    <cfRule type="cellIs" dxfId="2453" priority="2454" operator="equal">
      <formula>"Online"</formula>
    </cfRule>
  </conditionalFormatting>
  <conditionalFormatting sqref="R83">
    <cfRule type="cellIs" dxfId="2452" priority="2453" operator="equal">
      <formula>"Online"</formula>
    </cfRule>
  </conditionalFormatting>
  <conditionalFormatting sqref="R83">
    <cfRule type="cellIs" dxfId="2451" priority="2452" operator="equal">
      <formula>"Online"</formula>
    </cfRule>
  </conditionalFormatting>
  <conditionalFormatting sqref="R83">
    <cfRule type="cellIs" dxfId="2450" priority="2451" operator="equal">
      <formula>"Online"</formula>
    </cfRule>
  </conditionalFormatting>
  <conditionalFormatting sqref="R83">
    <cfRule type="cellIs" dxfId="2449" priority="2450" operator="equal">
      <formula>"Online"</formula>
    </cfRule>
  </conditionalFormatting>
  <conditionalFormatting sqref="R83">
    <cfRule type="cellIs" dxfId="2448" priority="2449" operator="equal">
      <formula>"Online"</formula>
    </cfRule>
  </conditionalFormatting>
  <conditionalFormatting sqref="R83">
    <cfRule type="cellIs" dxfId="2447" priority="2448" operator="equal">
      <formula>"Online"</formula>
    </cfRule>
  </conditionalFormatting>
  <conditionalFormatting sqref="R83">
    <cfRule type="cellIs" dxfId="2446" priority="2447" operator="equal">
      <formula>"Online"</formula>
    </cfRule>
  </conditionalFormatting>
  <conditionalFormatting sqref="R83">
    <cfRule type="cellIs" dxfId="2445" priority="2446" operator="equal">
      <formula>"Online"</formula>
    </cfRule>
  </conditionalFormatting>
  <conditionalFormatting sqref="R83">
    <cfRule type="cellIs" dxfId="2444" priority="2445" operator="equal">
      <formula>"Online"</formula>
    </cfRule>
  </conditionalFormatting>
  <conditionalFormatting sqref="R83">
    <cfRule type="cellIs" dxfId="2443" priority="2444" operator="equal">
      <formula>"Online"</formula>
    </cfRule>
  </conditionalFormatting>
  <conditionalFormatting sqref="R83">
    <cfRule type="cellIs" dxfId="2442" priority="2443" operator="equal">
      <formula>"Online"</formula>
    </cfRule>
  </conditionalFormatting>
  <conditionalFormatting sqref="R83">
    <cfRule type="cellIs" dxfId="2441" priority="2442" operator="equal">
      <formula>"Online"</formula>
    </cfRule>
  </conditionalFormatting>
  <conditionalFormatting sqref="R83">
    <cfRule type="cellIs" dxfId="2440" priority="2441" operator="equal">
      <formula>"Online"</formula>
    </cfRule>
  </conditionalFormatting>
  <conditionalFormatting sqref="R83">
    <cfRule type="cellIs" dxfId="2439" priority="2440" operator="equal">
      <formula>"Online"</formula>
    </cfRule>
  </conditionalFormatting>
  <conditionalFormatting sqref="R83">
    <cfRule type="cellIs" dxfId="2438" priority="2439" operator="equal">
      <formula>"Online"</formula>
    </cfRule>
  </conditionalFormatting>
  <conditionalFormatting sqref="R83">
    <cfRule type="cellIs" dxfId="2437" priority="2438" operator="equal">
      <formula>"Online"</formula>
    </cfRule>
  </conditionalFormatting>
  <conditionalFormatting sqref="R83">
    <cfRule type="cellIs" dxfId="2436" priority="2437" operator="equal">
      <formula>"Online"</formula>
    </cfRule>
  </conditionalFormatting>
  <conditionalFormatting sqref="R83">
    <cfRule type="cellIs" dxfId="2435" priority="2436" operator="equal">
      <formula>"Online"</formula>
    </cfRule>
  </conditionalFormatting>
  <conditionalFormatting sqref="R83">
    <cfRule type="cellIs" dxfId="2434" priority="2435" operator="equal">
      <formula>"Online"</formula>
    </cfRule>
  </conditionalFormatting>
  <conditionalFormatting sqref="R83">
    <cfRule type="cellIs" dxfId="2433" priority="2434" operator="equal">
      <formula>"Online"</formula>
    </cfRule>
  </conditionalFormatting>
  <conditionalFormatting sqref="R83">
    <cfRule type="cellIs" dxfId="2432" priority="2433" operator="equal">
      <formula>"Online"</formula>
    </cfRule>
  </conditionalFormatting>
  <conditionalFormatting sqref="R83">
    <cfRule type="cellIs" dxfId="2431" priority="2432" operator="equal">
      <formula>"Online"</formula>
    </cfRule>
  </conditionalFormatting>
  <conditionalFormatting sqref="R83">
    <cfRule type="cellIs" dxfId="2430" priority="2431" operator="equal">
      <formula>"Online"</formula>
    </cfRule>
  </conditionalFormatting>
  <conditionalFormatting sqref="R83">
    <cfRule type="cellIs" dxfId="2429" priority="2430" operator="equal">
      <formula>"Online"</formula>
    </cfRule>
  </conditionalFormatting>
  <conditionalFormatting sqref="R83">
    <cfRule type="cellIs" dxfId="2428" priority="2429" operator="equal">
      <formula>"Online"</formula>
    </cfRule>
  </conditionalFormatting>
  <conditionalFormatting sqref="R83">
    <cfRule type="cellIs" dxfId="2427" priority="2428" operator="equal">
      <formula>"Online"</formula>
    </cfRule>
  </conditionalFormatting>
  <conditionalFormatting sqref="R83">
    <cfRule type="cellIs" dxfId="2426" priority="2427" operator="equal">
      <formula>"Online"</formula>
    </cfRule>
  </conditionalFormatting>
  <conditionalFormatting sqref="R83">
    <cfRule type="cellIs" dxfId="2425" priority="2426" operator="equal">
      <formula>"Online"</formula>
    </cfRule>
  </conditionalFormatting>
  <conditionalFormatting sqref="R83">
    <cfRule type="cellIs" dxfId="2424" priority="2425" operator="equal">
      <formula>"Online"</formula>
    </cfRule>
  </conditionalFormatting>
  <conditionalFormatting sqref="R83">
    <cfRule type="cellIs" dxfId="2423" priority="2424" operator="equal">
      <formula>"Online"</formula>
    </cfRule>
  </conditionalFormatting>
  <conditionalFormatting sqref="R83">
    <cfRule type="cellIs" dxfId="2422" priority="2423" operator="equal">
      <formula>"Online"</formula>
    </cfRule>
  </conditionalFormatting>
  <conditionalFormatting sqref="R83">
    <cfRule type="cellIs" dxfId="2421" priority="2422" operator="equal">
      <formula>"Online"</formula>
    </cfRule>
  </conditionalFormatting>
  <conditionalFormatting sqref="R83">
    <cfRule type="cellIs" dxfId="2420" priority="2421" operator="equal">
      <formula>"Online"</formula>
    </cfRule>
  </conditionalFormatting>
  <conditionalFormatting sqref="R83">
    <cfRule type="cellIs" dxfId="2419" priority="2420" operator="equal">
      <formula>"Online"</formula>
    </cfRule>
  </conditionalFormatting>
  <conditionalFormatting sqref="R83">
    <cfRule type="cellIs" dxfId="2418" priority="2419" operator="equal">
      <formula>"Online"</formula>
    </cfRule>
  </conditionalFormatting>
  <conditionalFormatting sqref="R83">
    <cfRule type="cellIs" dxfId="2417" priority="2418" operator="equal">
      <formula>"Online"</formula>
    </cfRule>
  </conditionalFormatting>
  <conditionalFormatting sqref="R83">
    <cfRule type="cellIs" dxfId="2416" priority="2417" operator="equal">
      <formula>"Online"</formula>
    </cfRule>
  </conditionalFormatting>
  <conditionalFormatting sqref="R83">
    <cfRule type="cellIs" dxfId="2415" priority="2416" operator="equal">
      <formula>"Online"</formula>
    </cfRule>
  </conditionalFormatting>
  <conditionalFormatting sqref="R83">
    <cfRule type="cellIs" dxfId="2414" priority="2415" operator="equal">
      <formula>"Online"</formula>
    </cfRule>
  </conditionalFormatting>
  <conditionalFormatting sqref="R83">
    <cfRule type="cellIs" dxfId="2413" priority="2414" operator="equal">
      <formula>"Online"</formula>
    </cfRule>
  </conditionalFormatting>
  <conditionalFormatting sqref="R83">
    <cfRule type="cellIs" dxfId="2412" priority="2413" operator="equal">
      <formula>"Online"</formula>
    </cfRule>
  </conditionalFormatting>
  <conditionalFormatting sqref="R83">
    <cfRule type="cellIs" dxfId="2411" priority="2412" operator="equal">
      <formula>"Online"</formula>
    </cfRule>
  </conditionalFormatting>
  <conditionalFormatting sqref="R83">
    <cfRule type="cellIs" dxfId="2410" priority="2411" operator="equal">
      <formula>"Online"</formula>
    </cfRule>
  </conditionalFormatting>
  <conditionalFormatting sqref="R83">
    <cfRule type="cellIs" dxfId="2409" priority="2410" operator="equal">
      <formula>"Online"</formula>
    </cfRule>
  </conditionalFormatting>
  <conditionalFormatting sqref="R83">
    <cfRule type="cellIs" dxfId="2408" priority="2409" operator="equal">
      <formula>"Online"</formula>
    </cfRule>
  </conditionalFormatting>
  <conditionalFormatting sqref="R83">
    <cfRule type="cellIs" dxfId="2407" priority="2408" operator="equal">
      <formula>"Online"</formula>
    </cfRule>
  </conditionalFormatting>
  <conditionalFormatting sqref="R83">
    <cfRule type="cellIs" dxfId="2406" priority="2407" operator="equal">
      <formula>"Online"</formula>
    </cfRule>
  </conditionalFormatting>
  <conditionalFormatting sqref="R83">
    <cfRule type="cellIs" dxfId="2405" priority="2406" operator="equal">
      <formula>"Online"</formula>
    </cfRule>
  </conditionalFormatting>
  <conditionalFormatting sqref="R83">
    <cfRule type="cellIs" dxfId="2404" priority="2405" operator="equal">
      <formula>"Online"</formula>
    </cfRule>
  </conditionalFormatting>
  <conditionalFormatting sqref="R83">
    <cfRule type="cellIs" dxfId="2403" priority="2404" operator="equal">
      <formula>"Online"</formula>
    </cfRule>
  </conditionalFormatting>
  <conditionalFormatting sqref="R83">
    <cfRule type="cellIs" dxfId="2402" priority="2403" operator="equal">
      <formula>"Online"</formula>
    </cfRule>
  </conditionalFormatting>
  <conditionalFormatting sqref="R83">
    <cfRule type="cellIs" dxfId="2401" priority="2402" operator="equal">
      <formula>"Online"</formula>
    </cfRule>
  </conditionalFormatting>
  <conditionalFormatting sqref="R83">
    <cfRule type="cellIs" dxfId="2400" priority="2401" operator="equal">
      <formula>"Online"</formula>
    </cfRule>
  </conditionalFormatting>
  <conditionalFormatting sqref="R83">
    <cfRule type="cellIs" dxfId="2399" priority="2400" operator="equal">
      <formula>"Online"</formula>
    </cfRule>
  </conditionalFormatting>
  <conditionalFormatting sqref="R83">
    <cfRule type="cellIs" dxfId="2398" priority="2399" operator="equal">
      <formula>"Online"</formula>
    </cfRule>
  </conditionalFormatting>
  <conditionalFormatting sqref="R83">
    <cfRule type="cellIs" dxfId="2397" priority="2398" operator="equal">
      <formula>"Online"</formula>
    </cfRule>
  </conditionalFormatting>
  <conditionalFormatting sqref="R83">
    <cfRule type="cellIs" dxfId="2396" priority="2397" operator="equal">
      <formula>"Online"</formula>
    </cfRule>
  </conditionalFormatting>
  <conditionalFormatting sqref="R83">
    <cfRule type="cellIs" dxfId="2395" priority="2396" operator="equal">
      <formula>"Online"</formula>
    </cfRule>
  </conditionalFormatting>
  <conditionalFormatting sqref="R83">
    <cfRule type="cellIs" dxfId="2394" priority="2395" operator="equal">
      <formula>"Online"</formula>
    </cfRule>
  </conditionalFormatting>
  <conditionalFormatting sqref="R83">
    <cfRule type="cellIs" dxfId="2393" priority="2394" operator="equal">
      <formula>"Online"</formula>
    </cfRule>
  </conditionalFormatting>
  <conditionalFormatting sqref="R83">
    <cfRule type="cellIs" dxfId="2392" priority="2393" operator="equal">
      <formula>"Online"</formula>
    </cfRule>
  </conditionalFormatting>
  <conditionalFormatting sqref="R83">
    <cfRule type="cellIs" dxfId="2391" priority="2392" operator="equal">
      <formula>"Online"</formula>
    </cfRule>
  </conditionalFormatting>
  <conditionalFormatting sqref="R83">
    <cfRule type="cellIs" dxfId="2390" priority="2391" operator="equal">
      <formula>"Online"</formula>
    </cfRule>
  </conditionalFormatting>
  <conditionalFormatting sqref="R83">
    <cfRule type="cellIs" dxfId="2389" priority="2390" operator="equal">
      <formula>"Online"</formula>
    </cfRule>
  </conditionalFormatting>
  <conditionalFormatting sqref="R89">
    <cfRule type="cellIs" dxfId="2388" priority="2389" operator="equal">
      <formula>"Online"</formula>
    </cfRule>
  </conditionalFormatting>
  <conditionalFormatting sqref="R89">
    <cfRule type="cellIs" dxfId="2387" priority="2388" operator="equal">
      <formula>"Online"</formula>
    </cfRule>
  </conditionalFormatting>
  <conditionalFormatting sqref="R89">
    <cfRule type="cellIs" dxfId="2386" priority="2387" operator="equal">
      <formula>"Online"</formula>
    </cfRule>
  </conditionalFormatting>
  <conditionalFormatting sqref="R89">
    <cfRule type="cellIs" dxfId="2385" priority="2386" operator="equal">
      <formula>"Online"</formula>
    </cfRule>
  </conditionalFormatting>
  <conditionalFormatting sqref="R89">
    <cfRule type="cellIs" dxfId="2384" priority="2385" operator="equal">
      <formula>"Online"</formula>
    </cfRule>
  </conditionalFormatting>
  <conditionalFormatting sqref="R89">
    <cfRule type="cellIs" dxfId="2383" priority="2384" operator="equal">
      <formula>"Online"</formula>
    </cfRule>
  </conditionalFormatting>
  <conditionalFormatting sqref="R89">
    <cfRule type="cellIs" dxfId="2382" priority="2383" operator="equal">
      <formula>"Online"</formula>
    </cfRule>
  </conditionalFormatting>
  <conditionalFormatting sqref="R89">
    <cfRule type="cellIs" dxfId="2381" priority="2382" operator="equal">
      <formula>"Online"</formula>
    </cfRule>
  </conditionalFormatting>
  <conditionalFormatting sqref="R89">
    <cfRule type="cellIs" dxfId="2380" priority="2381" operator="equal">
      <formula>"Online"</formula>
    </cfRule>
  </conditionalFormatting>
  <conditionalFormatting sqref="R89">
    <cfRule type="cellIs" dxfId="2379" priority="2380" operator="equal">
      <formula>"Online"</formula>
    </cfRule>
  </conditionalFormatting>
  <conditionalFormatting sqref="R89">
    <cfRule type="cellIs" dxfId="2378" priority="2379" operator="equal">
      <formula>"Online"</formula>
    </cfRule>
  </conditionalFormatting>
  <conditionalFormatting sqref="R89">
    <cfRule type="cellIs" dxfId="2377" priority="2378" operator="equal">
      <formula>"Online"</formula>
    </cfRule>
  </conditionalFormatting>
  <conditionalFormatting sqref="R89">
    <cfRule type="cellIs" dxfId="2376" priority="2377" operator="equal">
      <formula>"Online"</formula>
    </cfRule>
  </conditionalFormatting>
  <conditionalFormatting sqref="R89">
    <cfRule type="cellIs" dxfId="2375" priority="2376" operator="equal">
      <formula>"Online"</formula>
    </cfRule>
  </conditionalFormatting>
  <conditionalFormatting sqref="R89">
    <cfRule type="cellIs" dxfId="2374" priority="2375" operator="equal">
      <formula>"Online"</formula>
    </cfRule>
  </conditionalFormatting>
  <conditionalFormatting sqref="R89">
    <cfRule type="cellIs" dxfId="2373" priority="2374" operator="equal">
      <formula>"Online"</formula>
    </cfRule>
  </conditionalFormatting>
  <conditionalFormatting sqref="R89">
    <cfRule type="cellIs" dxfId="2372" priority="2373" operator="equal">
      <formula>"Online"</formula>
    </cfRule>
  </conditionalFormatting>
  <conditionalFormatting sqref="R89">
    <cfRule type="cellIs" dxfId="2371" priority="2372" operator="equal">
      <formula>"Online"</formula>
    </cfRule>
  </conditionalFormatting>
  <conditionalFormatting sqref="R89">
    <cfRule type="cellIs" dxfId="2370" priority="2371" operator="equal">
      <formula>"Online"</formula>
    </cfRule>
  </conditionalFormatting>
  <conditionalFormatting sqref="R89">
    <cfRule type="cellIs" dxfId="2369" priority="2370" operator="equal">
      <formula>"Online"</formula>
    </cfRule>
  </conditionalFormatting>
  <conditionalFormatting sqref="R89">
    <cfRule type="cellIs" dxfId="2368" priority="2369" operator="equal">
      <formula>"Online"</formula>
    </cfRule>
  </conditionalFormatting>
  <conditionalFormatting sqref="R89">
    <cfRule type="cellIs" dxfId="2367" priority="2368" operator="equal">
      <formula>"Online"</formula>
    </cfRule>
  </conditionalFormatting>
  <conditionalFormatting sqref="R89">
    <cfRule type="cellIs" dxfId="2366" priority="2367" operator="equal">
      <formula>"Online"</formula>
    </cfRule>
  </conditionalFormatting>
  <conditionalFormatting sqref="R89">
    <cfRule type="cellIs" dxfId="2365" priority="2366" operator="equal">
      <formula>"Online"</formula>
    </cfRule>
  </conditionalFormatting>
  <conditionalFormatting sqref="R89">
    <cfRule type="cellIs" dxfId="2364" priority="2365" operator="equal">
      <formula>"Online"</formula>
    </cfRule>
  </conditionalFormatting>
  <conditionalFormatting sqref="R89">
    <cfRule type="cellIs" dxfId="2363" priority="2364" operator="equal">
      <formula>"Online"</formula>
    </cfRule>
  </conditionalFormatting>
  <conditionalFormatting sqref="R89">
    <cfRule type="cellIs" dxfId="2362" priority="2363" operator="equal">
      <formula>"Online"</formula>
    </cfRule>
  </conditionalFormatting>
  <conditionalFormatting sqref="R89">
    <cfRule type="cellIs" dxfId="2361" priority="2362" operator="equal">
      <formula>"Online"</formula>
    </cfRule>
  </conditionalFormatting>
  <conditionalFormatting sqref="R89">
    <cfRule type="cellIs" dxfId="2360" priority="2361" operator="equal">
      <formula>"Online"</formula>
    </cfRule>
  </conditionalFormatting>
  <conditionalFormatting sqref="R89">
    <cfRule type="cellIs" dxfId="2359" priority="2360" operator="equal">
      <formula>"Online"</formula>
    </cfRule>
  </conditionalFormatting>
  <conditionalFormatting sqref="R89">
    <cfRule type="cellIs" dxfId="2358" priority="2359" operator="equal">
      <formula>"Online"</formula>
    </cfRule>
  </conditionalFormatting>
  <conditionalFormatting sqref="R89">
    <cfRule type="cellIs" dxfId="2357" priority="2358" operator="equal">
      <formula>"Online"</formula>
    </cfRule>
  </conditionalFormatting>
  <conditionalFormatting sqref="R89">
    <cfRule type="cellIs" dxfId="2356" priority="2357" operator="equal">
      <formula>"Online"</formula>
    </cfRule>
  </conditionalFormatting>
  <conditionalFormatting sqref="R89">
    <cfRule type="cellIs" dxfId="2355" priority="2356" operator="equal">
      <formula>"Online"</formula>
    </cfRule>
  </conditionalFormatting>
  <conditionalFormatting sqref="R89">
    <cfRule type="cellIs" dxfId="2354" priority="2355" operator="equal">
      <formula>"Online"</formula>
    </cfRule>
  </conditionalFormatting>
  <conditionalFormatting sqref="R89">
    <cfRule type="cellIs" dxfId="2353" priority="2354" operator="equal">
      <formula>"Online"</formula>
    </cfRule>
  </conditionalFormatting>
  <conditionalFormatting sqref="R89">
    <cfRule type="cellIs" dxfId="2352" priority="2353" operator="equal">
      <formula>"Online"</formula>
    </cfRule>
  </conditionalFormatting>
  <conditionalFormatting sqref="R89">
    <cfRule type="cellIs" dxfId="2351" priority="2352" operator="equal">
      <formula>"Online"</formula>
    </cfRule>
  </conditionalFormatting>
  <conditionalFormatting sqref="R89">
    <cfRule type="cellIs" dxfId="2350" priority="2351" operator="equal">
      <formula>"Online"</formula>
    </cfRule>
  </conditionalFormatting>
  <conditionalFormatting sqref="R89">
    <cfRule type="cellIs" dxfId="2349" priority="2350" operator="equal">
      <formula>"Online"</formula>
    </cfRule>
  </conditionalFormatting>
  <conditionalFormatting sqref="R89">
    <cfRule type="cellIs" dxfId="2348" priority="2349" operator="equal">
      <formula>"Online"</formula>
    </cfRule>
  </conditionalFormatting>
  <conditionalFormatting sqref="R89">
    <cfRule type="cellIs" dxfId="2347" priority="2348" operator="equal">
      <formula>"Online"</formula>
    </cfRule>
  </conditionalFormatting>
  <conditionalFormatting sqref="R89">
    <cfRule type="cellIs" dxfId="2346" priority="2347" operator="equal">
      <formula>"Online"</formula>
    </cfRule>
  </conditionalFormatting>
  <conditionalFormatting sqref="R89">
    <cfRule type="cellIs" dxfId="2345" priority="2346" operator="equal">
      <formula>"Online"</formula>
    </cfRule>
  </conditionalFormatting>
  <conditionalFormatting sqref="R89">
    <cfRule type="cellIs" dxfId="2344" priority="2345" operator="equal">
      <formula>"Online"</formula>
    </cfRule>
  </conditionalFormatting>
  <conditionalFormatting sqref="R89">
    <cfRule type="cellIs" dxfId="2343" priority="2344" operator="equal">
      <formula>"Online"</formula>
    </cfRule>
  </conditionalFormatting>
  <conditionalFormatting sqref="R89">
    <cfRule type="cellIs" dxfId="2342" priority="2343" operator="equal">
      <formula>"Online"</formula>
    </cfRule>
  </conditionalFormatting>
  <conditionalFormatting sqref="R89">
    <cfRule type="cellIs" dxfId="2341" priority="2342" operator="equal">
      <formula>"Online"</formula>
    </cfRule>
  </conditionalFormatting>
  <conditionalFormatting sqref="R89">
    <cfRule type="cellIs" dxfId="2340" priority="2341" operator="equal">
      <formula>"Online"</formula>
    </cfRule>
  </conditionalFormatting>
  <conditionalFormatting sqref="R89">
    <cfRule type="cellIs" dxfId="2339" priority="2340" operator="equal">
      <formula>"Online"</formula>
    </cfRule>
  </conditionalFormatting>
  <conditionalFormatting sqref="R89">
    <cfRule type="cellIs" dxfId="2338" priority="2339" operator="equal">
      <formula>"Online"</formula>
    </cfRule>
  </conditionalFormatting>
  <conditionalFormatting sqref="R89">
    <cfRule type="cellIs" dxfId="2337" priority="2338" operator="equal">
      <formula>"Online"</formula>
    </cfRule>
  </conditionalFormatting>
  <conditionalFormatting sqref="R89">
    <cfRule type="cellIs" dxfId="2336" priority="2337" operator="equal">
      <formula>"Online"</formula>
    </cfRule>
  </conditionalFormatting>
  <conditionalFormatting sqref="R89">
    <cfRule type="cellIs" dxfId="2335" priority="2336" operator="equal">
      <formula>"Online"</formula>
    </cfRule>
  </conditionalFormatting>
  <conditionalFormatting sqref="R89">
    <cfRule type="cellIs" dxfId="2334" priority="2335" operator="equal">
      <formula>"Online"</formula>
    </cfRule>
  </conditionalFormatting>
  <conditionalFormatting sqref="R89">
    <cfRule type="cellIs" dxfId="2333" priority="2334" operator="equal">
      <formula>"Online"</formula>
    </cfRule>
  </conditionalFormatting>
  <conditionalFormatting sqref="R89">
    <cfRule type="cellIs" dxfId="2332" priority="2333" operator="equal">
      <formula>"Online"</formula>
    </cfRule>
  </conditionalFormatting>
  <conditionalFormatting sqref="R89">
    <cfRule type="cellIs" dxfId="2331" priority="2332" operator="equal">
      <formula>"Online"</formula>
    </cfRule>
  </conditionalFormatting>
  <conditionalFormatting sqref="R89">
    <cfRule type="cellIs" dxfId="2330" priority="2331" operator="equal">
      <formula>"Online"</formula>
    </cfRule>
  </conditionalFormatting>
  <conditionalFormatting sqref="R89">
    <cfRule type="cellIs" dxfId="2329" priority="2330" operator="equal">
      <formula>"Online"</formula>
    </cfRule>
  </conditionalFormatting>
  <conditionalFormatting sqref="R89">
    <cfRule type="cellIs" dxfId="2328" priority="2329" operator="equal">
      <formula>"Online"</formula>
    </cfRule>
  </conditionalFormatting>
  <conditionalFormatting sqref="R89">
    <cfRule type="cellIs" dxfId="2327" priority="2328" operator="equal">
      <formula>"Online"</formula>
    </cfRule>
  </conditionalFormatting>
  <conditionalFormatting sqref="R89">
    <cfRule type="cellIs" dxfId="2326" priority="2327" operator="equal">
      <formula>"Online"</formula>
    </cfRule>
  </conditionalFormatting>
  <conditionalFormatting sqref="R89">
    <cfRule type="cellIs" dxfId="2325" priority="2326" operator="equal">
      <formula>"Online"</formula>
    </cfRule>
  </conditionalFormatting>
  <conditionalFormatting sqref="R89">
    <cfRule type="cellIs" dxfId="2324" priority="2325" operator="equal">
      <formula>"Online"</formula>
    </cfRule>
  </conditionalFormatting>
  <conditionalFormatting sqref="R89">
    <cfRule type="cellIs" dxfId="2323" priority="2324" operator="equal">
      <formula>"Online"</formula>
    </cfRule>
  </conditionalFormatting>
  <conditionalFormatting sqref="R89">
    <cfRule type="cellIs" dxfId="2322" priority="2323" operator="equal">
      <formula>"Online"</formula>
    </cfRule>
  </conditionalFormatting>
  <conditionalFormatting sqref="R89">
    <cfRule type="cellIs" dxfId="2321" priority="2322" operator="equal">
      <formula>"Online"</formula>
    </cfRule>
  </conditionalFormatting>
  <conditionalFormatting sqref="R89">
    <cfRule type="cellIs" dxfId="2320" priority="2321" operator="equal">
      <formula>"Online"</formula>
    </cfRule>
  </conditionalFormatting>
  <conditionalFormatting sqref="R89">
    <cfRule type="cellIs" dxfId="2319" priority="2320" operator="equal">
      <formula>"Online"</formula>
    </cfRule>
  </conditionalFormatting>
  <conditionalFormatting sqref="R89">
    <cfRule type="cellIs" dxfId="2318" priority="2319" operator="equal">
      <formula>"Online"</formula>
    </cfRule>
  </conditionalFormatting>
  <conditionalFormatting sqref="R89">
    <cfRule type="cellIs" dxfId="2317" priority="2318" operator="equal">
      <formula>"Online"</formula>
    </cfRule>
  </conditionalFormatting>
  <conditionalFormatting sqref="R89">
    <cfRule type="cellIs" dxfId="2316" priority="2317" operator="equal">
      <formula>"Online"</formula>
    </cfRule>
  </conditionalFormatting>
  <conditionalFormatting sqref="R89">
    <cfRule type="cellIs" dxfId="2315" priority="2316" operator="equal">
      <formula>"Online"</formula>
    </cfRule>
  </conditionalFormatting>
  <conditionalFormatting sqref="R89">
    <cfRule type="cellIs" dxfId="2314" priority="2315" operator="equal">
      <formula>"Online"</formula>
    </cfRule>
  </conditionalFormatting>
  <conditionalFormatting sqref="R89">
    <cfRule type="cellIs" dxfId="2313" priority="2314" operator="equal">
      <formula>"Online"</formula>
    </cfRule>
  </conditionalFormatting>
  <conditionalFormatting sqref="R89">
    <cfRule type="cellIs" dxfId="2312" priority="2313" operator="equal">
      <formula>"Online"</formula>
    </cfRule>
  </conditionalFormatting>
  <conditionalFormatting sqref="R89">
    <cfRule type="cellIs" dxfId="2311" priority="2312" operator="equal">
      <formula>"Online"</formula>
    </cfRule>
  </conditionalFormatting>
  <conditionalFormatting sqref="R89">
    <cfRule type="cellIs" dxfId="2310" priority="2311" operator="equal">
      <formula>"Online"</formula>
    </cfRule>
  </conditionalFormatting>
  <conditionalFormatting sqref="R89">
    <cfRule type="cellIs" dxfId="2309" priority="2310" operator="equal">
      <formula>"Online"</formula>
    </cfRule>
  </conditionalFormatting>
  <conditionalFormatting sqref="R89">
    <cfRule type="cellIs" dxfId="2308" priority="2309" operator="equal">
      <formula>"Online"</formula>
    </cfRule>
  </conditionalFormatting>
  <conditionalFormatting sqref="R89">
    <cfRule type="cellIs" dxfId="2307" priority="2308" operator="equal">
      <formula>"Online"</formula>
    </cfRule>
  </conditionalFormatting>
  <conditionalFormatting sqref="R89">
    <cfRule type="cellIs" dxfId="2306" priority="2307" operator="equal">
      <formula>"Online"</formula>
    </cfRule>
  </conditionalFormatting>
  <conditionalFormatting sqref="R89">
    <cfRule type="cellIs" dxfId="2305" priority="2306" operator="equal">
      <formula>"Online"</formula>
    </cfRule>
  </conditionalFormatting>
  <conditionalFormatting sqref="R89">
    <cfRule type="cellIs" dxfId="2304" priority="2305" operator="equal">
      <formula>"Online"</formula>
    </cfRule>
  </conditionalFormatting>
  <conditionalFormatting sqref="R89">
    <cfRule type="cellIs" dxfId="2303" priority="2304" operator="equal">
      <formula>"Online"</formula>
    </cfRule>
  </conditionalFormatting>
  <conditionalFormatting sqref="R89">
    <cfRule type="cellIs" dxfId="2302" priority="2303" operator="equal">
      <formula>"Online"</formula>
    </cfRule>
  </conditionalFormatting>
  <conditionalFormatting sqref="R89">
    <cfRule type="cellIs" dxfId="2301" priority="2302" operator="equal">
      <formula>"Online"</formula>
    </cfRule>
  </conditionalFormatting>
  <conditionalFormatting sqref="R89">
    <cfRule type="cellIs" dxfId="2300" priority="2301" operator="equal">
      <formula>"Online"</formula>
    </cfRule>
  </conditionalFormatting>
  <conditionalFormatting sqref="R89">
    <cfRule type="cellIs" dxfId="2299" priority="2300" operator="equal">
      <formula>"Online"</formula>
    </cfRule>
  </conditionalFormatting>
  <conditionalFormatting sqref="R89">
    <cfRule type="cellIs" dxfId="2298" priority="2299" operator="equal">
      <formula>"Online"</formula>
    </cfRule>
  </conditionalFormatting>
  <conditionalFormatting sqref="R89">
    <cfRule type="cellIs" dxfId="2297" priority="2298" operator="equal">
      <formula>"Online"</formula>
    </cfRule>
  </conditionalFormatting>
  <conditionalFormatting sqref="R89">
    <cfRule type="cellIs" dxfId="2296" priority="2297" operator="equal">
      <formula>"Online"</formula>
    </cfRule>
  </conditionalFormatting>
  <conditionalFormatting sqref="R89">
    <cfRule type="cellIs" dxfId="2295" priority="2296" operator="equal">
      <formula>"Online"</formula>
    </cfRule>
  </conditionalFormatting>
  <conditionalFormatting sqref="R89">
    <cfRule type="cellIs" dxfId="2294" priority="2295" operator="equal">
      <formula>"Online"</formula>
    </cfRule>
  </conditionalFormatting>
  <conditionalFormatting sqref="R89">
    <cfRule type="cellIs" dxfId="2293" priority="2294" operator="equal">
      <formula>"Online"</formula>
    </cfRule>
  </conditionalFormatting>
  <conditionalFormatting sqref="R89">
    <cfRule type="cellIs" dxfId="2292" priority="2293" operator="equal">
      <formula>"Online"</formula>
    </cfRule>
  </conditionalFormatting>
  <conditionalFormatting sqref="R89">
    <cfRule type="cellIs" dxfId="2291" priority="2292" operator="equal">
      <formula>"Online"</formula>
    </cfRule>
  </conditionalFormatting>
  <conditionalFormatting sqref="R89">
    <cfRule type="cellIs" dxfId="2290" priority="2291" operator="equal">
      <formula>"Online"</formula>
    </cfRule>
  </conditionalFormatting>
  <conditionalFormatting sqref="R89">
    <cfRule type="cellIs" dxfId="2289" priority="2290" operator="equal">
      <formula>"Online"</formula>
    </cfRule>
  </conditionalFormatting>
  <conditionalFormatting sqref="R89">
    <cfRule type="cellIs" dxfId="2288" priority="2289" operator="equal">
      <formula>"Online"</formula>
    </cfRule>
  </conditionalFormatting>
  <conditionalFormatting sqref="R89">
    <cfRule type="cellIs" dxfId="2287" priority="2288" operator="equal">
      <formula>"Online"</formula>
    </cfRule>
  </conditionalFormatting>
  <conditionalFormatting sqref="R89">
    <cfRule type="cellIs" dxfId="2286" priority="2287" operator="equal">
      <formula>"Online"</formula>
    </cfRule>
  </conditionalFormatting>
  <conditionalFormatting sqref="R89">
    <cfRule type="cellIs" dxfId="2285" priority="2286" operator="equal">
      <formula>"Online"</formula>
    </cfRule>
  </conditionalFormatting>
  <conditionalFormatting sqref="R89">
    <cfRule type="cellIs" dxfId="2284" priority="2285" operator="equal">
      <formula>"Online"</formula>
    </cfRule>
  </conditionalFormatting>
  <conditionalFormatting sqref="R89">
    <cfRule type="cellIs" dxfId="2283" priority="2284" operator="equal">
      <formula>"Online"</formula>
    </cfRule>
  </conditionalFormatting>
  <conditionalFormatting sqref="R89">
    <cfRule type="cellIs" dxfId="2282" priority="2283" operator="equal">
      <formula>"Online"</formula>
    </cfRule>
  </conditionalFormatting>
  <conditionalFormatting sqref="R89">
    <cfRule type="cellIs" dxfId="2281" priority="2282" operator="equal">
      <formula>"Online"</formula>
    </cfRule>
  </conditionalFormatting>
  <conditionalFormatting sqref="R89">
    <cfRule type="cellIs" dxfId="2280" priority="2281" operator="equal">
      <formula>"Online"</formula>
    </cfRule>
  </conditionalFormatting>
  <conditionalFormatting sqref="R89">
    <cfRule type="cellIs" dxfId="2279" priority="2280" operator="equal">
      <formula>"Online"</formula>
    </cfRule>
  </conditionalFormatting>
  <conditionalFormatting sqref="R89">
    <cfRule type="cellIs" dxfId="2278" priority="2279" operator="equal">
      <formula>"Online"</formula>
    </cfRule>
  </conditionalFormatting>
  <conditionalFormatting sqref="R89">
    <cfRule type="cellIs" dxfId="2277" priority="2278" operator="equal">
      <formula>"Online"</formula>
    </cfRule>
  </conditionalFormatting>
  <conditionalFormatting sqref="R89">
    <cfRule type="cellIs" dxfId="2276" priority="2277" operator="equal">
      <formula>"Online"</formula>
    </cfRule>
  </conditionalFormatting>
  <conditionalFormatting sqref="R89">
    <cfRule type="cellIs" dxfId="2275" priority="2276" operator="equal">
      <formula>"Online"</formula>
    </cfRule>
  </conditionalFormatting>
  <conditionalFormatting sqref="R89">
    <cfRule type="cellIs" dxfId="2274" priority="2275" operator="equal">
      <formula>"Online"</formula>
    </cfRule>
  </conditionalFormatting>
  <conditionalFormatting sqref="R89">
    <cfRule type="cellIs" dxfId="2273" priority="2274" operator="equal">
      <formula>"Online"</formula>
    </cfRule>
  </conditionalFormatting>
  <conditionalFormatting sqref="R89">
    <cfRule type="cellIs" dxfId="2272" priority="2273" operator="equal">
      <formula>"Online"</formula>
    </cfRule>
  </conditionalFormatting>
  <conditionalFormatting sqref="R89">
    <cfRule type="cellIs" dxfId="2271" priority="2272" operator="equal">
      <formula>"Online"</formula>
    </cfRule>
  </conditionalFormatting>
  <conditionalFormatting sqref="R89">
    <cfRule type="cellIs" dxfId="2270" priority="2271" operator="equal">
      <formula>"Online"</formula>
    </cfRule>
  </conditionalFormatting>
  <conditionalFormatting sqref="R89">
    <cfRule type="cellIs" dxfId="2269" priority="2270" operator="equal">
      <formula>"Online"</formula>
    </cfRule>
  </conditionalFormatting>
  <conditionalFormatting sqref="R89">
    <cfRule type="cellIs" dxfId="2268" priority="2269" operator="equal">
      <formula>"Online"</formula>
    </cfRule>
  </conditionalFormatting>
  <conditionalFormatting sqref="R89">
    <cfRule type="cellIs" dxfId="2267" priority="2268" operator="equal">
      <formula>"Online"</formula>
    </cfRule>
  </conditionalFormatting>
  <conditionalFormatting sqref="R89">
    <cfRule type="cellIs" dxfId="2266" priority="2267" operator="equal">
      <formula>"Online"</formula>
    </cfRule>
  </conditionalFormatting>
  <conditionalFormatting sqref="R89">
    <cfRule type="cellIs" dxfId="2265" priority="2266" operator="equal">
      <formula>"Online"</formula>
    </cfRule>
  </conditionalFormatting>
  <conditionalFormatting sqref="R89">
    <cfRule type="cellIs" dxfId="2264" priority="2265" operator="equal">
      <formula>"Online"</formula>
    </cfRule>
  </conditionalFormatting>
  <conditionalFormatting sqref="R89">
    <cfRule type="cellIs" dxfId="2263" priority="2264" operator="equal">
      <formula>"Online"</formula>
    </cfRule>
  </conditionalFormatting>
  <conditionalFormatting sqref="R89">
    <cfRule type="cellIs" dxfId="2262" priority="2263" operator="equal">
      <formula>"Online"</formula>
    </cfRule>
  </conditionalFormatting>
  <conditionalFormatting sqref="R89">
    <cfRule type="cellIs" dxfId="2261" priority="2262" operator="equal">
      <formula>"Online"</formula>
    </cfRule>
  </conditionalFormatting>
  <conditionalFormatting sqref="R89">
    <cfRule type="cellIs" dxfId="2260" priority="2261" operator="equal">
      <formula>"Online"</formula>
    </cfRule>
  </conditionalFormatting>
  <conditionalFormatting sqref="R89">
    <cfRule type="cellIs" dxfId="2259" priority="2260" operator="equal">
      <formula>"Online"</formula>
    </cfRule>
  </conditionalFormatting>
  <conditionalFormatting sqref="R89">
    <cfRule type="cellIs" dxfId="2258" priority="2259" operator="equal">
      <formula>"Online"</formula>
    </cfRule>
  </conditionalFormatting>
  <conditionalFormatting sqref="R89">
    <cfRule type="cellIs" dxfId="2257" priority="2258" operator="equal">
      <formula>"Online"</formula>
    </cfRule>
  </conditionalFormatting>
  <conditionalFormatting sqref="R89">
    <cfRule type="cellIs" dxfId="2256" priority="2257" operator="equal">
      <formula>"Online"</formula>
    </cfRule>
  </conditionalFormatting>
  <conditionalFormatting sqref="R89">
    <cfRule type="cellIs" dxfId="2255" priority="2256" operator="equal">
      <formula>"Online"</formula>
    </cfRule>
  </conditionalFormatting>
  <conditionalFormatting sqref="R89">
    <cfRule type="cellIs" dxfId="2254" priority="2255" operator="equal">
      <formula>"Online"</formula>
    </cfRule>
  </conditionalFormatting>
  <conditionalFormatting sqref="R89">
    <cfRule type="cellIs" dxfId="2253" priority="2254" operator="equal">
      <formula>"Online"</formula>
    </cfRule>
  </conditionalFormatting>
  <conditionalFormatting sqref="R89">
    <cfRule type="cellIs" dxfId="2252" priority="2253" operator="equal">
      <formula>"Online"</formula>
    </cfRule>
  </conditionalFormatting>
  <conditionalFormatting sqref="R89">
    <cfRule type="cellIs" dxfId="2251" priority="2252" operator="equal">
      <formula>"Online"</formula>
    </cfRule>
  </conditionalFormatting>
  <conditionalFormatting sqref="R89">
    <cfRule type="cellIs" dxfId="2250" priority="2251" operator="equal">
      <formula>"Online"</formula>
    </cfRule>
  </conditionalFormatting>
  <conditionalFormatting sqref="R89">
    <cfRule type="cellIs" dxfId="2249" priority="2250" operator="equal">
      <formula>"Online"</formula>
    </cfRule>
  </conditionalFormatting>
  <conditionalFormatting sqref="R89">
    <cfRule type="cellIs" dxfId="2248" priority="2249" operator="equal">
      <formula>"Online"</formula>
    </cfRule>
  </conditionalFormatting>
  <conditionalFormatting sqref="R89">
    <cfRule type="cellIs" dxfId="2247" priority="2248" operator="equal">
      <formula>"Online"</formula>
    </cfRule>
  </conditionalFormatting>
  <conditionalFormatting sqref="R89">
    <cfRule type="cellIs" dxfId="2246" priority="2247" operator="equal">
      <formula>"Online"</formula>
    </cfRule>
  </conditionalFormatting>
  <conditionalFormatting sqref="R89">
    <cfRule type="cellIs" dxfId="2245" priority="2246" operator="equal">
      <formula>"Online"</formula>
    </cfRule>
  </conditionalFormatting>
  <conditionalFormatting sqref="R89">
    <cfRule type="cellIs" dxfId="2244" priority="2245" operator="equal">
      <formula>"Online"</formula>
    </cfRule>
  </conditionalFormatting>
  <conditionalFormatting sqref="R89">
    <cfRule type="cellIs" dxfId="2243" priority="2244" operator="equal">
      <formula>"Online"</formula>
    </cfRule>
  </conditionalFormatting>
  <conditionalFormatting sqref="R89">
    <cfRule type="cellIs" dxfId="2242" priority="2243" operator="equal">
      <formula>"Online"</formula>
    </cfRule>
  </conditionalFormatting>
  <conditionalFormatting sqref="R89">
    <cfRule type="cellIs" dxfId="2241" priority="2242" operator="equal">
      <formula>"Online"</formula>
    </cfRule>
  </conditionalFormatting>
  <conditionalFormatting sqref="R89">
    <cfRule type="cellIs" dxfId="2240" priority="2241" operator="equal">
      <formula>"Online"</formula>
    </cfRule>
  </conditionalFormatting>
  <conditionalFormatting sqref="R89">
    <cfRule type="cellIs" dxfId="2239" priority="2240" operator="equal">
      <formula>"Online"</formula>
    </cfRule>
  </conditionalFormatting>
  <conditionalFormatting sqref="R89">
    <cfRule type="cellIs" dxfId="2238" priority="2239" operator="equal">
      <formula>"Online"</formula>
    </cfRule>
  </conditionalFormatting>
  <conditionalFormatting sqref="R89">
    <cfRule type="cellIs" dxfId="2237" priority="2238" operator="equal">
      <formula>"Online"</formula>
    </cfRule>
  </conditionalFormatting>
  <conditionalFormatting sqref="R89">
    <cfRule type="cellIs" dxfId="2236" priority="2237" operator="equal">
      <formula>"Online"</formula>
    </cfRule>
  </conditionalFormatting>
  <conditionalFormatting sqref="R89">
    <cfRule type="cellIs" dxfId="2235" priority="2236" operator="equal">
      <formula>"Online"</formula>
    </cfRule>
  </conditionalFormatting>
  <conditionalFormatting sqref="R89">
    <cfRule type="cellIs" dxfId="2234" priority="2235" operator="equal">
      <formula>"Online"</formula>
    </cfRule>
  </conditionalFormatting>
  <conditionalFormatting sqref="R89">
    <cfRule type="cellIs" dxfId="2233" priority="2234" operator="equal">
      <formula>"Online"</formula>
    </cfRule>
  </conditionalFormatting>
  <conditionalFormatting sqref="R89">
    <cfRule type="cellIs" dxfId="2232" priority="2233" operator="equal">
      <formula>"Online"</formula>
    </cfRule>
  </conditionalFormatting>
  <conditionalFormatting sqref="R89">
    <cfRule type="cellIs" dxfId="2231" priority="2232" operator="equal">
      <formula>"Online"</formula>
    </cfRule>
  </conditionalFormatting>
  <conditionalFormatting sqref="R89">
    <cfRule type="cellIs" dxfId="2230" priority="2231" operator="equal">
      <formula>"Online"</formula>
    </cfRule>
  </conditionalFormatting>
  <conditionalFormatting sqref="R89">
    <cfRule type="cellIs" dxfId="2229" priority="2230" operator="equal">
      <formula>"Online"</formula>
    </cfRule>
  </conditionalFormatting>
  <conditionalFormatting sqref="R89">
    <cfRule type="cellIs" dxfId="2228" priority="2229" operator="equal">
      <formula>"Online"</formula>
    </cfRule>
  </conditionalFormatting>
  <conditionalFormatting sqref="R89">
    <cfRule type="cellIs" dxfId="2227" priority="2228" operator="equal">
      <formula>"Online"</formula>
    </cfRule>
  </conditionalFormatting>
  <conditionalFormatting sqref="R89">
    <cfRule type="cellIs" dxfId="2226" priority="2227" operator="equal">
      <formula>"Online"</formula>
    </cfRule>
  </conditionalFormatting>
  <conditionalFormatting sqref="R89">
    <cfRule type="cellIs" dxfId="2225" priority="2226" operator="equal">
      <formula>"Online"</formula>
    </cfRule>
  </conditionalFormatting>
  <conditionalFormatting sqref="R89">
    <cfRule type="cellIs" dxfId="2224" priority="2225" operator="equal">
      <formula>"Online"</formula>
    </cfRule>
  </conditionalFormatting>
  <conditionalFormatting sqref="R89">
    <cfRule type="cellIs" dxfId="2223" priority="2224" operator="equal">
      <formula>"Online"</formula>
    </cfRule>
  </conditionalFormatting>
  <conditionalFormatting sqref="R89">
    <cfRule type="cellIs" dxfId="2222" priority="2223" operator="equal">
      <formula>"Online"</formula>
    </cfRule>
  </conditionalFormatting>
  <conditionalFormatting sqref="R89">
    <cfRule type="cellIs" dxfId="2221" priority="2222" operator="equal">
      <formula>"Online"</formula>
    </cfRule>
  </conditionalFormatting>
  <conditionalFormatting sqref="R89">
    <cfRule type="cellIs" dxfId="2220" priority="2221" operator="equal">
      <formula>"Online"</formula>
    </cfRule>
  </conditionalFormatting>
  <conditionalFormatting sqref="R89">
    <cfRule type="cellIs" dxfId="2219" priority="2220" operator="equal">
      <formula>"Online"</formula>
    </cfRule>
  </conditionalFormatting>
  <conditionalFormatting sqref="R89">
    <cfRule type="cellIs" dxfId="2218" priority="2219" operator="equal">
      <formula>"Online"</formula>
    </cfRule>
  </conditionalFormatting>
  <conditionalFormatting sqref="R89">
    <cfRule type="cellIs" dxfId="2217" priority="2218" operator="equal">
      <formula>"Online"</formula>
    </cfRule>
  </conditionalFormatting>
  <conditionalFormatting sqref="R89">
    <cfRule type="cellIs" dxfId="2216" priority="2217" operator="equal">
      <formula>"Online"</formula>
    </cfRule>
  </conditionalFormatting>
  <conditionalFormatting sqref="R89">
    <cfRule type="cellIs" dxfId="2215" priority="2216" operator="equal">
      <formula>"Online"</formula>
    </cfRule>
  </conditionalFormatting>
  <conditionalFormatting sqref="R89">
    <cfRule type="cellIs" dxfId="2214" priority="2215" operator="equal">
      <formula>"Online"</formula>
    </cfRule>
  </conditionalFormatting>
  <conditionalFormatting sqref="R89">
    <cfRule type="cellIs" dxfId="2213" priority="2214" operator="equal">
      <formula>"Online"</formula>
    </cfRule>
  </conditionalFormatting>
  <conditionalFormatting sqref="R89">
    <cfRule type="cellIs" dxfId="2212" priority="2213" operator="equal">
      <formula>"Online"</formula>
    </cfRule>
  </conditionalFormatting>
  <conditionalFormatting sqref="R89">
    <cfRule type="cellIs" dxfId="2211" priority="2212" operator="equal">
      <formula>"Online"</formula>
    </cfRule>
  </conditionalFormatting>
  <conditionalFormatting sqref="R89">
    <cfRule type="cellIs" dxfId="2210" priority="2211" operator="equal">
      <formula>"Online"</formula>
    </cfRule>
  </conditionalFormatting>
  <conditionalFormatting sqref="R89">
    <cfRule type="cellIs" dxfId="2209" priority="2210" operator="equal">
      <formula>"Online"</formula>
    </cfRule>
  </conditionalFormatting>
  <conditionalFormatting sqref="R89">
    <cfRule type="cellIs" dxfId="2208" priority="2209" operator="equal">
      <formula>"Online"</formula>
    </cfRule>
  </conditionalFormatting>
  <conditionalFormatting sqref="R89">
    <cfRule type="cellIs" dxfId="2207" priority="2208" operator="equal">
      <formula>"Online"</formula>
    </cfRule>
  </conditionalFormatting>
  <conditionalFormatting sqref="R89">
    <cfRule type="cellIs" dxfId="2206" priority="2207" operator="equal">
      <formula>"Online"</formula>
    </cfRule>
  </conditionalFormatting>
  <conditionalFormatting sqref="R89">
    <cfRule type="cellIs" dxfId="2205" priority="2206" operator="equal">
      <formula>"Online"</formula>
    </cfRule>
  </conditionalFormatting>
  <conditionalFormatting sqref="R89">
    <cfRule type="cellIs" dxfId="2204" priority="2205" operator="equal">
      <formula>"Online"</formula>
    </cfRule>
  </conditionalFormatting>
  <conditionalFormatting sqref="R89">
    <cfRule type="cellIs" dxfId="2203" priority="2204" operator="equal">
      <formula>"Online"</formula>
    </cfRule>
  </conditionalFormatting>
  <conditionalFormatting sqref="R89">
    <cfRule type="cellIs" dxfId="2202" priority="2203" operator="equal">
      <formula>"Online"</formula>
    </cfRule>
  </conditionalFormatting>
  <conditionalFormatting sqref="R89">
    <cfRule type="cellIs" dxfId="2201" priority="2202" operator="equal">
      <formula>"Online"</formula>
    </cfRule>
  </conditionalFormatting>
  <conditionalFormatting sqref="R89">
    <cfRule type="cellIs" dxfId="2200" priority="2201" operator="equal">
      <formula>"Online"</formula>
    </cfRule>
  </conditionalFormatting>
  <conditionalFormatting sqref="R89">
    <cfRule type="cellIs" dxfId="2199" priority="2200" operator="equal">
      <formula>"Online"</formula>
    </cfRule>
  </conditionalFormatting>
  <conditionalFormatting sqref="R89">
    <cfRule type="cellIs" dxfId="2198" priority="2199" operator="equal">
      <formula>"Online"</formula>
    </cfRule>
  </conditionalFormatting>
  <conditionalFormatting sqref="R89">
    <cfRule type="cellIs" dxfId="2197" priority="2198" operator="equal">
      <formula>"Online"</formula>
    </cfRule>
  </conditionalFormatting>
  <conditionalFormatting sqref="R89">
    <cfRule type="cellIs" dxfId="2196" priority="2197" operator="equal">
      <formula>"Online"</formula>
    </cfRule>
  </conditionalFormatting>
  <conditionalFormatting sqref="R89">
    <cfRule type="cellIs" dxfId="2195" priority="2196" operator="equal">
      <formula>"Online"</formula>
    </cfRule>
  </conditionalFormatting>
  <conditionalFormatting sqref="R89">
    <cfRule type="cellIs" dxfId="2194" priority="2195" operator="equal">
      <formula>"Online"</formula>
    </cfRule>
  </conditionalFormatting>
  <conditionalFormatting sqref="R89">
    <cfRule type="cellIs" dxfId="2193" priority="2194" operator="equal">
      <formula>"Online"</formula>
    </cfRule>
  </conditionalFormatting>
  <conditionalFormatting sqref="R89">
    <cfRule type="cellIs" dxfId="2192" priority="2193" operator="equal">
      <formula>"Online"</formula>
    </cfRule>
  </conditionalFormatting>
  <conditionalFormatting sqref="R89">
    <cfRule type="cellIs" dxfId="2191" priority="2192" operator="equal">
      <formula>"Online"</formula>
    </cfRule>
  </conditionalFormatting>
  <conditionalFormatting sqref="R89">
    <cfRule type="cellIs" dxfId="2190" priority="2191" operator="equal">
      <formula>"Online"</formula>
    </cfRule>
  </conditionalFormatting>
  <conditionalFormatting sqref="R89">
    <cfRule type="cellIs" dxfId="2189" priority="2190" operator="equal">
      <formula>"Online"</formula>
    </cfRule>
  </conditionalFormatting>
  <conditionalFormatting sqref="R89">
    <cfRule type="cellIs" dxfId="2188" priority="2189" operator="equal">
      <formula>"Online"</formula>
    </cfRule>
  </conditionalFormatting>
  <conditionalFormatting sqref="R89">
    <cfRule type="cellIs" dxfId="2187" priority="2188" operator="equal">
      <formula>"Online"</formula>
    </cfRule>
  </conditionalFormatting>
  <conditionalFormatting sqref="R89">
    <cfRule type="cellIs" dxfId="2186" priority="2187" operator="equal">
      <formula>"Online"</formula>
    </cfRule>
  </conditionalFormatting>
  <conditionalFormatting sqref="R89">
    <cfRule type="cellIs" dxfId="2185" priority="2186" operator="equal">
      <formula>"Online"</formula>
    </cfRule>
  </conditionalFormatting>
  <conditionalFormatting sqref="R89">
    <cfRule type="cellIs" dxfId="2184" priority="2185" operator="equal">
      <formula>"Online"</formula>
    </cfRule>
  </conditionalFormatting>
  <conditionalFormatting sqref="R89">
    <cfRule type="cellIs" dxfId="2183" priority="2184" operator="equal">
      <formula>"Online"</formula>
    </cfRule>
  </conditionalFormatting>
  <conditionalFormatting sqref="R89">
    <cfRule type="cellIs" dxfId="2182" priority="2183" operator="equal">
      <formula>"Online"</formula>
    </cfRule>
  </conditionalFormatting>
  <conditionalFormatting sqref="R89">
    <cfRule type="cellIs" dxfId="2181" priority="2182" operator="equal">
      <formula>"Online"</formula>
    </cfRule>
  </conditionalFormatting>
  <conditionalFormatting sqref="R89">
    <cfRule type="cellIs" dxfId="2180" priority="2181" operator="equal">
      <formula>"Online"</formula>
    </cfRule>
  </conditionalFormatting>
  <conditionalFormatting sqref="R89">
    <cfRule type="cellIs" dxfId="2179" priority="2180" operator="equal">
      <formula>"Online"</formula>
    </cfRule>
  </conditionalFormatting>
  <conditionalFormatting sqref="R89">
    <cfRule type="cellIs" dxfId="2178" priority="2179" operator="equal">
      <formula>"Online"</formula>
    </cfRule>
  </conditionalFormatting>
  <conditionalFormatting sqref="R89">
    <cfRule type="cellIs" dxfId="2177" priority="2178" operator="equal">
      <formula>"Online"</formula>
    </cfRule>
  </conditionalFormatting>
  <conditionalFormatting sqref="R89">
    <cfRule type="cellIs" dxfId="2176" priority="2177" operator="equal">
      <formula>"Online"</formula>
    </cfRule>
  </conditionalFormatting>
  <conditionalFormatting sqref="R89">
    <cfRule type="cellIs" dxfId="2175" priority="2176" operator="equal">
      <formula>"Online"</formula>
    </cfRule>
  </conditionalFormatting>
  <conditionalFormatting sqref="R89">
    <cfRule type="cellIs" dxfId="2174" priority="2175" operator="equal">
      <formula>"Online"</formula>
    </cfRule>
  </conditionalFormatting>
  <conditionalFormatting sqref="R89">
    <cfRule type="cellIs" dxfId="2173" priority="2174" operator="equal">
      <formula>"Online"</formula>
    </cfRule>
  </conditionalFormatting>
  <conditionalFormatting sqref="R89">
    <cfRule type="cellIs" dxfId="2172" priority="2173" operator="equal">
      <formula>"Online"</formula>
    </cfRule>
  </conditionalFormatting>
  <conditionalFormatting sqref="R89">
    <cfRule type="cellIs" dxfId="2171" priority="2172" operator="equal">
      <formula>"Online"</formula>
    </cfRule>
  </conditionalFormatting>
  <conditionalFormatting sqref="R89">
    <cfRule type="cellIs" dxfId="2170" priority="2171" operator="equal">
      <formula>"Online"</formula>
    </cfRule>
  </conditionalFormatting>
  <conditionalFormatting sqref="R89">
    <cfRule type="cellIs" dxfId="2169" priority="2170" operator="equal">
      <formula>"Online"</formula>
    </cfRule>
  </conditionalFormatting>
  <conditionalFormatting sqref="R89">
    <cfRule type="cellIs" dxfId="2168" priority="2169" operator="equal">
      <formula>"Online"</formula>
    </cfRule>
  </conditionalFormatting>
  <conditionalFormatting sqref="R89">
    <cfRule type="cellIs" dxfId="2167" priority="2168" operator="equal">
      <formula>"Online"</formula>
    </cfRule>
  </conditionalFormatting>
  <conditionalFormatting sqref="R89">
    <cfRule type="cellIs" dxfId="2166" priority="2167" operator="equal">
      <formula>"Online"</formula>
    </cfRule>
  </conditionalFormatting>
  <conditionalFormatting sqref="R89">
    <cfRule type="cellIs" dxfId="2165" priority="2166" operator="equal">
      <formula>"Online"</formula>
    </cfRule>
  </conditionalFormatting>
  <conditionalFormatting sqref="R89">
    <cfRule type="cellIs" dxfId="2164" priority="2165" operator="equal">
      <formula>"Online"</formula>
    </cfRule>
  </conditionalFormatting>
  <conditionalFormatting sqref="R89">
    <cfRule type="cellIs" dxfId="2163" priority="2164" operator="equal">
      <formula>"Online"</formula>
    </cfRule>
  </conditionalFormatting>
  <conditionalFormatting sqref="R89">
    <cfRule type="cellIs" dxfId="2162" priority="2163" operator="equal">
      <formula>"Online"</formula>
    </cfRule>
  </conditionalFormatting>
  <conditionalFormatting sqref="R89">
    <cfRule type="cellIs" dxfId="2161" priority="2162" operator="equal">
      <formula>"Online"</formula>
    </cfRule>
  </conditionalFormatting>
  <conditionalFormatting sqref="R89">
    <cfRule type="cellIs" dxfId="2160" priority="2161" operator="equal">
      <formula>"Online"</formula>
    </cfRule>
  </conditionalFormatting>
  <conditionalFormatting sqref="R89">
    <cfRule type="cellIs" dxfId="2159" priority="2160" operator="equal">
      <formula>"Online"</formula>
    </cfRule>
  </conditionalFormatting>
  <conditionalFormatting sqref="R89">
    <cfRule type="cellIs" dxfId="2158" priority="2159" operator="equal">
      <formula>"Online"</formula>
    </cfRule>
  </conditionalFormatting>
  <conditionalFormatting sqref="R89">
    <cfRule type="cellIs" dxfId="2157" priority="2158" operator="equal">
      <formula>"Online"</formula>
    </cfRule>
  </conditionalFormatting>
  <conditionalFormatting sqref="R89">
    <cfRule type="cellIs" dxfId="2156" priority="2157" operator="equal">
      <formula>"Online"</formula>
    </cfRule>
  </conditionalFormatting>
  <conditionalFormatting sqref="R89">
    <cfRule type="cellIs" dxfId="2155" priority="2156" operator="equal">
      <formula>"Online"</formula>
    </cfRule>
  </conditionalFormatting>
  <conditionalFormatting sqref="R89">
    <cfRule type="cellIs" dxfId="2154" priority="2155" operator="equal">
      <formula>"Online"</formula>
    </cfRule>
  </conditionalFormatting>
  <conditionalFormatting sqref="R89">
    <cfRule type="cellIs" dxfId="2153" priority="2154" operator="equal">
      <formula>"Online"</formula>
    </cfRule>
  </conditionalFormatting>
  <conditionalFormatting sqref="R89">
    <cfRule type="cellIs" dxfId="2152" priority="2153" operator="equal">
      <formula>"Online"</formula>
    </cfRule>
  </conditionalFormatting>
  <conditionalFormatting sqref="R89">
    <cfRule type="cellIs" dxfId="2151" priority="2152" operator="equal">
      <formula>"Online"</formula>
    </cfRule>
  </conditionalFormatting>
  <conditionalFormatting sqref="R89">
    <cfRule type="cellIs" dxfId="2150" priority="2151" operator="equal">
      <formula>"Online"</formula>
    </cfRule>
  </conditionalFormatting>
  <conditionalFormatting sqref="R89">
    <cfRule type="cellIs" dxfId="2149" priority="2150" operator="equal">
      <formula>"Online"</formula>
    </cfRule>
  </conditionalFormatting>
  <conditionalFormatting sqref="R89">
    <cfRule type="cellIs" dxfId="2148" priority="2149" operator="equal">
      <formula>"Online"</formula>
    </cfRule>
  </conditionalFormatting>
  <conditionalFormatting sqref="R89">
    <cfRule type="cellIs" dxfId="2147" priority="2148" operator="equal">
      <formula>"Online"</formula>
    </cfRule>
  </conditionalFormatting>
  <conditionalFormatting sqref="R89">
    <cfRule type="cellIs" dxfId="2146" priority="2147" operator="equal">
      <formula>"Online"</formula>
    </cfRule>
  </conditionalFormatting>
  <conditionalFormatting sqref="R89">
    <cfRule type="cellIs" dxfId="2145" priority="2146" operator="equal">
      <formula>"Online"</formula>
    </cfRule>
  </conditionalFormatting>
  <conditionalFormatting sqref="R89">
    <cfRule type="cellIs" dxfId="2144" priority="2145" operator="equal">
      <formula>"Online"</formula>
    </cfRule>
  </conditionalFormatting>
  <conditionalFormatting sqref="R89">
    <cfRule type="cellIs" dxfId="2143" priority="2144" operator="equal">
      <formula>"Online"</formula>
    </cfRule>
  </conditionalFormatting>
  <conditionalFormatting sqref="R89">
    <cfRule type="cellIs" dxfId="2142" priority="2143" operator="equal">
      <formula>"Online"</formula>
    </cfRule>
  </conditionalFormatting>
  <conditionalFormatting sqref="R89">
    <cfRule type="cellIs" dxfId="2141" priority="2142" operator="equal">
      <formula>"Online"</formula>
    </cfRule>
  </conditionalFormatting>
  <conditionalFormatting sqref="R89">
    <cfRule type="cellIs" dxfId="2140" priority="2141" operator="equal">
      <formula>"Online"</formula>
    </cfRule>
  </conditionalFormatting>
  <conditionalFormatting sqref="R89">
    <cfRule type="cellIs" dxfId="2139" priority="2140" operator="equal">
      <formula>"Online"</formula>
    </cfRule>
  </conditionalFormatting>
  <conditionalFormatting sqref="R89">
    <cfRule type="cellIs" dxfId="2138" priority="2139" operator="equal">
      <formula>"Online"</formula>
    </cfRule>
  </conditionalFormatting>
  <conditionalFormatting sqref="R89">
    <cfRule type="cellIs" dxfId="2137" priority="2138" operator="equal">
      <formula>"Online"</formula>
    </cfRule>
  </conditionalFormatting>
  <conditionalFormatting sqref="R89">
    <cfRule type="cellIs" dxfId="2136" priority="2137" operator="equal">
      <formula>"Online"</formula>
    </cfRule>
  </conditionalFormatting>
  <conditionalFormatting sqref="R89">
    <cfRule type="cellIs" dxfId="2135" priority="2136" operator="equal">
      <formula>"Online"</formula>
    </cfRule>
  </conditionalFormatting>
  <conditionalFormatting sqref="R89">
    <cfRule type="cellIs" dxfId="2134" priority="2135" operator="equal">
      <formula>"Online"</formula>
    </cfRule>
  </conditionalFormatting>
  <conditionalFormatting sqref="R89">
    <cfRule type="cellIs" dxfId="2133" priority="2134" operator="equal">
      <formula>"Online"</formula>
    </cfRule>
  </conditionalFormatting>
  <conditionalFormatting sqref="R89">
    <cfRule type="cellIs" dxfId="2132" priority="2133" operator="equal">
      <formula>"Online"</formula>
    </cfRule>
  </conditionalFormatting>
  <conditionalFormatting sqref="R89">
    <cfRule type="cellIs" dxfId="2131" priority="2132" operator="equal">
      <formula>"Online"</formula>
    </cfRule>
  </conditionalFormatting>
  <conditionalFormatting sqref="R89">
    <cfRule type="cellIs" dxfId="2130" priority="2131" operator="equal">
      <formula>"Online"</formula>
    </cfRule>
  </conditionalFormatting>
  <conditionalFormatting sqref="R89">
    <cfRule type="cellIs" dxfId="2129" priority="2130" operator="equal">
      <formula>"Online"</formula>
    </cfRule>
  </conditionalFormatting>
  <conditionalFormatting sqref="R89">
    <cfRule type="cellIs" dxfId="2128" priority="2129" operator="equal">
      <formula>"Online"</formula>
    </cfRule>
  </conditionalFormatting>
  <conditionalFormatting sqref="R89">
    <cfRule type="cellIs" dxfId="2127" priority="2128" operator="equal">
      <formula>"Online"</formula>
    </cfRule>
  </conditionalFormatting>
  <conditionalFormatting sqref="R89">
    <cfRule type="cellIs" dxfId="2126" priority="2127" operator="equal">
      <formula>"Online"</formula>
    </cfRule>
  </conditionalFormatting>
  <conditionalFormatting sqref="R89">
    <cfRule type="cellIs" dxfId="2125" priority="2126" operator="equal">
      <formula>"Online"</formula>
    </cfRule>
  </conditionalFormatting>
  <conditionalFormatting sqref="R89">
    <cfRule type="cellIs" dxfId="2124" priority="2125" operator="equal">
      <formula>"Online"</formula>
    </cfRule>
  </conditionalFormatting>
  <conditionalFormatting sqref="R89">
    <cfRule type="cellIs" dxfId="2123" priority="2124" operator="equal">
      <formula>"Online"</formula>
    </cfRule>
  </conditionalFormatting>
  <conditionalFormatting sqref="R89">
    <cfRule type="cellIs" dxfId="2122" priority="2123" operator="equal">
      <formula>"Online"</formula>
    </cfRule>
  </conditionalFormatting>
  <conditionalFormatting sqref="R89">
    <cfRule type="cellIs" dxfId="2121" priority="2122" operator="equal">
      <formula>"Online"</formula>
    </cfRule>
  </conditionalFormatting>
  <conditionalFormatting sqref="R89">
    <cfRule type="cellIs" dxfId="2120" priority="2121" operator="equal">
      <formula>"Online"</formula>
    </cfRule>
  </conditionalFormatting>
  <conditionalFormatting sqref="R89">
    <cfRule type="cellIs" dxfId="2119" priority="2120" operator="equal">
      <formula>"Online"</formula>
    </cfRule>
  </conditionalFormatting>
  <conditionalFormatting sqref="R89">
    <cfRule type="cellIs" dxfId="2118" priority="2119" operator="equal">
      <formula>"Online"</formula>
    </cfRule>
  </conditionalFormatting>
  <conditionalFormatting sqref="R89">
    <cfRule type="cellIs" dxfId="2117" priority="2118" operator="equal">
      <formula>"Online"</formula>
    </cfRule>
  </conditionalFormatting>
  <conditionalFormatting sqref="R89">
    <cfRule type="cellIs" dxfId="2116" priority="2117" operator="equal">
      <formula>"Online"</formula>
    </cfRule>
  </conditionalFormatting>
  <conditionalFormatting sqref="R89">
    <cfRule type="cellIs" dxfId="2115" priority="2116" operator="equal">
      <formula>"Online"</formula>
    </cfRule>
  </conditionalFormatting>
  <conditionalFormatting sqref="R89">
    <cfRule type="cellIs" dxfId="2114" priority="2115" operator="equal">
      <formula>"Online"</formula>
    </cfRule>
  </conditionalFormatting>
  <conditionalFormatting sqref="R89">
    <cfRule type="cellIs" dxfId="2113" priority="2114" operator="equal">
      <formula>"Online"</formula>
    </cfRule>
  </conditionalFormatting>
  <conditionalFormatting sqref="R89">
    <cfRule type="cellIs" dxfId="2112" priority="2113" operator="equal">
      <formula>"Online"</formula>
    </cfRule>
  </conditionalFormatting>
  <conditionalFormatting sqref="R89">
    <cfRule type="cellIs" dxfId="2111" priority="2112" operator="equal">
      <formula>"Online"</formula>
    </cfRule>
  </conditionalFormatting>
  <conditionalFormatting sqref="R89">
    <cfRule type="cellIs" dxfId="2110" priority="2111" operator="equal">
      <formula>"Online"</formula>
    </cfRule>
  </conditionalFormatting>
  <conditionalFormatting sqref="R89">
    <cfRule type="cellIs" dxfId="2109" priority="2110" operator="equal">
      <formula>"Online"</formula>
    </cfRule>
  </conditionalFormatting>
  <conditionalFormatting sqref="R89">
    <cfRule type="cellIs" dxfId="2108" priority="2109" operator="equal">
      <formula>"Online"</formula>
    </cfRule>
  </conditionalFormatting>
  <conditionalFormatting sqref="R89">
    <cfRule type="cellIs" dxfId="2107" priority="2108" operator="equal">
      <formula>"Online"</formula>
    </cfRule>
  </conditionalFormatting>
  <conditionalFormatting sqref="R89">
    <cfRule type="cellIs" dxfId="2106" priority="2107" operator="equal">
      <formula>"Online"</formula>
    </cfRule>
  </conditionalFormatting>
  <conditionalFormatting sqref="R89">
    <cfRule type="cellIs" dxfId="2105" priority="2106" operator="equal">
      <formula>"Online"</formula>
    </cfRule>
  </conditionalFormatting>
  <conditionalFormatting sqref="R89">
    <cfRule type="cellIs" dxfId="2104" priority="2105" operator="equal">
      <formula>"Online"</formula>
    </cfRule>
  </conditionalFormatting>
  <conditionalFormatting sqref="R89">
    <cfRule type="cellIs" dxfId="2103" priority="2104" operator="equal">
      <formula>"Online"</formula>
    </cfRule>
  </conditionalFormatting>
  <conditionalFormatting sqref="R89">
    <cfRule type="cellIs" dxfId="2102" priority="2103" operator="equal">
      <formula>"Online"</formula>
    </cfRule>
  </conditionalFormatting>
  <conditionalFormatting sqref="R89">
    <cfRule type="cellIs" dxfId="2101" priority="2102" operator="equal">
      <formula>"Online"</formula>
    </cfRule>
  </conditionalFormatting>
  <conditionalFormatting sqref="R89">
    <cfRule type="cellIs" dxfId="2100" priority="2101" operator="equal">
      <formula>"Online"</formula>
    </cfRule>
  </conditionalFormatting>
  <conditionalFormatting sqref="R89">
    <cfRule type="cellIs" dxfId="2099" priority="2100" operator="equal">
      <formula>"Online"</formula>
    </cfRule>
  </conditionalFormatting>
  <conditionalFormatting sqref="R89">
    <cfRule type="cellIs" dxfId="2098" priority="2099" operator="equal">
      <formula>"Online"</formula>
    </cfRule>
  </conditionalFormatting>
  <conditionalFormatting sqref="R89">
    <cfRule type="cellIs" dxfId="2097" priority="2098" operator="equal">
      <formula>"Online"</formula>
    </cfRule>
  </conditionalFormatting>
  <conditionalFormatting sqref="R89">
    <cfRule type="cellIs" dxfId="2096" priority="2097" operator="equal">
      <formula>"Online"</formula>
    </cfRule>
  </conditionalFormatting>
  <conditionalFormatting sqref="R89">
    <cfRule type="cellIs" dxfId="2095" priority="2096" operator="equal">
      <formula>"Online"</formula>
    </cfRule>
  </conditionalFormatting>
  <conditionalFormatting sqref="R89">
    <cfRule type="cellIs" dxfId="2094" priority="2095" operator="equal">
      <formula>"Online"</formula>
    </cfRule>
  </conditionalFormatting>
  <conditionalFormatting sqref="R89">
    <cfRule type="cellIs" dxfId="2093" priority="2094" operator="equal">
      <formula>"Online"</formula>
    </cfRule>
  </conditionalFormatting>
  <conditionalFormatting sqref="R89">
    <cfRule type="cellIs" dxfId="2092" priority="2093" operator="equal">
      <formula>"Online"</formula>
    </cfRule>
  </conditionalFormatting>
  <conditionalFormatting sqref="R89">
    <cfRule type="cellIs" dxfId="2091" priority="2092" operator="equal">
      <formula>"Online"</formula>
    </cfRule>
  </conditionalFormatting>
  <conditionalFormatting sqref="R89">
    <cfRule type="cellIs" dxfId="2090" priority="2091" operator="equal">
      <formula>"Online"</formula>
    </cfRule>
  </conditionalFormatting>
  <conditionalFormatting sqref="R89">
    <cfRule type="cellIs" dxfId="2089" priority="2090" operator="equal">
      <formula>"Online"</formula>
    </cfRule>
  </conditionalFormatting>
  <conditionalFormatting sqref="R89">
    <cfRule type="cellIs" dxfId="2088" priority="2089" operator="equal">
      <formula>"Online"</formula>
    </cfRule>
  </conditionalFormatting>
  <conditionalFormatting sqref="R89">
    <cfRule type="cellIs" dxfId="2087" priority="2088" operator="equal">
      <formula>"Online"</formula>
    </cfRule>
  </conditionalFormatting>
  <conditionalFormatting sqref="R89">
    <cfRule type="cellIs" dxfId="2086" priority="2087" operator="equal">
      <formula>"Online"</formula>
    </cfRule>
  </conditionalFormatting>
  <conditionalFormatting sqref="R89">
    <cfRule type="cellIs" dxfId="2085" priority="2086" operator="equal">
      <formula>"Online"</formula>
    </cfRule>
  </conditionalFormatting>
  <conditionalFormatting sqref="R89">
    <cfRule type="cellIs" dxfId="2084" priority="2085" operator="equal">
      <formula>"Online"</formula>
    </cfRule>
  </conditionalFormatting>
  <conditionalFormatting sqref="R89">
    <cfRule type="cellIs" dxfId="2083" priority="2084" operator="equal">
      <formula>"Online"</formula>
    </cfRule>
  </conditionalFormatting>
  <conditionalFormatting sqref="R89">
    <cfRule type="cellIs" dxfId="2082" priority="2083" operator="equal">
      <formula>"Online"</formula>
    </cfRule>
  </conditionalFormatting>
  <conditionalFormatting sqref="R89">
    <cfRule type="cellIs" dxfId="2081" priority="2082" operator="equal">
      <formula>"Online"</formula>
    </cfRule>
  </conditionalFormatting>
  <conditionalFormatting sqref="R89">
    <cfRule type="cellIs" dxfId="2080" priority="2081" operator="equal">
      <formula>"Online"</formula>
    </cfRule>
  </conditionalFormatting>
  <conditionalFormatting sqref="R89">
    <cfRule type="cellIs" dxfId="2079" priority="2080" operator="equal">
      <formula>"Online"</formula>
    </cfRule>
  </conditionalFormatting>
  <conditionalFormatting sqref="R89">
    <cfRule type="cellIs" dxfId="2078" priority="2079" operator="equal">
      <formula>"Online"</formula>
    </cfRule>
  </conditionalFormatting>
  <conditionalFormatting sqref="R89">
    <cfRule type="cellIs" dxfId="2077" priority="2078" operator="equal">
      <formula>"Online"</formula>
    </cfRule>
  </conditionalFormatting>
  <conditionalFormatting sqref="R89">
    <cfRule type="cellIs" dxfId="2076" priority="2077" operator="equal">
      <formula>"Online"</formula>
    </cfRule>
  </conditionalFormatting>
  <conditionalFormatting sqref="R89">
    <cfRule type="cellIs" dxfId="2075" priority="2076" operator="equal">
      <formula>"Online"</formula>
    </cfRule>
  </conditionalFormatting>
  <conditionalFormatting sqref="R89">
    <cfRule type="cellIs" dxfId="2074" priority="2075" operator="equal">
      <formula>"Online"</formula>
    </cfRule>
  </conditionalFormatting>
  <conditionalFormatting sqref="R89">
    <cfRule type="cellIs" dxfId="2073" priority="2074" operator="equal">
      <formula>"Online"</formula>
    </cfRule>
  </conditionalFormatting>
  <conditionalFormatting sqref="R89">
    <cfRule type="cellIs" dxfId="2072" priority="2073" operator="equal">
      <formula>"Online"</formula>
    </cfRule>
  </conditionalFormatting>
  <conditionalFormatting sqref="R89">
    <cfRule type="cellIs" dxfId="2071" priority="2072" operator="equal">
      <formula>"Online"</formula>
    </cfRule>
  </conditionalFormatting>
  <conditionalFormatting sqref="R89">
    <cfRule type="cellIs" dxfId="2070" priority="2071" operator="equal">
      <formula>"Online"</formula>
    </cfRule>
  </conditionalFormatting>
  <conditionalFormatting sqref="R89">
    <cfRule type="cellIs" dxfId="2069" priority="2070" operator="equal">
      <formula>"Online"</formula>
    </cfRule>
  </conditionalFormatting>
  <conditionalFormatting sqref="R89">
    <cfRule type="cellIs" dxfId="2068" priority="2069" operator="equal">
      <formula>"Online"</formula>
    </cfRule>
  </conditionalFormatting>
  <conditionalFormatting sqref="R89">
    <cfRule type="cellIs" dxfId="2067" priority="2068" operator="equal">
      <formula>"Online"</formula>
    </cfRule>
  </conditionalFormatting>
  <conditionalFormatting sqref="R89">
    <cfRule type="cellIs" dxfId="2066" priority="2067" operator="equal">
      <formula>"Online"</formula>
    </cfRule>
  </conditionalFormatting>
  <conditionalFormatting sqref="R89">
    <cfRule type="cellIs" dxfId="2065" priority="2066" operator="equal">
      <formula>"Online"</formula>
    </cfRule>
  </conditionalFormatting>
  <conditionalFormatting sqref="R89">
    <cfRule type="cellIs" dxfId="2064" priority="2065" operator="equal">
      <formula>"Online"</formula>
    </cfRule>
  </conditionalFormatting>
  <conditionalFormatting sqref="R89">
    <cfRule type="cellIs" dxfId="2063" priority="2064" operator="equal">
      <formula>"Online"</formula>
    </cfRule>
  </conditionalFormatting>
  <conditionalFormatting sqref="R89">
    <cfRule type="cellIs" dxfId="2062" priority="2063" operator="equal">
      <formula>"Online"</formula>
    </cfRule>
  </conditionalFormatting>
  <conditionalFormatting sqref="R89">
    <cfRule type="cellIs" dxfId="2061" priority="2062" operator="equal">
      <formula>"Online"</formula>
    </cfRule>
  </conditionalFormatting>
  <conditionalFormatting sqref="R89">
    <cfRule type="cellIs" dxfId="2060" priority="2061" operator="equal">
      <formula>"Online"</formula>
    </cfRule>
  </conditionalFormatting>
  <conditionalFormatting sqref="R89">
    <cfRule type="cellIs" dxfId="2059" priority="2060" operator="equal">
      <formula>"Online"</formula>
    </cfRule>
  </conditionalFormatting>
  <conditionalFormatting sqref="R89">
    <cfRule type="cellIs" dxfId="2058" priority="2059" operator="equal">
      <formula>"Online"</formula>
    </cfRule>
  </conditionalFormatting>
  <conditionalFormatting sqref="R89">
    <cfRule type="cellIs" dxfId="2057" priority="2058" operator="equal">
      <formula>"Online"</formula>
    </cfRule>
  </conditionalFormatting>
  <conditionalFormatting sqref="R89">
    <cfRule type="cellIs" dxfId="2056" priority="2057" operator="equal">
      <formula>"Online"</formula>
    </cfRule>
  </conditionalFormatting>
  <conditionalFormatting sqref="R89">
    <cfRule type="cellIs" dxfId="2055" priority="2056" operator="equal">
      <formula>"Online"</formula>
    </cfRule>
  </conditionalFormatting>
  <conditionalFormatting sqref="R89">
    <cfRule type="cellIs" dxfId="2054" priority="2055" operator="equal">
      <formula>"Online"</formula>
    </cfRule>
  </conditionalFormatting>
  <conditionalFormatting sqref="R89">
    <cfRule type="cellIs" dxfId="2053" priority="2054" operator="equal">
      <formula>"Online"</formula>
    </cfRule>
  </conditionalFormatting>
  <conditionalFormatting sqref="R89">
    <cfRule type="cellIs" dxfId="2052" priority="2053" operator="equal">
      <formula>"Online"</formula>
    </cfRule>
  </conditionalFormatting>
  <conditionalFormatting sqref="R89">
    <cfRule type="cellIs" dxfId="2051" priority="2052" operator="equal">
      <formula>"Online"</formula>
    </cfRule>
  </conditionalFormatting>
  <conditionalFormatting sqref="R89">
    <cfRule type="cellIs" dxfId="2050" priority="2051" operator="equal">
      <formula>"Online"</formula>
    </cfRule>
  </conditionalFormatting>
  <conditionalFormatting sqref="R89">
    <cfRule type="cellIs" dxfId="2049" priority="2050" operator="equal">
      <formula>"Online"</formula>
    </cfRule>
  </conditionalFormatting>
  <conditionalFormatting sqref="R89">
    <cfRule type="cellIs" dxfId="2048" priority="2049" operator="equal">
      <formula>"Online"</formula>
    </cfRule>
  </conditionalFormatting>
  <conditionalFormatting sqref="R89">
    <cfRule type="cellIs" dxfId="2047" priority="2048" operator="equal">
      <formula>"Online"</formula>
    </cfRule>
  </conditionalFormatting>
  <conditionalFormatting sqref="R89">
    <cfRule type="cellIs" dxfId="2046" priority="2047" operator="equal">
      <formula>"Online"</formula>
    </cfRule>
  </conditionalFormatting>
  <conditionalFormatting sqref="R89">
    <cfRule type="cellIs" dxfId="2045" priority="2046" operator="equal">
      <formula>"Online"</formula>
    </cfRule>
  </conditionalFormatting>
  <conditionalFormatting sqref="R89">
    <cfRule type="cellIs" dxfId="2044" priority="2045" operator="equal">
      <formula>"Online"</formula>
    </cfRule>
  </conditionalFormatting>
  <conditionalFormatting sqref="R89">
    <cfRule type="cellIs" dxfId="2043" priority="2044" operator="equal">
      <formula>"Online"</formula>
    </cfRule>
  </conditionalFormatting>
  <conditionalFormatting sqref="R89">
    <cfRule type="cellIs" dxfId="2042" priority="2043" operator="equal">
      <formula>"Online"</formula>
    </cfRule>
  </conditionalFormatting>
  <conditionalFormatting sqref="R89">
    <cfRule type="cellIs" dxfId="2041" priority="2042" operator="equal">
      <formula>"Online"</formula>
    </cfRule>
  </conditionalFormatting>
  <conditionalFormatting sqref="R89">
    <cfRule type="cellIs" dxfId="2040" priority="2041" operator="equal">
      <formula>"Online"</formula>
    </cfRule>
  </conditionalFormatting>
  <conditionalFormatting sqref="R89">
    <cfRule type="cellIs" dxfId="2039" priority="2040" operator="equal">
      <formula>"Online"</formula>
    </cfRule>
  </conditionalFormatting>
  <conditionalFormatting sqref="R89">
    <cfRule type="cellIs" dxfId="2038" priority="2039" operator="equal">
      <formula>"Online"</formula>
    </cfRule>
  </conditionalFormatting>
  <conditionalFormatting sqref="R89">
    <cfRule type="cellIs" dxfId="2037" priority="2038" operator="equal">
      <formula>"Online"</formula>
    </cfRule>
  </conditionalFormatting>
  <conditionalFormatting sqref="R89">
    <cfRule type="cellIs" dxfId="2036" priority="2037" operator="equal">
      <formula>"Online"</formula>
    </cfRule>
  </conditionalFormatting>
  <conditionalFormatting sqref="R89">
    <cfRule type="cellIs" dxfId="2035" priority="2036" operator="equal">
      <formula>"Online"</formula>
    </cfRule>
  </conditionalFormatting>
  <conditionalFormatting sqref="R89">
    <cfRule type="cellIs" dxfId="2034" priority="2035" operator="equal">
      <formula>"Online"</formula>
    </cfRule>
  </conditionalFormatting>
  <conditionalFormatting sqref="R89">
    <cfRule type="cellIs" dxfId="2033" priority="2034" operator="equal">
      <formula>"Online"</formula>
    </cfRule>
  </conditionalFormatting>
  <conditionalFormatting sqref="R89">
    <cfRule type="cellIs" dxfId="2032" priority="2033" operator="equal">
      <formula>"Online"</formula>
    </cfRule>
  </conditionalFormatting>
  <conditionalFormatting sqref="R89">
    <cfRule type="cellIs" dxfId="2031" priority="2032" operator="equal">
      <formula>"Online"</formula>
    </cfRule>
  </conditionalFormatting>
  <conditionalFormatting sqref="R89">
    <cfRule type="cellIs" dxfId="2030" priority="2031" operator="equal">
      <formula>"Online"</formula>
    </cfRule>
  </conditionalFormatting>
  <conditionalFormatting sqref="R89">
    <cfRule type="cellIs" dxfId="2029" priority="2030" operator="equal">
      <formula>"Online"</formula>
    </cfRule>
  </conditionalFormatting>
  <conditionalFormatting sqref="R89">
    <cfRule type="cellIs" dxfId="2028" priority="2029" operator="equal">
      <formula>"Online"</formula>
    </cfRule>
  </conditionalFormatting>
  <conditionalFormatting sqref="R89">
    <cfRule type="cellIs" dxfId="2027" priority="2028" operator="equal">
      <formula>"Online"</formula>
    </cfRule>
  </conditionalFormatting>
  <conditionalFormatting sqref="R89">
    <cfRule type="cellIs" dxfId="2026" priority="2027" operator="equal">
      <formula>"Online"</formula>
    </cfRule>
  </conditionalFormatting>
  <conditionalFormatting sqref="R76">
    <cfRule type="cellIs" dxfId="2025" priority="2026" operator="equal">
      <formula>"Online"</formula>
    </cfRule>
  </conditionalFormatting>
  <conditionalFormatting sqref="R76">
    <cfRule type="cellIs" dxfId="2024" priority="2025" operator="equal">
      <formula>"Online"</formula>
    </cfRule>
  </conditionalFormatting>
  <conditionalFormatting sqref="R76">
    <cfRule type="cellIs" dxfId="2023" priority="2024" operator="equal">
      <formula>"Online"</formula>
    </cfRule>
  </conditionalFormatting>
  <conditionalFormatting sqref="R76">
    <cfRule type="cellIs" dxfId="2022" priority="2023" operator="equal">
      <formula>"Online"</formula>
    </cfRule>
  </conditionalFormatting>
  <conditionalFormatting sqref="R76">
    <cfRule type="cellIs" dxfId="2021" priority="2022" operator="equal">
      <formula>"Online"</formula>
    </cfRule>
  </conditionalFormatting>
  <conditionalFormatting sqref="R76">
    <cfRule type="cellIs" dxfId="2020" priority="2021" operator="equal">
      <formula>"Online"</formula>
    </cfRule>
  </conditionalFormatting>
  <conditionalFormatting sqref="R76">
    <cfRule type="cellIs" dxfId="2019" priority="2020" operator="equal">
      <formula>"Online"</formula>
    </cfRule>
  </conditionalFormatting>
  <conditionalFormatting sqref="R76">
    <cfRule type="cellIs" dxfId="2018" priority="2019" operator="equal">
      <formula>"Online"</formula>
    </cfRule>
  </conditionalFormatting>
  <conditionalFormatting sqref="R76">
    <cfRule type="cellIs" dxfId="2017" priority="2018" operator="equal">
      <formula>"Online"</formula>
    </cfRule>
  </conditionalFormatting>
  <conditionalFormatting sqref="R76">
    <cfRule type="cellIs" dxfId="2016" priority="2017" operator="equal">
      <formula>"Online"</formula>
    </cfRule>
  </conditionalFormatting>
  <conditionalFormatting sqref="R76">
    <cfRule type="cellIs" dxfId="2015" priority="2016" operator="equal">
      <formula>"Online"</formula>
    </cfRule>
  </conditionalFormatting>
  <conditionalFormatting sqref="R76">
    <cfRule type="cellIs" dxfId="2014" priority="2015" operator="equal">
      <formula>"Online"</formula>
    </cfRule>
  </conditionalFormatting>
  <conditionalFormatting sqref="R76">
    <cfRule type="cellIs" dxfId="2013" priority="2014" operator="equal">
      <formula>"Online"</formula>
    </cfRule>
  </conditionalFormatting>
  <conditionalFormatting sqref="R76">
    <cfRule type="cellIs" dxfId="2012" priority="2013" operator="equal">
      <formula>"Online"</formula>
    </cfRule>
  </conditionalFormatting>
  <conditionalFormatting sqref="R76">
    <cfRule type="cellIs" dxfId="2011" priority="2012" operator="equal">
      <formula>"Online"</formula>
    </cfRule>
  </conditionalFormatting>
  <conditionalFormatting sqref="R76">
    <cfRule type="cellIs" dxfId="2010" priority="2011" operator="equal">
      <formula>"Online"</formula>
    </cfRule>
  </conditionalFormatting>
  <conditionalFormatting sqref="R76">
    <cfRule type="cellIs" dxfId="2009" priority="2010" operator="equal">
      <formula>"Online"</formula>
    </cfRule>
  </conditionalFormatting>
  <conditionalFormatting sqref="R76">
    <cfRule type="cellIs" dxfId="2008" priority="2009" operator="equal">
      <formula>"Online"</formula>
    </cfRule>
  </conditionalFormatting>
  <conditionalFormatting sqref="R76">
    <cfRule type="cellIs" dxfId="2007" priority="2008" operator="equal">
      <formula>"Online"</formula>
    </cfRule>
  </conditionalFormatting>
  <conditionalFormatting sqref="R76">
    <cfRule type="cellIs" dxfId="2006" priority="2007" operator="equal">
      <formula>"Online"</formula>
    </cfRule>
  </conditionalFormatting>
  <conditionalFormatting sqref="R76">
    <cfRule type="cellIs" dxfId="2005" priority="2006" operator="equal">
      <formula>"Online"</formula>
    </cfRule>
  </conditionalFormatting>
  <conditionalFormatting sqref="R76">
    <cfRule type="cellIs" dxfId="2004" priority="2005" operator="equal">
      <formula>"Online"</formula>
    </cfRule>
  </conditionalFormatting>
  <conditionalFormatting sqref="R76">
    <cfRule type="cellIs" dxfId="2003" priority="2004" operator="equal">
      <formula>"Online"</formula>
    </cfRule>
  </conditionalFormatting>
  <conditionalFormatting sqref="R76">
    <cfRule type="cellIs" dxfId="2002" priority="2003" operator="equal">
      <formula>"Online"</formula>
    </cfRule>
  </conditionalFormatting>
  <conditionalFormatting sqref="R76">
    <cfRule type="cellIs" dxfId="2001" priority="2002" operator="equal">
      <formula>"Online"</formula>
    </cfRule>
  </conditionalFormatting>
  <conditionalFormatting sqref="R76">
    <cfRule type="cellIs" dxfId="2000" priority="2001" operator="equal">
      <formula>"Online"</formula>
    </cfRule>
  </conditionalFormatting>
  <conditionalFormatting sqref="R76">
    <cfRule type="cellIs" dxfId="1999" priority="2000" operator="equal">
      <formula>"Online"</formula>
    </cfRule>
  </conditionalFormatting>
  <conditionalFormatting sqref="R76">
    <cfRule type="cellIs" dxfId="1998" priority="1999" operator="equal">
      <formula>"Online"</formula>
    </cfRule>
  </conditionalFormatting>
  <conditionalFormatting sqref="R76">
    <cfRule type="cellIs" dxfId="1997" priority="1998" operator="equal">
      <formula>"Online"</formula>
    </cfRule>
  </conditionalFormatting>
  <conditionalFormatting sqref="R76">
    <cfRule type="cellIs" dxfId="1996" priority="1997" operator="equal">
      <formula>"Online"</formula>
    </cfRule>
  </conditionalFormatting>
  <conditionalFormatting sqref="R76">
    <cfRule type="cellIs" dxfId="1995" priority="1996" operator="equal">
      <formula>"Online"</formula>
    </cfRule>
  </conditionalFormatting>
  <conditionalFormatting sqref="R76">
    <cfRule type="cellIs" dxfId="1994" priority="1995" operator="equal">
      <formula>"Online"</formula>
    </cfRule>
  </conditionalFormatting>
  <conditionalFormatting sqref="R76">
    <cfRule type="cellIs" dxfId="1993" priority="1994" operator="equal">
      <formula>"Online"</formula>
    </cfRule>
  </conditionalFormatting>
  <conditionalFormatting sqref="R76">
    <cfRule type="cellIs" dxfId="1992" priority="1993" operator="equal">
      <formula>"Online"</formula>
    </cfRule>
  </conditionalFormatting>
  <conditionalFormatting sqref="R76">
    <cfRule type="cellIs" dxfId="1991" priority="1992" operator="equal">
      <formula>"Online"</formula>
    </cfRule>
  </conditionalFormatting>
  <conditionalFormatting sqref="R76">
    <cfRule type="cellIs" dxfId="1990" priority="1991" operator="equal">
      <formula>"Online"</formula>
    </cfRule>
  </conditionalFormatting>
  <conditionalFormatting sqref="R76">
    <cfRule type="cellIs" dxfId="1989" priority="1990" operator="equal">
      <formula>"Online"</formula>
    </cfRule>
  </conditionalFormatting>
  <conditionalFormatting sqref="R76">
    <cfRule type="cellIs" dxfId="1988" priority="1989" operator="equal">
      <formula>"Online"</formula>
    </cfRule>
  </conditionalFormatting>
  <conditionalFormatting sqref="R76">
    <cfRule type="cellIs" dxfId="1987" priority="1988" operator="equal">
      <formula>"Online"</formula>
    </cfRule>
  </conditionalFormatting>
  <conditionalFormatting sqref="R76">
    <cfRule type="cellIs" dxfId="1986" priority="1987" operator="equal">
      <formula>"Online"</formula>
    </cfRule>
  </conditionalFormatting>
  <conditionalFormatting sqref="R76">
    <cfRule type="cellIs" dxfId="1985" priority="1986" operator="equal">
      <formula>"Online"</formula>
    </cfRule>
  </conditionalFormatting>
  <conditionalFormatting sqref="R76">
    <cfRule type="cellIs" dxfId="1984" priority="1985" operator="equal">
      <formula>"Online"</formula>
    </cfRule>
  </conditionalFormatting>
  <conditionalFormatting sqref="R76">
    <cfRule type="cellIs" dxfId="1983" priority="1984" operator="equal">
      <formula>"Online"</formula>
    </cfRule>
  </conditionalFormatting>
  <conditionalFormatting sqref="R76">
    <cfRule type="cellIs" dxfId="1982" priority="1983" operator="equal">
      <formula>"Online"</formula>
    </cfRule>
  </conditionalFormatting>
  <conditionalFormatting sqref="R76">
    <cfRule type="cellIs" dxfId="1981" priority="1982" operator="equal">
      <formula>"Online"</formula>
    </cfRule>
  </conditionalFormatting>
  <conditionalFormatting sqref="R76">
    <cfRule type="cellIs" dxfId="1980" priority="1981" operator="equal">
      <formula>"Online"</formula>
    </cfRule>
  </conditionalFormatting>
  <conditionalFormatting sqref="R76">
    <cfRule type="cellIs" dxfId="1979" priority="1980" operator="equal">
      <formula>"Online"</formula>
    </cfRule>
  </conditionalFormatting>
  <conditionalFormatting sqref="R76">
    <cfRule type="cellIs" dxfId="1978" priority="1979" operator="equal">
      <formula>"Online"</formula>
    </cfRule>
  </conditionalFormatting>
  <conditionalFormatting sqref="R76">
    <cfRule type="cellIs" dxfId="1977" priority="1978" operator="equal">
      <formula>"Online"</formula>
    </cfRule>
  </conditionalFormatting>
  <conditionalFormatting sqref="R76">
    <cfRule type="cellIs" dxfId="1976" priority="1977" operator="equal">
      <formula>"Online"</formula>
    </cfRule>
  </conditionalFormatting>
  <conditionalFormatting sqref="R76">
    <cfRule type="cellIs" dxfId="1975" priority="1976" operator="equal">
      <formula>"Online"</formula>
    </cfRule>
  </conditionalFormatting>
  <conditionalFormatting sqref="R76">
    <cfRule type="cellIs" dxfId="1974" priority="1975" operator="equal">
      <formula>"Online"</formula>
    </cfRule>
  </conditionalFormatting>
  <conditionalFormatting sqref="R76">
    <cfRule type="cellIs" dxfId="1973" priority="1974" operator="equal">
      <formula>"Online"</formula>
    </cfRule>
  </conditionalFormatting>
  <conditionalFormatting sqref="R76">
    <cfRule type="cellIs" dxfId="1972" priority="1973" operator="equal">
      <formula>"Online"</formula>
    </cfRule>
  </conditionalFormatting>
  <conditionalFormatting sqref="R76">
    <cfRule type="cellIs" dxfId="1971" priority="1972" operator="equal">
      <formula>"Online"</formula>
    </cfRule>
  </conditionalFormatting>
  <conditionalFormatting sqref="R76">
    <cfRule type="cellIs" dxfId="1970" priority="1971" operator="equal">
      <formula>"Online"</formula>
    </cfRule>
  </conditionalFormatting>
  <conditionalFormatting sqref="R74">
    <cfRule type="cellIs" dxfId="1969" priority="1970" operator="equal">
      <formula>"Online"</formula>
    </cfRule>
  </conditionalFormatting>
  <conditionalFormatting sqref="R74">
    <cfRule type="cellIs" dxfId="1968" priority="1969" operator="equal">
      <formula>"Online"</formula>
    </cfRule>
  </conditionalFormatting>
  <conditionalFormatting sqref="R74">
    <cfRule type="cellIs" dxfId="1967" priority="1968" operator="equal">
      <formula>"Online"</formula>
    </cfRule>
  </conditionalFormatting>
  <conditionalFormatting sqref="R74">
    <cfRule type="cellIs" dxfId="1966" priority="1967" operator="equal">
      <formula>"Online"</formula>
    </cfRule>
  </conditionalFormatting>
  <conditionalFormatting sqref="R74">
    <cfRule type="cellIs" dxfId="1965" priority="1966" operator="equal">
      <formula>"Online"</formula>
    </cfRule>
  </conditionalFormatting>
  <conditionalFormatting sqref="R74">
    <cfRule type="cellIs" dxfId="1964" priority="1965" operator="equal">
      <formula>"Online"</formula>
    </cfRule>
  </conditionalFormatting>
  <conditionalFormatting sqref="R74">
    <cfRule type="cellIs" dxfId="1963" priority="1964" operator="equal">
      <formula>"Online"</formula>
    </cfRule>
  </conditionalFormatting>
  <conditionalFormatting sqref="R74">
    <cfRule type="cellIs" dxfId="1962" priority="1963" operator="equal">
      <formula>"Online"</formula>
    </cfRule>
  </conditionalFormatting>
  <conditionalFormatting sqref="R74">
    <cfRule type="cellIs" dxfId="1961" priority="1962" operator="equal">
      <formula>"Online"</formula>
    </cfRule>
  </conditionalFormatting>
  <conditionalFormatting sqref="R74">
    <cfRule type="cellIs" dxfId="1960" priority="1961" operator="equal">
      <formula>"Online"</formula>
    </cfRule>
  </conditionalFormatting>
  <conditionalFormatting sqref="R74">
    <cfRule type="cellIs" dxfId="1959" priority="1960" operator="equal">
      <formula>"Online"</formula>
    </cfRule>
  </conditionalFormatting>
  <conditionalFormatting sqref="R74">
    <cfRule type="cellIs" dxfId="1958" priority="1959" operator="equal">
      <formula>"Online"</formula>
    </cfRule>
  </conditionalFormatting>
  <conditionalFormatting sqref="R74">
    <cfRule type="cellIs" dxfId="1957" priority="1958" operator="equal">
      <formula>"Online"</formula>
    </cfRule>
  </conditionalFormatting>
  <conditionalFormatting sqref="R74">
    <cfRule type="cellIs" dxfId="1956" priority="1957" operator="equal">
      <formula>"Online"</formula>
    </cfRule>
  </conditionalFormatting>
  <conditionalFormatting sqref="R74">
    <cfRule type="cellIs" dxfId="1955" priority="1956" operator="equal">
      <formula>"Online"</formula>
    </cfRule>
  </conditionalFormatting>
  <conditionalFormatting sqref="R74">
    <cfRule type="cellIs" dxfId="1954" priority="1955" operator="equal">
      <formula>"Online"</formula>
    </cfRule>
  </conditionalFormatting>
  <conditionalFormatting sqref="R74">
    <cfRule type="cellIs" dxfId="1953" priority="1954" operator="equal">
      <formula>"Online"</formula>
    </cfRule>
  </conditionalFormatting>
  <conditionalFormatting sqref="R74">
    <cfRule type="cellIs" dxfId="1952" priority="1953" operator="equal">
      <formula>"Online"</formula>
    </cfRule>
  </conditionalFormatting>
  <conditionalFormatting sqref="R74">
    <cfRule type="cellIs" dxfId="1951" priority="1952" operator="equal">
      <formula>"Online"</formula>
    </cfRule>
  </conditionalFormatting>
  <conditionalFormatting sqref="R74">
    <cfRule type="cellIs" dxfId="1950" priority="1951" operator="equal">
      <formula>"Online"</formula>
    </cfRule>
  </conditionalFormatting>
  <conditionalFormatting sqref="R74">
    <cfRule type="cellIs" dxfId="1949" priority="1950" operator="equal">
      <formula>"Online"</formula>
    </cfRule>
  </conditionalFormatting>
  <conditionalFormatting sqref="R74">
    <cfRule type="cellIs" dxfId="1948" priority="1949" operator="equal">
      <formula>"Online"</formula>
    </cfRule>
  </conditionalFormatting>
  <conditionalFormatting sqref="R74">
    <cfRule type="cellIs" dxfId="1947" priority="1948" operator="equal">
      <formula>"Online"</formula>
    </cfRule>
  </conditionalFormatting>
  <conditionalFormatting sqref="R74">
    <cfRule type="cellIs" dxfId="1946" priority="1947" operator="equal">
      <formula>"Online"</formula>
    </cfRule>
  </conditionalFormatting>
  <conditionalFormatting sqref="R74">
    <cfRule type="cellIs" dxfId="1945" priority="1946" operator="equal">
      <formula>"Online"</formula>
    </cfRule>
  </conditionalFormatting>
  <conditionalFormatting sqref="R74">
    <cfRule type="cellIs" dxfId="1944" priority="1945" operator="equal">
      <formula>"Online"</formula>
    </cfRule>
  </conditionalFormatting>
  <conditionalFormatting sqref="R74">
    <cfRule type="cellIs" dxfId="1943" priority="1944" operator="equal">
      <formula>"Online"</formula>
    </cfRule>
  </conditionalFormatting>
  <conditionalFormatting sqref="R74">
    <cfRule type="cellIs" dxfId="1942" priority="1943" operator="equal">
      <formula>"Online"</formula>
    </cfRule>
  </conditionalFormatting>
  <conditionalFormatting sqref="R74">
    <cfRule type="cellIs" dxfId="1941" priority="1942" operator="equal">
      <formula>"Online"</formula>
    </cfRule>
  </conditionalFormatting>
  <conditionalFormatting sqref="R74">
    <cfRule type="cellIs" dxfId="1940" priority="1941" operator="equal">
      <formula>"Online"</formula>
    </cfRule>
  </conditionalFormatting>
  <conditionalFormatting sqref="R74">
    <cfRule type="cellIs" dxfId="1939" priority="1940" operator="equal">
      <formula>"Online"</formula>
    </cfRule>
  </conditionalFormatting>
  <conditionalFormatting sqref="R74">
    <cfRule type="cellIs" dxfId="1938" priority="1939" operator="equal">
      <formula>"Online"</formula>
    </cfRule>
  </conditionalFormatting>
  <conditionalFormatting sqref="R74">
    <cfRule type="cellIs" dxfId="1937" priority="1938" operator="equal">
      <formula>"Online"</formula>
    </cfRule>
  </conditionalFormatting>
  <conditionalFormatting sqref="R74">
    <cfRule type="cellIs" dxfId="1936" priority="1937" operator="equal">
      <formula>"Online"</formula>
    </cfRule>
  </conditionalFormatting>
  <conditionalFormatting sqref="R74">
    <cfRule type="cellIs" dxfId="1935" priority="1936" operator="equal">
      <formula>"Online"</formula>
    </cfRule>
  </conditionalFormatting>
  <conditionalFormatting sqref="R74">
    <cfRule type="cellIs" dxfId="1934" priority="1935" operator="equal">
      <formula>"Online"</formula>
    </cfRule>
  </conditionalFormatting>
  <conditionalFormatting sqref="R74">
    <cfRule type="cellIs" dxfId="1933" priority="1934" operator="equal">
      <formula>"Online"</formula>
    </cfRule>
  </conditionalFormatting>
  <conditionalFormatting sqref="R74">
    <cfRule type="cellIs" dxfId="1932" priority="1933" operator="equal">
      <formula>"Online"</formula>
    </cfRule>
  </conditionalFormatting>
  <conditionalFormatting sqref="R74">
    <cfRule type="cellIs" dxfId="1931" priority="1932" operator="equal">
      <formula>"Online"</formula>
    </cfRule>
  </conditionalFormatting>
  <conditionalFormatting sqref="R74">
    <cfRule type="cellIs" dxfId="1930" priority="1931" operator="equal">
      <formula>"Online"</formula>
    </cfRule>
  </conditionalFormatting>
  <conditionalFormatting sqref="R74">
    <cfRule type="cellIs" dxfId="1929" priority="1930" operator="equal">
      <formula>"Online"</formula>
    </cfRule>
  </conditionalFormatting>
  <conditionalFormatting sqref="R74">
    <cfRule type="cellIs" dxfId="1928" priority="1929" operator="equal">
      <formula>"Online"</formula>
    </cfRule>
  </conditionalFormatting>
  <conditionalFormatting sqref="R74">
    <cfRule type="cellIs" dxfId="1927" priority="1928" operator="equal">
      <formula>"Online"</formula>
    </cfRule>
  </conditionalFormatting>
  <conditionalFormatting sqref="R74">
    <cfRule type="cellIs" dxfId="1926" priority="1927" operator="equal">
      <formula>"Online"</formula>
    </cfRule>
  </conditionalFormatting>
  <conditionalFormatting sqref="R74">
    <cfRule type="cellIs" dxfId="1925" priority="1926" operator="equal">
      <formula>"Online"</formula>
    </cfRule>
  </conditionalFormatting>
  <conditionalFormatting sqref="R74">
    <cfRule type="cellIs" dxfId="1924" priority="1925" operator="equal">
      <formula>"Online"</formula>
    </cfRule>
  </conditionalFormatting>
  <conditionalFormatting sqref="R74">
    <cfRule type="cellIs" dxfId="1923" priority="1924" operator="equal">
      <formula>"Online"</formula>
    </cfRule>
  </conditionalFormatting>
  <conditionalFormatting sqref="R74">
    <cfRule type="cellIs" dxfId="1922" priority="1923" operator="equal">
      <formula>"Online"</formula>
    </cfRule>
  </conditionalFormatting>
  <conditionalFormatting sqref="R74">
    <cfRule type="cellIs" dxfId="1921" priority="1922" operator="equal">
      <formula>"Online"</formula>
    </cfRule>
  </conditionalFormatting>
  <conditionalFormatting sqref="R74">
    <cfRule type="cellIs" dxfId="1920" priority="1921" operator="equal">
      <formula>"Online"</formula>
    </cfRule>
  </conditionalFormatting>
  <conditionalFormatting sqref="R74">
    <cfRule type="cellIs" dxfId="1919" priority="1920" operator="equal">
      <formula>"Online"</formula>
    </cfRule>
  </conditionalFormatting>
  <conditionalFormatting sqref="R74">
    <cfRule type="cellIs" dxfId="1918" priority="1919" operator="equal">
      <formula>"Online"</formula>
    </cfRule>
  </conditionalFormatting>
  <conditionalFormatting sqref="R74">
    <cfRule type="cellIs" dxfId="1917" priority="1918" operator="equal">
      <formula>"Online"</formula>
    </cfRule>
  </conditionalFormatting>
  <conditionalFormatting sqref="R74">
    <cfRule type="cellIs" dxfId="1916" priority="1917" operator="equal">
      <formula>"Online"</formula>
    </cfRule>
  </conditionalFormatting>
  <conditionalFormatting sqref="R74">
    <cfRule type="cellIs" dxfId="1915" priority="1916" operator="equal">
      <formula>"Online"</formula>
    </cfRule>
  </conditionalFormatting>
  <conditionalFormatting sqref="R74">
    <cfRule type="cellIs" dxfId="1914" priority="1915" operator="equal">
      <formula>"Online"</formula>
    </cfRule>
  </conditionalFormatting>
  <conditionalFormatting sqref="R74">
    <cfRule type="cellIs" dxfId="1913" priority="1914" operator="equal">
      <formula>"Online"</formula>
    </cfRule>
  </conditionalFormatting>
  <conditionalFormatting sqref="R74">
    <cfRule type="cellIs" dxfId="1912" priority="1913" operator="equal">
      <formula>"Online"</formula>
    </cfRule>
  </conditionalFormatting>
  <conditionalFormatting sqref="R74">
    <cfRule type="cellIs" dxfId="1911" priority="1912" operator="equal">
      <formula>"Online"</formula>
    </cfRule>
  </conditionalFormatting>
  <conditionalFormatting sqref="R74">
    <cfRule type="cellIs" dxfId="1910" priority="1911" operator="equal">
      <formula>"Online"</formula>
    </cfRule>
  </conditionalFormatting>
  <conditionalFormatting sqref="R74">
    <cfRule type="cellIs" dxfId="1909" priority="1910" operator="equal">
      <formula>"Online"</formula>
    </cfRule>
  </conditionalFormatting>
  <conditionalFormatting sqref="R74">
    <cfRule type="cellIs" dxfId="1908" priority="1909" operator="equal">
      <formula>"Online"</formula>
    </cfRule>
  </conditionalFormatting>
  <conditionalFormatting sqref="R74">
    <cfRule type="cellIs" dxfId="1907" priority="1908" operator="equal">
      <formula>"Online"</formula>
    </cfRule>
  </conditionalFormatting>
  <conditionalFormatting sqref="R74">
    <cfRule type="cellIs" dxfId="1906" priority="1907" operator="equal">
      <formula>"Online"</formula>
    </cfRule>
  </conditionalFormatting>
  <conditionalFormatting sqref="R74">
    <cfRule type="cellIs" dxfId="1905" priority="1906" operator="equal">
      <formula>"Online"</formula>
    </cfRule>
  </conditionalFormatting>
  <conditionalFormatting sqref="R74">
    <cfRule type="cellIs" dxfId="1904" priority="1905" operator="equal">
      <formula>"Online"</formula>
    </cfRule>
  </conditionalFormatting>
  <conditionalFormatting sqref="R74">
    <cfRule type="cellIs" dxfId="1903" priority="1904" operator="equal">
      <formula>"Online"</formula>
    </cfRule>
  </conditionalFormatting>
  <conditionalFormatting sqref="R74">
    <cfRule type="cellIs" dxfId="1902" priority="1903" operator="equal">
      <formula>"Online"</formula>
    </cfRule>
  </conditionalFormatting>
  <conditionalFormatting sqref="R74">
    <cfRule type="cellIs" dxfId="1901" priority="1902" operator="equal">
      <formula>"Online"</formula>
    </cfRule>
  </conditionalFormatting>
  <conditionalFormatting sqref="R68">
    <cfRule type="cellIs" dxfId="1900" priority="1901" operator="equal">
      <formula>"Online"</formula>
    </cfRule>
  </conditionalFormatting>
  <conditionalFormatting sqref="R68">
    <cfRule type="cellIs" dxfId="1899" priority="1900" operator="equal">
      <formula>"Online"</formula>
    </cfRule>
  </conditionalFormatting>
  <conditionalFormatting sqref="R68">
    <cfRule type="cellIs" dxfId="1898" priority="1899" operator="equal">
      <formula>"Online"</formula>
    </cfRule>
  </conditionalFormatting>
  <conditionalFormatting sqref="R68">
    <cfRule type="cellIs" dxfId="1897" priority="1898" operator="equal">
      <formula>"Online"</formula>
    </cfRule>
  </conditionalFormatting>
  <conditionalFormatting sqref="R68">
    <cfRule type="cellIs" dxfId="1896" priority="1897" operator="equal">
      <formula>"Online"</formula>
    </cfRule>
  </conditionalFormatting>
  <conditionalFormatting sqref="R68">
    <cfRule type="cellIs" dxfId="1895" priority="1896" operator="equal">
      <formula>"Online"</formula>
    </cfRule>
  </conditionalFormatting>
  <conditionalFormatting sqref="R68">
    <cfRule type="cellIs" dxfId="1894" priority="1895" operator="equal">
      <formula>"Online"</formula>
    </cfRule>
  </conditionalFormatting>
  <conditionalFormatting sqref="R68">
    <cfRule type="cellIs" dxfId="1893" priority="1894" operator="equal">
      <formula>"Online"</formula>
    </cfRule>
  </conditionalFormatting>
  <conditionalFormatting sqref="R68">
    <cfRule type="cellIs" dxfId="1892" priority="1893" operator="equal">
      <formula>"Online"</formula>
    </cfRule>
  </conditionalFormatting>
  <conditionalFormatting sqref="R68">
    <cfRule type="cellIs" dxfId="1891" priority="1892" operator="equal">
      <formula>"Online"</formula>
    </cfRule>
  </conditionalFormatting>
  <conditionalFormatting sqref="R68">
    <cfRule type="cellIs" dxfId="1890" priority="1891" operator="equal">
      <formula>"Online"</formula>
    </cfRule>
  </conditionalFormatting>
  <conditionalFormatting sqref="R68">
    <cfRule type="cellIs" dxfId="1889" priority="1890" operator="equal">
      <formula>"Online"</formula>
    </cfRule>
  </conditionalFormatting>
  <conditionalFormatting sqref="R68">
    <cfRule type="cellIs" dxfId="1888" priority="1889" operator="equal">
      <formula>"Online"</formula>
    </cfRule>
  </conditionalFormatting>
  <conditionalFormatting sqref="R68">
    <cfRule type="cellIs" dxfId="1887" priority="1888" operator="equal">
      <formula>"Online"</formula>
    </cfRule>
  </conditionalFormatting>
  <conditionalFormatting sqref="R68">
    <cfRule type="cellIs" dxfId="1886" priority="1887" operator="equal">
      <formula>"Online"</formula>
    </cfRule>
  </conditionalFormatting>
  <conditionalFormatting sqref="R68">
    <cfRule type="cellIs" dxfId="1885" priority="1886" operator="equal">
      <formula>"Online"</formula>
    </cfRule>
  </conditionalFormatting>
  <conditionalFormatting sqref="R68">
    <cfRule type="cellIs" dxfId="1884" priority="1885" operator="equal">
      <formula>"Online"</formula>
    </cfRule>
  </conditionalFormatting>
  <conditionalFormatting sqref="R68">
    <cfRule type="cellIs" dxfId="1883" priority="1884" operator="equal">
      <formula>"Online"</formula>
    </cfRule>
  </conditionalFormatting>
  <conditionalFormatting sqref="R68">
    <cfRule type="cellIs" dxfId="1882" priority="1883" operator="equal">
      <formula>"Online"</formula>
    </cfRule>
  </conditionalFormatting>
  <conditionalFormatting sqref="R68">
    <cfRule type="cellIs" dxfId="1881" priority="1882" operator="equal">
      <formula>"Online"</formula>
    </cfRule>
  </conditionalFormatting>
  <conditionalFormatting sqref="R68">
    <cfRule type="cellIs" dxfId="1880" priority="1881" operator="equal">
      <formula>"Online"</formula>
    </cfRule>
  </conditionalFormatting>
  <conditionalFormatting sqref="R68">
    <cfRule type="cellIs" dxfId="1879" priority="1880" operator="equal">
      <formula>"Online"</formula>
    </cfRule>
  </conditionalFormatting>
  <conditionalFormatting sqref="R68">
    <cfRule type="cellIs" dxfId="1878" priority="1879" operator="equal">
      <formula>"Online"</formula>
    </cfRule>
  </conditionalFormatting>
  <conditionalFormatting sqref="R68">
    <cfRule type="cellIs" dxfId="1877" priority="1878" operator="equal">
      <formula>"Online"</formula>
    </cfRule>
  </conditionalFormatting>
  <conditionalFormatting sqref="R68">
    <cfRule type="cellIs" dxfId="1876" priority="1877" operator="equal">
      <formula>"Online"</formula>
    </cfRule>
  </conditionalFormatting>
  <conditionalFormatting sqref="R68">
    <cfRule type="cellIs" dxfId="1875" priority="1876" operator="equal">
      <formula>"Online"</formula>
    </cfRule>
  </conditionalFormatting>
  <conditionalFormatting sqref="R68">
    <cfRule type="cellIs" dxfId="1874" priority="1875" operator="equal">
      <formula>"Online"</formula>
    </cfRule>
  </conditionalFormatting>
  <conditionalFormatting sqref="R68">
    <cfRule type="cellIs" dxfId="1873" priority="1874" operator="equal">
      <formula>"Online"</formula>
    </cfRule>
  </conditionalFormatting>
  <conditionalFormatting sqref="R68">
    <cfRule type="cellIs" dxfId="1872" priority="1873" operator="equal">
      <formula>"Online"</formula>
    </cfRule>
  </conditionalFormatting>
  <conditionalFormatting sqref="R68">
    <cfRule type="cellIs" dxfId="1871" priority="1872" operator="equal">
      <formula>"Online"</formula>
    </cfRule>
  </conditionalFormatting>
  <conditionalFormatting sqref="R68">
    <cfRule type="cellIs" dxfId="1870" priority="1871" operator="equal">
      <formula>"Online"</formula>
    </cfRule>
  </conditionalFormatting>
  <conditionalFormatting sqref="R68">
    <cfRule type="cellIs" dxfId="1869" priority="1870" operator="equal">
      <formula>"Online"</formula>
    </cfRule>
  </conditionalFormatting>
  <conditionalFormatting sqref="R68">
    <cfRule type="cellIs" dxfId="1868" priority="1869" operator="equal">
      <formula>"Online"</formula>
    </cfRule>
  </conditionalFormatting>
  <conditionalFormatting sqref="R68">
    <cfRule type="cellIs" dxfId="1867" priority="1868" operator="equal">
      <formula>"Online"</formula>
    </cfRule>
  </conditionalFormatting>
  <conditionalFormatting sqref="R68">
    <cfRule type="cellIs" dxfId="1866" priority="1867" operator="equal">
      <formula>"Online"</formula>
    </cfRule>
  </conditionalFormatting>
  <conditionalFormatting sqref="R68">
    <cfRule type="cellIs" dxfId="1865" priority="1866" operator="equal">
      <formula>"Online"</formula>
    </cfRule>
  </conditionalFormatting>
  <conditionalFormatting sqref="R68">
    <cfRule type="cellIs" dxfId="1864" priority="1865" operator="equal">
      <formula>"Online"</formula>
    </cfRule>
  </conditionalFormatting>
  <conditionalFormatting sqref="R68">
    <cfRule type="cellIs" dxfId="1863" priority="1864" operator="equal">
      <formula>"Online"</formula>
    </cfRule>
  </conditionalFormatting>
  <conditionalFormatting sqref="R68">
    <cfRule type="cellIs" dxfId="1862" priority="1863" operator="equal">
      <formula>"Online"</formula>
    </cfRule>
  </conditionalFormatting>
  <conditionalFormatting sqref="R68">
    <cfRule type="cellIs" dxfId="1861" priority="1862" operator="equal">
      <formula>"Online"</formula>
    </cfRule>
  </conditionalFormatting>
  <conditionalFormatting sqref="R68">
    <cfRule type="cellIs" dxfId="1860" priority="1861" operator="equal">
      <formula>"Online"</formula>
    </cfRule>
  </conditionalFormatting>
  <conditionalFormatting sqref="R68">
    <cfRule type="cellIs" dxfId="1859" priority="1860" operator="equal">
      <formula>"Online"</formula>
    </cfRule>
  </conditionalFormatting>
  <conditionalFormatting sqref="R68">
    <cfRule type="cellIs" dxfId="1858" priority="1859" operator="equal">
      <formula>"Online"</formula>
    </cfRule>
  </conditionalFormatting>
  <conditionalFormatting sqref="R68">
    <cfRule type="cellIs" dxfId="1857" priority="1858" operator="equal">
      <formula>"Online"</formula>
    </cfRule>
  </conditionalFormatting>
  <conditionalFormatting sqref="R68">
    <cfRule type="cellIs" dxfId="1856" priority="1857" operator="equal">
      <formula>"Online"</formula>
    </cfRule>
  </conditionalFormatting>
  <conditionalFormatting sqref="R68">
    <cfRule type="cellIs" dxfId="1855" priority="1856" operator="equal">
      <formula>"Online"</formula>
    </cfRule>
  </conditionalFormatting>
  <conditionalFormatting sqref="R68">
    <cfRule type="cellIs" dxfId="1854" priority="1855" operator="equal">
      <formula>"Online"</formula>
    </cfRule>
  </conditionalFormatting>
  <conditionalFormatting sqref="R68">
    <cfRule type="cellIs" dxfId="1853" priority="1854" operator="equal">
      <formula>"Online"</formula>
    </cfRule>
  </conditionalFormatting>
  <conditionalFormatting sqref="R68">
    <cfRule type="cellIs" dxfId="1852" priority="1853" operator="equal">
      <formula>"Online"</formula>
    </cfRule>
  </conditionalFormatting>
  <conditionalFormatting sqref="R68">
    <cfRule type="cellIs" dxfId="1851" priority="1852" operator="equal">
      <formula>"Online"</formula>
    </cfRule>
  </conditionalFormatting>
  <conditionalFormatting sqref="R68">
    <cfRule type="cellIs" dxfId="1850" priority="1851" operator="equal">
      <formula>"Online"</formula>
    </cfRule>
  </conditionalFormatting>
  <conditionalFormatting sqref="R68">
    <cfRule type="cellIs" dxfId="1849" priority="1850" operator="equal">
      <formula>"Online"</formula>
    </cfRule>
  </conditionalFormatting>
  <conditionalFormatting sqref="R68">
    <cfRule type="cellIs" dxfId="1848" priority="1849" operator="equal">
      <formula>"Online"</formula>
    </cfRule>
  </conditionalFormatting>
  <conditionalFormatting sqref="R68">
    <cfRule type="cellIs" dxfId="1847" priority="1848" operator="equal">
      <formula>"Online"</formula>
    </cfRule>
  </conditionalFormatting>
  <conditionalFormatting sqref="R68">
    <cfRule type="cellIs" dxfId="1846" priority="1847" operator="equal">
      <formula>"Online"</formula>
    </cfRule>
  </conditionalFormatting>
  <conditionalFormatting sqref="R68">
    <cfRule type="cellIs" dxfId="1845" priority="1846" operator="equal">
      <formula>"Online"</formula>
    </cfRule>
  </conditionalFormatting>
  <conditionalFormatting sqref="R68">
    <cfRule type="cellIs" dxfId="1844" priority="1845" operator="equal">
      <formula>"Online"</formula>
    </cfRule>
  </conditionalFormatting>
  <conditionalFormatting sqref="R68">
    <cfRule type="cellIs" dxfId="1843" priority="1844" operator="equal">
      <formula>"Online"</formula>
    </cfRule>
  </conditionalFormatting>
  <conditionalFormatting sqref="R68">
    <cfRule type="cellIs" dxfId="1842" priority="1843" operator="equal">
      <formula>"Online"</formula>
    </cfRule>
  </conditionalFormatting>
  <conditionalFormatting sqref="R68">
    <cfRule type="cellIs" dxfId="1841" priority="1842" operator="equal">
      <formula>"Online"</formula>
    </cfRule>
  </conditionalFormatting>
  <conditionalFormatting sqref="R68">
    <cfRule type="cellIs" dxfId="1840" priority="1841" operator="equal">
      <formula>"Online"</formula>
    </cfRule>
  </conditionalFormatting>
  <conditionalFormatting sqref="R68">
    <cfRule type="cellIs" dxfId="1839" priority="1840" operator="equal">
      <formula>"Online"</formula>
    </cfRule>
  </conditionalFormatting>
  <conditionalFormatting sqref="R68">
    <cfRule type="cellIs" dxfId="1838" priority="1839" operator="equal">
      <formula>"Online"</formula>
    </cfRule>
  </conditionalFormatting>
  <conditionalFormatting sqref="R68">
    <cfRule type="cellIs" dxfId="1837" priority="1838" operator="equal">
      <formula>"Online"</formula>
    </cfRule>
  </conditionalFormatting>
  <conditionalFormatting sqref="R68">
    <cfRule type="cellIs" dxfId="1836" priority="1837" operator="equal">
      <formula>"Online"</formula>
    </cfRule>
  </conditionalFormatting>
  <conditionalFormatting sqref="R68">
    <cfRule type="cellIs" dxfId="1835" priority="1836" operator="equal">
      <formula>"Online"</formula>
    </cfRule>
  </conditionalFormatting>
  <conditionalFormatting sqref="R68">
    <cfRule type="cellIs" dxfId="1834" priority="1835" operator="equal">
      <formula>"Online"</formula>
    </cfRule>
  </conditionalFormatting>
  <conditionalFormatting sqref="R68">
    <cfRule type="cellIs" dxfId="1833" priority="1834" operator="equal">
      <formula>"Online"</formula>
    </cfRule>
  </conditionalFormatting>
  <conditionalFormatting sqref="R68">
    <cfRule type="cellIs" dxfId="1832" priority="1833" operator="equal">
      <formula>"Online"</formula>
    </cfRule>
  </conditionalFormatting>
  <conditionalFormatting sqref="R68">
    <cfRule type="cellIs" dxfId="1831" priority="1832" operator="equal">
      <formula>"Online"</formula>
    </cfRule>
  </conditionalFormatting>
  <conditionalFormatting sqref="R68">
    <cfRule type="cellIs" dxfId="1830" priority="1831" operator="equal">
      <formula>"Online"</formula>
    </cfRule>
  </conditionalFormatting>
  <conditionalFormatting sqref="R68">
    <cfRule type="cellIs" dxfId="1829" priority="1830" operator="equal">
      <formula>"Online"</formula>
    </cfRule>
  </conditionalFormatting>
  <conditionalFormatting sqref="R68">
    <cfRule type="cellIs" dxfId="1828" priority="1829" operator="equal">
      <formula>"Online"</formula>
    </cfRule>
  </conditionalFormatting>
  <conditionalFormatting sqref="R68">
    <cfRule type="cellIs" dxfId="1827" priority="1828" operator="equal">
      <formula>"Online"</formula>
    </cfRule>
  </conditionalFormatting>
  <conditionalFormatting sqref="R68">
    <cfRule type="cellIs" dxfId="1826" priority="1827" operator="equal">
      <formula>"Online"</formula>
    </cfRule>
  </conditionalFormatting>
  <conditionalFormatting sqref="R68">
    <cfRule type="cellIs" dxfId="1825" priority="1826" operator="equal">
      <formula>"Online"</formula>
    </cfRule>
  </conditionalFormatting>
  <conditionalFormatting sqref="R68">
    <cfRule type="cellIs" dxfId="1824" priority="1825" operator="equal">
      <formula>"Online"</formula>
    </cfRule>
  </conditionalFormatting>
  <conditionalFormatting sqref="R68">
    <cfRule type="cellIs" dxfId="1823" priority="1824" operator="equal">
      <formula>"Online"</formula>
    </cfRule>
  </conditionalFormatting>
  <conditionalFormatting sqref="R68">
    <cfRule type="cellIs" dxfId="1822" priority="1823" operator="equal">
      <formula>"Online"</formula>
    </cfRule>
  </conditionalFormatting>
  <conditionalFormatting sqref="R68">
    <cfRule type="cellIs" dxfId="1821" priority="1822" operator="equal">
      <formula>"Online"</formula>
    </cfRule>
  </conditionalFormatting>
  <conditionalFormatting sqref="R68">
    <cfRule type="cellIs" dxfId="1820" priority="1821" operator="equal">
      <formula>"Online"</formula>
    </cfRule>
  </conditionalFormatting>
  <conditionalFormatting sqref="R68">
    <cfRule type="cellIs" dxfId="1819" priority="1820" operator="equal">
      <formula>"Online"</formula>
    </cfRule>
  </conditionalFormatting>
  <conditionalFormatting sqref="R68">
    <cfRule type="cellIs" dxfId="1818" priority="1819" operator="equal">
      <formula>"Online"</formula>
    </cfRule>
  </conditionalFormatting>
  <conditionalFormatting sqref="R68">
    <cfRule type="cellIs" dxfId="1817" priority="1818" operator="equal">
      <formula>"Online"</formula>
    </cfRule>
  </conditionalFormatting>
  <conditionalFormatting sqref="R68">
    <cfRule type="cellIs" dxfId="1816" priority="1817" operator="equal">
      <formula>"Online"</formula>
    </cfRule>
  </conditionalFormatting>
  <conditionalFormatting sqref="R68">
    <cfRule type="cellIs" dxfId="1815" priority="1816" operator="equal">
      <formula>"Online"</formula>
    </cfRule>
  </conditionalFormatting>
  <conditionalFormatting sqref="R68">
    <cfRule type="cellIs" dxfId="1814" priority="1815" operator="equal">
      <formula>"Online"</formula>
    </cfRule>
  </conditionalFormatting>
  <conditionalFormatting sqref="R68">
    <cfRule type="cellIs" dxfId="1813" priority="1814" operator="equal">
      <formula>"Online"</formula>
    </cfRule>
  </conditionalFormatting>
  <conditionalFormatting sqref="R68">
    <cfRule type="cellIs" dxfId="1812" priority="1813" operator="equal">
      <formula>"Online"</formula>
    </cfRule>
  </conditionalFormatting>
  <conditionalFormatting sqref="R68">
    <cfRule type="cellIs" dxfId="1811" priority="1812" operator="equal">
      <formula>"Online"</formula>
    </cfRule>
  </conditionalFormatting>
  <conditionalFormatting sqref="R68">
    <cfRule type="cellIs" dxfId="1810" priority="1811" operator="equal">
      <formula>"Online"</formula>
    </cfRule>
  </conditionalFormatting>
  <conditionalFormatting sqref="R68">
    <cfRule type="cellIs" dxfId="1809" priority="1810" operator="equal">
      <formula>"Online"</formula>
    </cfRule>
  </conditionalFormatting>
  <conditionalFormatting sqref="R68">
    <cfRule type="cellIs" dxfId="1808" priority="1809" operator="equal">
      <formula>"Online"</formula>
    </cfRule>
  </conditionalFormatting>
  <conditionalFormatting sqref="R68">
    <cfRule type="cellIs" dxfId="1807" priority="1808" operator="equal">
      <formula>"Online"</formula>
    </cfRule>
  </conditionalFormatting>
  <conditionalFormatting sqref="R68">
    <cfRule type="cellIs" dxfId="1806" priority="1807" operator="equal">
      <formula>"Online"</formula>
    </cfRule>
  </conditionalFormatting>
  <conditionalFormatting sqref="R68">
    <cfRule type="cellIs" dxfId="1805" priority="1806" operator="equal">
      <formula>"Online"</formula>
    </cfRule>
  </conditionalFormatting>
  <conditionalFormatting sqref="R68">
    <cfRule type="cellIs" dxfId="1804" priority="1805" operator="equal">
      <formula>"Online"</formula>
    </cfRule>
  </conditionalFormatting>
  <conditionalFormatting sqref="R68">
    <cfRule type="cellIs" dxfId="1803" priority="1804" operator="equal">
      <formula>"Online"</formula>
    </cfRule>
  </conditionalFormatting>
  <conditionalFormatting sqref="R68">
    <cfRule type="cellIs" dxfId="1802" priority="1803" operator="equal">
      <formula>"Online"</formula>
    </cfRule>
  </conditionalFormatting>
  <conditionalFormatting sqref="R68">
    <cfRule type="cellIs" dxfId="1801" priority="1802" operator="equal">
      <formula>"Online"</formula>
    </cfRule>
  </conditionalFormatting>
  <conditionalFormatting sqref="R68">
    <cfRule type="cellIs" dxfId="1800" priority="1801" operator="equal">
      <formula>"Online"</formula>
    </cfRule>
  </conditionalFormatting>
  <conditionalFormatting sqref="R68">
    <cfRule type="cellIs" dxfId="1799" priority="1800" operator="equal">
      <formula>"Online"</formula>
    </cfRule>
  </conditionalFormatting>
  <conditionalFormatting sqref="R68">
    <cfRule type="cellIs" dxfId="1798" priority="1799" operator="equal">
      <formula>"Online"</formula>
    </cfRule>
  </conditionalFormatting>
  <conditionalFormatting sqref="R68">
    <cfRule type="cellIs" dxfId="1797" priority="1798" operator="equal">
      <formula>"Online"</formula>
    </cfRule>
  </conditionalFormatting>
  <conditionalFormatting sqref="R68">
    <cfRule type="cellIs" dxfId="1796" priority="1797" operator="equal">
      <formula>"Online"</formula>
    </cfRule>
  </conditionalFormatting>
  <conditionalFormatting sqref="R68">
    <cfRule type="cellIs" dxfId="1795" priority="1796" operator="equal">
      <formula>"Online"</formula>
    </cfRule>
  </conditionalFormatting>
  <conditionalFormatting sqref="R68">
    <cfRule type="cellIs" dxfId="1794" priority="1795" operator="equal">
      <formula>"Online"</formula>
    </cfRule>
  </conditionalFormatting>
  <conditionalFormatting sqref="R68">
    <cfRule type="cellIs" dxfId="1793" priority="1794" operator="equal">
      <formula>"Online"</formula>
    </cfRule>
  </conditionalFormatting>
  <conditionalFormatting sqref="R68">
    <cfRule type="cellIs" dxfId="1792" priority="1793" operator="equal">
      <formula>"Online"</formula>
    </cfRule>
  </conditionalFormatting>
  <conditionalFormatting sqref="R68">
    <cfRule type="cellIs" dxfId="1791" priority="1792" operator="equal">
      <formula>"Online"</formula>
    </cfRule>
  </conditionalFormatting>
  <conditionalFormatting sqref="R68">
    <cfRule type="cellIs" dxfId="1790" priority="1791" operator="equal">
      <formula>"Online"</formula>
    </cfRule>
  </conditionalFormatting>
  <conditionalFormatting sqref="R68">
    <cfRule type="cellIs" dxfId="1789" priority="1790" operator="equal">
      <formula>"Online"</formula>
    </cfRule>
  </conditionalFormatting>
  <conditionalFormatting sqref="R68">
    <cfRule type="cellIs" dxfId="1788" priority="1789" operator="equal">
      <formula>"Online"</formula>
    </cfRule>
  </conditionalFormatting>
  <conditionalFormatting sqref="R68">
    <cfRule type="cellIs" dxfId="1787" priority="1788" operator="equal">
      <formula>"Online"</formula>
    </cfRule>
  </conditionalFormatting>
  <conditionalFormatting sqref="R68">
    <cfRule type="cellIs" dxfId="1786" priority="1787" operator="equal">
      <formula>"Online"</formula>
    </cfRule>
  </conditionalFormatting>
  <conditionalFormatting sqref="R68">
    <cfRule type="cellIs" dxfId="1785" priority="1786" operator="equal">
      <formula>"Online"</formula>
    </cfRule>
  </conditionalFormatting>
  <conditionalFormatting sqref="R68">
    <cfRule type="cellIs" dxfId="1784" priority="1785" operator="equal">
      <formula>"Online"</formula>
    </cfRule>
  </conditionalFormatting>
  <conditionalFormatting sqref="R68">
    <cfRule type="cellIs" dxfId="1783" priority="1784" operator="equal">
      <formula>"Online"</formula>
    </cfRule>
  </conditionalFormatting>
  <conditionalFormatting sqref="R68">
    <cfRule type="cellIs" dxfId="1782" priority="1783" operator="equal">
      <formula>"Online"</formula>
    </cfRule>
  </conditionalFormatting>
  <conditionalFormatting sqref="R68">
    <cfRule type="cellIs" dxfId="1781" priority="1782" operator="equal">
      <formula>"Online"</formula>
    </cfRule>
  </conditionalFormatting>
  <conditionalFormatting sqref="R68">
    <cfRule type="cellIs" dxfId="1780" priority="1781" operator="equal">
      <formula>"Online"</formula>
    </cfRule>
  </conditionalFormatting>
  <conditionalFormatting sqref="R68">
    <cfRule type="cellIs" dxfId="1779" priority="1780" operator="equal">
      <formula>"Online"</formula>
    </cfRule>
  </conditionalFormatting>
  <conditionalFormatting sqref="R68">
    <cfRule type="cellIs" dxfId="1778" priority="1779" operator="equal">
      <formula>"Online"</formula>
    </cfRule>
  </conditionalFormatting>
  <conditionalFormatting sqref="R68">
    <cfRule type="cellIs" dxfId="1777" priority="1778" operator="equal">
      <formula>"Online"</formula>
    </cfRule>
  </conditionalFormatting>
  <conditionalFormatting sqref="R68">
    <cfRule type="cellIs" dxfId="1776" priority="1777" operator="equal">
      <formula>"Online"</formula>
    </cfRule>
  </conditionalFormatting>
  <conditionalFormatting sqref="R68">
    <cfRule type="cellIs" dxfId="1775" priority="1776" operator="equal">
      <formula>"Online"</formula>
    </cfRule>
  </conditionalFormatting>
  <conditionalFormatting sqref="R68">
    <cfRule type="cellIs" dxfId="1774" priority="1775" operator="equal">
      <formula>"Online"</formula>
    </cfRule>
  </conditionalFormatting>
  <conditionalFormatting sqref="R68">
    <cfRule type="cellIs" dxfId="1773" priority="1774" operator="equal">
      <formula>"Online"</formula>
    </cfRule>
  </conditionalFormatting>
  <conditionalFormatting sqref="R68">
    <cfRule type="cellIs" dxfId="1772" priority="1773" operator="equal">
      <formula>"Online"</formula>
    </cfRule>
  </conditionalFormatting>
  <conditionalFormatting sqref="R68">
    <cfRule type="cellIs" dxfId="1771" priority="1772" operator="equal">
      <formula>"Online"</formula>
    </cfRule>
  </conditionalFormatting>
  <conditionalFormatting sqref="R68">
    <cfRule type="cellIs" dxfId="1770" priority="1771" operator="equal">
      <formula>"Online"</formula>
    </cfRule>
  </conditionalFormatting>
  <conditionalFormatting sqref="R68">
    <cfRule type="cellIs" dxfId="1769" priority="1770" operator="equal">
      <formula>"Online"</formula>
    </cfRule>
  </conditionalFormatting>
  <conditionalFormatting sqref="R68">
    <cfRule type="cellIs" dxfId="1768" priority="1769" operator="equal">
      <formula>"Online"</formula>
    </cfRule>
  </conditionalFormatting>
  <conditionalFormatting sqref="R68">
    <cfRule type="cellIs" dxfId="1767" priority="1768" operator="equal">
      <formula>"Online"</formula>
    </cfRule>
  </conditionalFormatting>
  <conditionalFormatting sqref="R68">
    <cfRule type="cellIs" dxfId="1766" priority="1767" operator="equal">
      <formula>"Online"</formula>
    </cfRule>
  </conditionalFormatting>
  <conditionalFormatting sqref="R68">
    <cfRule type="cellIs" dxfId="1765" priority="1766" operator="equal">
      <formula>"Online"</formula>
    </cfRule>
  </conditionalFormatting>
  <conditionalFormatting sqref="R68">
    <cfRule type="cellIs" dxfId="1764" priority="1765" operator="equal">
      <formula>"Online"</formula>
    </cfRule>
  </conditionalFormatting>
  <conditionalFormatting sqref="R68">
    <cfRule type="cellIs" dxfId="1763" priority="1764" operator="equal">
      <formula>"Online"</formula>
    </cfRule>
  </conditionalFormatting>
  <conditionalFormatting sqref="R64">
    <cfRule type="cellIs" dxfId="1762" priority="1763" operator="equal">
      <formula>"Online"</formula>
    </cfRule>
  </conditionalFormatting>
  <conditionalFormatting sqref="R64">
    <cfRule type="cellIs" dxfId="1761" priority="1762" operator="equal">
      <formula>"Online"</formula>
    </cfRule>
  </conditionalFormatting>
  <conditionalFormatting sqref="R64">
    <cfRule type="cellIs" dxfId="1760" priority="1761" operator="equal">
      <formula>"Online"</formula>
    </cfRule>
  </conditionalFormatting>
  <conditionalFormatting sqref="R64">
    <cfRule type="cellIs" dxfId="1759" priority="1760" operator="equal">
      <formula>"Online"</formula>
    </cfRule>
  </conditionalFormatting>
  <conditionalFormatting sqref="R64">
    <cfRule type="cellIs" dxfId="1758" priority="1759" operator="equal">
      <formula>"Online"</formula>
    </cfRule>
  </conditionalFormatting>
  <conditionalFormatting sqref="R64">
    <cfRule type="cellIs" dxfId="1757" priority="1758" operator="equal">
      <formula>"Online"</formula>
    </cfRule>
  </conditionalFormatting>
  <conditionalFormatting sqref="R64">
    <cfRule type="cellIs" dxfId="1756" priority="1757" operator="equal">
      <formula>"Online"</formula>
    </cfRule>
  </conditionalFormatting>
  <conditionalFormatting sqref="R64">
    <cfRule type="cellIs" dxfId="1755" priority="1756" operator="equal">
      <formula>"Online"</formula>
    </cfRule>
  </conditionalFormatting>
  <conditionalFormatting sqref="R64">
    <cfRule type="cellIs" dxfId="1754" priority="1755" operator="equal">
      <formula>"Online"</formula>
    </cfRule>
  </conditionalFormatting>
  <conditionalFormatting sqref="R64">
    <cfRule type="cellIs" dxfId="1753" priority="1754" operator="equal">
      <formula>"Online"</formula>
    </cfRule>
  </conditionalFormatting>
  <conditionalFormatting sqref="R64">
    <cfRule type="cellIs" dxfId="1752" priority="1753" operator="equal">
      <formula>"Online"</formula>
    </cfRule>
  </conditionalFormatting>
  <conditionalFormatting sqref="R64">
    <cfRule type="cellIs" dxfId="1751" priority="1752" operator="equal">
      <formula>"Online"</formula>
    </cfRule>
  </conditionalFormatting>
  <conditionalFormatting sqref="R64">
    <cfRule type="cellIs" dxfId="1750" priority="1751" operator="equal">
      <formula>"Online"</formula>
    </cfRule>
  </conditionalFormatting>
  <conditionalFormatting sqref="R64">
    <cfRule type="cellIs" dxfId="1749" priority="1750" operator="equal">
      <formula>"Online"</formula>
    </cfRule>
  </conditionalFormatting>
  <conditionalFormatting sqref="R64">
    <cfRule type="cellIs" dxfId="1748" priority="1749" operator="equal">
      <formula>"Online"</formula>
    </cfRule>
  </conditionalFormatting>
  <conditionalFormatting sqref="R64">
    <cfRule type="cellIs" dxfId="1747" priority="1748" operator="equal">
      <formula>"Online"</formula>
    </cfRule>
  </conditionalFormatting>
  <conditionalFormatting sqref="R64">
    <cfRule type="cellIs" dxfId="1746" priority="1747" operator="equal">
      <formula>"Online"</formula>
    </cfRule>
  </conditionalFormatting>
  <conditionalFormatting sqref="R64">
    <cfRule type="cellIs" dxfId="1745" priority="1746" operator="equal">
      <formula>"Online"</formula>
    </cfRule>
  </conditionalFormatting>
  <conditionalFormatting sqref="R64">
    <cfRule type="cellIs" dxfId="1744" priority="1745" operator="equal">
      <formula>"Online"</formula>
    </cfRule>
  </conditionalFormatting>
  <conditionalFormatting sqref="R64">
    <cfRule type="cellIs" dxfId="1743" priority="1744" operator="equal">
      <formula>"Online"</formula>
    </cfRule>
  </conditionalFormatting>
  <conditionalFormatting sqref="R64">
    <cfRule type="cellIs" dxfId="1742" priority="1743" operator="equal">
      <formula>"Online"</formula>
    </cfRule>
  </conditionalFormatting>
  <conditionalFormatting sqref="R64">
    <cfRule type="cellIs" dxfId="1741" priority="1742" operator="equal">
      <formula>"Online"</formula>
    </cfRule>
  </conditionalFormatting>
  <conditionalFormatting sqref="R64">
    <cfRule type="cellIs" dxfId="1740" priority="1741" operator="equal">
      <formula>"Online"</formula>
    </cfRule>
  </conditionalFormatting>
  <conditionalFormatting sqref="R64">
    <cfRule type="cellIs" dxfId="1739" priority="1740" operator="equal">
      <formula>"Online"</formula>
    </cfRule>
  </conditionalFormatting>
  <conditionalFormatting sqref="R64">
    <cfRule type="cellIs" dxfId="1738" priority="1739" operator="equal">
      <formula>"Online"</formula>
    </cfRule>
  </conditionalFormatting>
  <conditionalFormatting sqref="R64">
    <cfRule type="cellIs" dxfId="1737" priority="1738" operator="equal">
      <formula>"Online"</formula>
    </cfRule>
  </conditionalFormatting>
  <conditionalFormatting sqref="R64">
    <cfRule type="cellIs" dxfId="1736" priority="1737" operator="equal">
      <formula>"Online"</formula>
    </cfRule>
  </conditionalFormatting>
  <conditionalFormatting sqref="R64">
    <cfRule type="cellIs" dxfId="1735" priority="1736" operator="equal">
      <formula>"Online"</formula>
    </cfRule>
  </conditionalFormatting>
  <conditionalFormatting sqref="R64">
    <cfRule type="cellIs" dxfId="1734" priority="1735" operator="equal">
      <formula>"Online"</formula>
    </cfRule>
  </conditionalFormatting>
  <conditionalFormatting sqref="R64">
    <cfRule type="cellIs" dxfId="1733" priority="1734" operator="equal">
      <formula>"Online"</formula>
    </cfRule>
  </conditionalFormatting>
  <conditionalFormatting sqref="R64">
    <cfRule type="cellIs" dxfId="1732" priority="1733" operator="equal">
      <formula>"Online"</formula>
    </cfRule>
  </conditionalFormatting>
  <conditionalFormatting sqref="R64">
    <cfRule type="cellIs" dxfId="1731" priority="1732" operator="equal">
      <formula>"Online"</formula>
    </cfRule>
  </conditionalFormatting>
  <conditionalFormatting sqref="R64">
    <cfRule type="cellIs" dxfId="1730" priority="1731" operator="equal">
      <formula>"Online"</formula>
    </cfRule>
  </conditionalFormatting>
  <conditionalFormatting sqref="R64">
    <cfRule type="cellIs" dxfId="1729" priority="1730" operator="equal">
      <formula>"Online"</formula>
    </cfRule>
  </conditionalFormatting>
  <conditionalFormatting sqref="R64">
    <cfRule type="cellIs" dxfId="1728" priority="1729" operator="equal">
      <formula>"Online"</formula>
    </cfRule>
  </conditionalFormatting>
  <conditionalFormatting sqref="R64">
    <cfRule type="cellIs" dxfId="1727" priority="1728" operator="equal">
      <formula>"Online"</formula>
    </cfRule>
  </conditionalFormatting>
  <conditionalFormatting sqref="R64">
    <cfRule type="cellIs" dxfId="1726" priority="1727" operator="equal">
      <formula>"Online"</formula>
    </cfRule>
  </conditionalFormatting>
  <conditionalFormatting sqref="R64">
    <cfRule type="cellIs" dxfId="1725" priority="1726" operator="equal">
      <formula>"Online"</formula>
    </cfRule>
  </conditionalFormatting>
  <conditionalFormatting sqref="R64">
    <cfRule type="cellIs" dxfId="1724" priority="1725" operator="equal">
      <formula>"Online"</formula>
    </cfRule>
  </conditionalFormatting>
  <conditionalFormatting sqref="R64">
    <cfRule type="cellIs" dxfId="1723" priority="1724" operator="equal">
      <formula>"Online"</formula>
    </cfRule>
  </conditionalFormatting>
  <conditionalFormatting sqref="R64">
    <cfRule type="cellIs" dxfId="1722" priority="1723" operator="equal">
      <formula>"Online"</formula>
    </cfRule>
  </conditionalFormatting>
  <conditionalFormatting sqref="R64">
    <cfRule type="cellIs" dxfId="1721" priority="1722" operator="equal">
      <formula>"Online"</formula>
    </cfRule>
  </conditionalFormatting>
  <conditionalFormatting sqref="R47:R52">
    <cfRule type="cellIs" dxfId="1720" priority="1721" operator="equal">
      <formula>"Online"</formula>
    </cfRule>
  </conditionalFormatting>
  <conditionalFormatting sqref="R47:R52">
    <cfRule type="cellIs" dxfId="1719" priority="1720" operator="equal">
      <formula>"Online"</formula>
    </cfRule>
  </conditionalFormatting>
  <conditionalFormatting sqref="R47:R52">
    <cfRule type="cellIs" dxfId="1718" priority="1719" operator="equal">
      <formula>"Online"</formula>
    </cfRule>
  </conditionalFormatting>
  <conditionalFormatting sqref="R47:R52">
    <cfRule type="cellIs" dxfId="1717" priority="1718" operator="equal">
      <formula>"Online"</formula>
    </cfRule>
  </conditionalFormatting>
  <conditionalFormatting sqref="R47:R52">
    <cfRule type="cellIs" dxfId="1716" priority="1717" operator="equal">
      <formula>"Online"</formula>
    </cfRule>
  </conditionalFormatting>
  <conditionalFormatting sqref="R47:R52">
    <cfRule type="cellIs" dxfId="1715" priority="1716" operator="equal">
      <formula>"Online"</formula>
    </cfRule>
  </conditionalFormatting>
  <conditionalFormatting sqref="R47:R52">
    <cfRule type="cellIs" dxfId="1714" priority="1715" operator="equal">
      <formula>"Online"</formula>
    </cfRule>
  </conditionalFormatting>
  <conditionalFormatting sqref="R47:R52">
    <cfRule type="cellIs" dxfId="1713" priority="1714" operator="equal">
      <formula>"Online"</formula>
    </cfRule>
  </conditionalFormatting>
  <conditionalFormatting sqref="R47:R52">
    <cfRule type="cellIs" dxfId="1712" priority="1713" operator="equal">
      <formula>"Online"</formula>
    </cfRule>
  </conditionalFormatting>
  <conditionalFormatting sqref="R47:R52">
    <cfRule type="cellIs" dxfId="1711" priority="1712" operator="equal">
      <formula>"Online"</formula>
    </cfRule>
  </conditionalFormatting>
  <conditionalFormatting sqref="R47:R52">
    <cfRule type="cellIs" dxfId="1710" priority="1711" operator="equal">
      <formula>"Online"</formula>
    </cfRule>
  </conditionalFormatting>
  <conditionalFormatting sqref="R47:R52">
    <cfRule type="cellIs" dxfId="1709" priority="1710" operator="equal">
      <formula>"Online"</formula>
    </cfRule>
  </conditionalFormatting>
  <conditionalFormatting sqref="R47:R52">
    <cfRule type="cellIs" dxfId="1708" priority="1709" operator="equal">
      <formula>"Online"</formula>
    </cfRule>
  </conditionalFormatting>
  <conditionalFormatting sqref="R47:R52">
    <cfRule type="cellIs" dxfId="1707" priority="1708" operator="equal">
      <formula>"Online"</formula>
    </cfRule>
  </conditionalFormatting>
  <conditionalFormatting sqref="R47:R52">
    <cfRule type="cellIs" dxfId="1706" priority="1707" operator="equal">
      <formula>"Online"</formula>
    </cfRule>
  </conditionalFormatting>
  <conditionalFormatting sqref="R47:R52">
    <cfRule type="cellIs" dxfId="1705" priority="1706" operator="equal">
      <formula>"Online"</formula>
    </cfRule>
  </conditionalFormatting>
  <conditionalFormatting sqref="R47:R52">
    <cfRule type="cellIs" dxfId="1704" priority="1705" operator="equal">
      <formula>"Online"</formula>
    </cfRule>
  </conditionalFormatting>
  <conditionalFormatting sqref="R47:R52">
    <cfRule type="cellIs" dxfId="1703" priority="1704" operator="equal">
      <formula>"Online"</formula>
    </cfRule>
  </conditionalFormatting>
  <conditionalFormatting sqref="R47:R52">
    <cfRule type="cellIs" dxfId="1702" priority="1703" operator="equal">
      <formula>"Online"</formula>
    </cfRule>
  </conditionalFormatting>
  <conditionalFormatting sqref="R47:R52">
    <cfRule type="cellIs" dxfId="1701" priority="1702" operator="equal">
      <formula>"Online"</formula>
    </cfRule>
  </conditionalFormatting>
  <conditionalFormatting sqref="R47:R52">
    <cfRule type="cellIs" dxfId="1700" priority="1701" operator="equal">
      <formula>"Online"</formula>
    </cfRule>
  </conditionalFormatting>
  <conditionalFormatting sqref="R47:R52">
    <cfRule type="cellIs" dxfId="1699" priority="1700" operator="equal">
      <formula>"Online"</formula>
    </cfRule>
  </conditionalFormatting>
  <conditionalFormatting sqref="R47:R52">
    <cfRule type="cellIs" dxfId="1698" priority="1699" operator="equal">
      <formula>"Online"</formula>
    </cfRule>
  </conditionalFormatting>
  <conditionalFormatting sqref="R47:R52">
    <cfRule type="cellIs" dxfId="1697" priority="1698" operator="equal">
      <formula>"Online"</formula>
    </cfRule>
  </conditionalFormatting>
  <conditionalFormatting sqref="R47:R52">
    <cfRule type="cellIs" dxfId="1696" priority="1697" operator="equal">
      <formula>"Online"</formula>
    </cfRule>
  </conditionalFormatting>
  <conditionalFormatting sqref="R47:R52">
    <cfRule type="cellIs" dxfId="1695" priority="1696" operator="equal">
      <formula>"Online"</formula>
    </cfRule>
  </conditionalFormatting>
  <conditionalFormatting sqref="R47:R52">
    <cfRule type="cellIs" dxfId="1694" priority="1695" operator="equal">
      <formula>"Online"</formula>
    </cfRule>
  </conditionalFormatting>
  <conditionalFormatting sqref="R47:R52">
    <cfRule type="cellIs" dxfId="1693" priority="1694" operator="equal">
      <formula>"Online"</formula>
    </cfRule>
  </conditionalFormatting>
  <conditionalFormatting sqref="R47:R52">
    <cfRule type="cellIs" dxfId="1692" priority="1693" operator="equal">
      <formula>"Online"</formula>
    </cfRule>
  </conditionalFormatting>
  <conditionalFormatting sqref="R47:R52">
    <cfRule type="cellIs" dxfId="1691" priority="1692" operator="equal">
      <formula>"Online"</formula>
    </cfRule>
  </conditionalFormatting>
  <conditionalFormatting sqref="R47:R52">
    <cfRule type="cellIs" dxfId="1690" priority="1691" operator="equal">
      <formula>"Online"</formula>
    </cfRule>
  </conditionalFormatting>
  <conditionalFormatting sqref="R47:R52">
    <cfRule type="cellIs" dxfId="1689" priority="1690" operator="equal">
      <formula>"Online"</formula>
    </cfRule>
  </conditionalFormatting>
  <conditionalFormatting sqref="R47:R52">
    <cfRule type="cellIs" dxfId="1688" priority="1689" operator="equal">
      <formula>"Online"</formula>
    </cfRule>
  </conditionalFormatting>
  <conditionalFormatting sqref="R47:R52">
    <cfRule type="cellIs" dxfId="1687" priority="1688" operator="equal">
      <formula>"Online"</formula>
    </cfRule>
  </conditionalFormatting>
  <conditionalFormatting sqref="R47:R52">
    <cfRule type="cellIs" dxfId="1686" priority="1687" operator="equal">
      <formula>"Online"</formula>
    </cfRule>
  </conditionalFormatting>
  <conditionalFormatting sqref="R47:R52">
    <cfRule type="cellIs" dxfId="1685" priority="1686" operator="equal">
      <formula>"Online"</formula>
    </cfRule>
  </conditionalFormatting>
  <conditionalFormatting sqref="R47:R52">
    <cfRule type="cellIs" dxfId="1684" priority="1685" operator="equal">
      <formula>"Online"</formula>
    </cfRule>
  </conditionalFormatting>
  <conditionalFormatting sqref="R47:R52">
    <cfRule type="cellIs" dxfId="1683" priority="1684" operator="equal">
      <formula>"Online"</formula>
    </cfRule>
  </conditionalFormatting>
  <conditionalFormatting sqref="R47:R52">
    <cfRule type="cellIs" dxfId="1682" priority="1683" operator="equal">
      <formula>"Online"</formula>
    </cfRule>
  </conditionalFormatting>
  <conditionalFormatting sqref="R47:R52">
    <cfRule type="cellIs" dxfId="1681" priority="1682" operator="equal">
      <formula>"Online"</formula>
    </cfRule>
  </conditionalFormatting>
  <conditionalFormatting sqref="R47:R52">
    <cfRule type="cellIs" dxfId="1680" priority="1681" operator="equal">
      <formula>"Online"</formula>
    </cfRule>
  </conditionalFormatting>
  <conditionalFormatting sqref="R47:R52">
    <cfRule type="cellIs" dxfId="1679" priority="1680" operator="equal">
      <formula>"Online"</formula>
    </cfRule>
  </conditionalFormatting>
  <conditionalFormatting sqref="R47:R52">
    <cfRule type="cellIs" dxfId="1678" priority="1679" operator="equal">
      <formula>"Online"</formula>
    </cfRule>
  </conditionalFormatting>
  <conditionalFormatting sqref="R47:R52">
    <cfRule type="cellIs" dxfId="1677" priority="1678" operator="equal">
      <formula>"Online"</formula>
    </cfRule>
  </conditionalFormatting>
  <conditionalFormatting sqref="R47:R52">
    <cfRule type="cellIs" dxfId="1676" priority="1677" operator="equal">
      <formula>"Online"</formula>
    </cfRule>
  </conditionalFormatting>
  <conditionalFormatting sqref="R47:R52">
    <cfRule type="cellIs" dxfId="1675" priority="1676" operator="equal">
      <formula>"Online"</formula>
    </cfRule>
  </conditionalFormatting>
  <conditionalFormatting sqref="R47:R52">
    <cfRule type="cellIs" dxfId="1674" priority="1675" operator="equal">
      <formula>"Online"</formula>
    </cfRule>
  </conditionalFormatting>
  <conditionalFormatting sqref="R47:R52">
    <cfRule type="cellIs" dxfId="1673" priority="1674" operator="equal">
      <formula>"Online"</formula>
    </cfRule>
  </conditionalFormatting>
  <conditionalFormatting sqref="R47:R52">
    <cfRule type="cellIs" dxfId="1672" priority="1673" operator="equal">
      <formula>"Online"</formula>
    </cfRule>
  </conditionalFormatting>
  <conditionalFormatting sqref="R47:R52">
    <cfRule type="cellIs" dxfId="1671" priority="1672" operator="equal">
      <formula>"Online"</formula>
    </cfRule>
  </conditionalFormatting>
  <conditionalFormatting sqref="R47:R52">
    <cfRule type="cellIs" dxfId="1670" priority="1671" operator="equal">
      <formula>"Online"</formula>
    </cfRule>
  </conditionalFormatting>
  <conditionalFormatting sqref="R47:R52">
    <cfRule type="cellIs" dxfId="1669" priority="1670" operator="equal">
      <formula>"Online"</formula>
    </cfRule>
  </conditionalFormatting>
  <conditionalFormatting sqref="R47:R52">
    <cfRule type="cellIs" dxfId="1668" priority="1669" operator="equal">
      <formula>"Online"</formula>
    </cfRule>
  </conditionalFormatting>
  <conditionalFormatting sqref="R32:R36">
    <cfRule type="cellIs" dxfId="1667" priority="1668" operator="equal">
      <formula>"Online"</formula>
    </cfRule>
  </conditionalFormatting>
  <conditionalFormatting sqref="R32:R36">
    <cfRule type="cellIs" dxfId="1666" priority="1667" operator="equal">
      <formula>"Online"</formula>
    </cfRule>
  </conditionalFormatting>
  <conditionalFormatting sqref="R32:R36">
    <cfRule type="cellIs" dxfId="1665" priority="1666" operator="equal">
      <formula>"Online"</formula>
    </cfRule>
  </conditionalFormatting>
  <conditionalFormatting sqref="R32:R36">
    <cfRule type="cellIs" dxfId="1664" priority="1665" operator="equal">
      <formula>"Online"</formula>
    </cfRule>
  </conditionalFormatting>
  <conditionalFormatting sqref="R32:R36">
    <cfRule type="cellIs" dxfId="1663" priority="1664" operator="equal">
      <formula>"Online"</formula>
    </cfRule>
  </conditionalFormatting>
  <conditionalFormatting sqref="R32:R36">
    <cfRule type="cellIs" dxfId="1662" priority="1663" operator="equal">
      <formula>"Online"</formula>
    </cfRule>
  </conditionalFormatting>
  <conditionalFormatting sqref="R32:R36">
    <cfRule type="cellIs" dxfId="1661" priority="1662" operator="equal">
      <formula>"Online"</formula>
    </cfRule>
  </conditionalFormatting>
  <conditionalFormatting sqref="R32:R36">
    <cfRule type="cellIs" dxfId="1660" priority="1661" operator="equal">
      <formula>"Online"</formula>
    </cfRule>
  </conditionalFormatting>
  <conditionalFormatting sqref="R32:R36">
    <cfRule type="cellIs" dxfId="1659" priority="1660" operator="equal">
      <formula>"Online"</formula>
    </cfRule>
  </conditionalFormatting>
  <conditionalFormatting sqref="R32:R36">
    <cfRule type="cellIs" dxfId="1658" priority="1659" operator="equal">
      <formula>"Online"</formula>
    </cfRule>
  </conditionalFormatting>
  <conditionalFormatting sqref="R40">
    <cfRule type="cellIs" dxfId="1657" priority="1658" operator="equal">
      <formula>"Online"</formula>
    </cfRule>
  </conditionalFormatting>
  <conditionalFormatting sqref="R40">
    <cfRule type="cellIs" dxfId="1656" priority="1657" operator="equal">
      <formula>"Online"</formula>
    </cfRule>
  </conditionalFormatting>
  <conditionalFormatting sqref="R40">
    <cfRule type="cellIs" dxfId="1655" priority="1656" operator="equal">
      <formula>"Online"</formula>
    </cfRule>
  </conditionalFormatting>
  <conditionalFormatting sqref="R40">
    <cfRule type="cellIs" dxfId="1654" priority="1655" operator="equal">
      <formula>"Online"</formula>
    </cfRule>
  </conditionalFormatting>
  <conditionalFormatting sqref="R40">
    <cfRule type="cellIs" dxfId="1653" priority="1654" operator="equal">
      <formula>"Online"</formula>
    </cfRule>
  </conditionalFormatting>
  <conditionalFormatting sqref="R40">
    <cfRule type="cellIs" dxfId="1652" priority="1653" operator="equal">
      <formula>"Online"</formula>
    </cfRule>
  </conditionalFormatting>
  <conditionalFormatting sqref="R40">
    <cfRule type="cellIs" dxfId="1651" priority="1652" operator="equal">
      <formula>"Online"</formula>
    </cfRule>
  </conditionalFormatting>
  <conditionalFormatting sqref="R40">
    <cfRule type="cellIs" dxfId="1650" priority="1651" operator="equal">
      <formula>"Online"</formula>
    </cfRule>
  </conditionalFormatting>
  <conditionalFormatting sqref="R40">
    <cfRule type="cellIs" dxfId="1649" priority="1650" operator="equal">
      <formula>"Online"</formula>
    </cfRule>
  </conditionalFormatting>
  <conditionalFormatting sqref="R40">
    <cfRule type="cellIs" dxfId="1648" priority="1649" operator="equal">
      <formula>"Online"</formula>
    </cfRule>
  </conditionalFormatting>
  <conditionalFormatting sqref="R40">
    <cfRule type="cellIs" dxfId="1647" priority="1648" operator="equal">
      <formula>"Online"</formula>
    </cfRule>
  </conditionalFormatting>
  <conditionalFormatting sqref="R40">
    <cfRule type="cellIs" dxfId="1646" priority="1647" operator="equal">
      <formula>"Online"</formula>
    </cfRule>
  </conditionalFormatting>
  <conditionalFormatting sqref="R40">
    <cfRule type="cellIs" dxfId="1645" priority="1646" operator="equal">
      <formula>"Online"</formula>
    </cfRule>
  </conditionalFormatting>
  <conditionalFormatting sqref="R40">
    <cfRule type="cellIs" dxfId="1644" priority="1645" operator="equal">
      <formula>"Online"</formula>
    </cfRule>
  </conditionalFormatting>
  <conditionalFormatting sqref="R40">
    <cfRule type="cellIs" dxfId="1643" priority="1644" operator="equal">
      <formula>"Online"</formula>
    </cfRule>
  </conditionalFormatting>
  <conditionalFormatting sqref="R40">
    <cfRule type="cellIs" dxfId="1642" priority="1643" operator="equal">
      <formula>"Online"</formula>
    </cfRule>
  </conditionalFormatting>
  <conditionalFormatting sqref="R40">
    <cfRule type="cellIs" dxfId="1641" priority="1642" operator="equal">
      <formula>"Online"</formula>
    </cfRule>
  </conditionalFormatting>
  <conditionalFormatting sqref="R40">
    <cfRule type="cellIs" dxfId="1640" priority="1641" operator="equal">
      <formula>"Online"</formula>
    </cfRule>
  </conditionalFormatting>
  <conditionalFormatting sqref="R40">
    <cfRule type="cellIs" dxfId="1639" priority="1640" operator="equal">
      <formula>"Online"</formula>
    </cfRule>
  </conditionalFormatting>
  <conditionalFormatting sqref="R42">
    <cfRule type="cellIs" dxfId="1638" priority="1639" operator="equal">
      <formula>"Online"</formula>
    </cfRule>
  </conditionalFormatting>
  <conditionalFormatting sqref="R42">
    <cfRule type="cellIs" dxfId="1637" priority="1638" operator="equal">
      <formula>"Online"</formula>
    </cfRule>
  </conditionalFormatting>
  <conditionalFormatting sqref="R42">
    <cfRule type="cellIs" dxfId="1636" priority="1637" operator="equal">
      <formula>"Online"</formula>
    </cfRule>
  </conditionalFormatting>
  <conditionalFormatting sqref="R42">
    <cfRule type="cellIs" dxfId="1635" priority="1636" operator="equal">
      <formula>"Online"</formula>
    </cfRule>
  </conditionalFormatting>
  <conditionalFormatting sqref="R42">
    <cfRule type="cellIs" dxfId="1634" priority="1635" operator="equal">
      <formula>"Online"</formula>
    </cfRule>
  </conditionalFormatting>
  <conditionalFormatting sqref="R42">
    <cfRule type="cellIs" dxfId="1633" priority="1634" operator="equal">
      <formula>"Online"</formula>
    </cfRule>
  </conditionalFormatting>
  <conditionalFormatting sqref="R42">
    <cfRule type="cellIs" dxfId="1632" priority="1633" operator="equal">
      <formula>"Online"</formula>
    </cfRule>
  </conditionalFormatting>
  <conditionalFormatting sqref="R42">
    <cfRule type="cellIs" dxfId="1631" priority="1632" operator="equal">
      <formula>"Online"</formula>
    </cfRule>
  </conditionalFormatting>
  <conditionalFormatting sqref="R42">
    <cfRule type="cellIs" dxfId="1630" priority="1631" operator="equal">
      <formula>"Online"</formula>
    </cfRule>
  </conditionalFormatting>
  <conditionalFormatting sqref="R42">
    <cfRule type="cellIs" dxfId="1629" priority="1630" operator="equal">
      <formula>"Online"</formula>
    </cfRule>
  </conditionalFormatting>
  <conditionalFormatting sqref="R42">
    <cfRule type="cellIs" dxfId="1628" priority="1629" operator="equal">
      <formula>"Online"</formula>
    </cfRule>
  </conditionalFormatting>
  <conditionalFormatting sqref="R42">
    <cfRule type="cellIs" dxfId="1627" priority="1628" operator="equal">
      <formula>"Online"</formula>
    </cfRule>
  </conditionalFormatting>
  <conditionalFormatting sqref="R84">
    <cfRule type="cellIs" dxfId="1626" priority="1627" operator="equal">
      <formula>"Online"</formula>
    </cfRule>
  </conditionalFormatting>
  <conditionalFormatting sqref="R84">
    <cfRule type="cellIs" dxfId="1625" priority="1626" operator="equal">
      <formula>"Online"</formula>
    </cfRule>
  </conditionalFormatting>
  <conditionalFormatting sqref="R84">
    <cfRule type="cellIs" dxfId="1624" priority="1625" operator="equal">
      <formula>"Online"</formula>
    </cfRule>
  </conditionalFormatting>
  <conditionalFormatting sqref="R84">
    <cfRule type="cellIs" dxfId="1623" priority="1624" operator="equal">
      <formula>"Online"</formula>
    </cfRule>
  </conditionalFormatting>
  <conditionalFormatting sqref="R84">
    <cfRule type="cellIs" dxfId="1622" priority="1623" operator="equal">
      <formula>"Online"</formula>
    </cfRule>
  </conditionalFormatting>
  <conditionalFormatting sqref="R84">
    <cfRule type="cellIs" dxfId="1621" priority="1622" operator="equal">
      <formula>"Online"</formula>
    </cfRule>
  </conditionalFormatting>
  <conditionalFormatting sqref="R84">
    <cfRule type="cellIs" dxfId="1620" priority="1621" operator="equal">
      <formula>"Online"</formula>
    </cfRule>
  </conditionalFormatting>
  <conditionalFormatting sqref="R84">
    <cfRule type="cellIs" dxfId="1619" priority="1620" operator="equal">
      <formula>"Online"</formula>
    </cfRule>
  </conditionalFormatting>
  <conditionalFormatting sqref="R84">
    <cfRule type="cellIs" dxfId="1618" priority="1619" operator="equal">
      <formula>"Online"</formula>
    </cfRule>
  </conditionalFormatting>
  <conditionalFormatting sqref="R84">
    <cfRule type="cellIs" dxfId="1617" priority="1618" operator="equal">
      <formula>"Online"</formula>
    </cfRule>
  </conditionalFormatting>
  <conditionalFormatting sqref="R84">
    <cfRule type="cellIs" dxfId="1616" priority="1617" operator="equal">
      <formula>"Online"</formula>
    </cfRule>
  </conditionalFormatting>
  <conditionalFormatting sqref="R84">
    <cfRule type="cellIs" dxfId="1615" priority="1616" operator="equal">
      <formula>"Online"</formula>
    </cfRule>
  </conditionalFormatting>
  <conditionalFormatting sqref="R84">
    <cfRule type="cellIs" dxfId="1614" priority="1615" operator="equal">
      <formula>"Online"</formula>
    </cfRule>
  </conditionalFormatting>
  <conditionalFormatting sqref="R84">
    <cfRule type="cellIs" dxfId="1613" priority="1614" operator="equal">
      <formula>"Online"</formula>
    </cfRule>
  </conditionalFormatting>
  <conditionalFormatting sqref="R84">
    <cfRule type="cellIs" dxfId="1612" priority="1613" operator="equal">
      <formula>"Online"</formula>
    </cfRule>
  </conditionalFormatting>
  <conditionalFormatting sqref="R84">
    <cfRule type="cellIs" dxfId="1611" priority="1612" operator="equal">
      <formula>"Online"</formula>
    </cfRule>
  </conditionalFormatting>
  <conditionalFormatting sqref="R84">
    <cfRule type="cellIs" dxfId="1610" priority="1611" operator="equal">
      <formula>"Online"</formula>
    </cfRule>
  </conditionalFormatting>
  <conditionalFormatting sqref="R84">
    <cfRule type="cellIs" dxfId="1609" priority="1610" operator="equal">
      <formula>"Online"</formula>
    </cfRule>
  </conditionalFormatting>
  <conditionalFormatting sqref="R84">
    <cfRule type="cellIs" dxfId="1608" priority="1609" operator="equal">
      <formula>"Online"</formula>
    </cfRule>
  </conditionalFormatting>
  <conditionalFormatting sqref="R84">
    <cfRule type="cellIs" dxfId="1607" priority="1608" operator="equal">
      <formula>"Online"</formula>
    </cfRule>
  </conditionalFormatting>
  <conditionalFormatting sqref="R84">
    <cfRule type="cellIs" dxfId="1606" priority="1607" operator="equal">
      <formula>"Online"</formula>
    </cfRule>
  </conditionalFormatting>
  <conditionalFormatting sqref="R84">
    <cfRule type="cellIs" dxfId="1605" priority="1606" operator="equal">
      <formula>"Online"</formula>
    </cfRule>
  </conditionalFormatting>
  <conditionalFormatting sqref="R84">
    <cfRule type="cellIs" dxfId="1604" priority="1605" operator="equal">
      <formula>"Online"</formula>
    </cfRule>
  </conditionalFormatting>
  <conditionalFormatting sqref="R84">
    <cfRule type="cellIs" dxfId="1603" priority="1604" operator="equal">
      <formula>"Online"</formula>
    </cfRule>
  </conditionalFormatting>
  <conditionalFormatting sqref="R84">
    <cfRule type="cellIs" dxfId="1602" priority="1603" operator="equal">
      <formula>"Online"</formula>
    </cfRule>
  </conditionalFormatting>
  <conditionalFormatting sqref="R84">
    <cfRule type="cellIs" dxfId="1601" priority="1602" operator="equal">
      <formula>"Online"</formula>
    </cfRule>
  </conditionalFormatting>
  <conditionalFormatting sqref="R84">
    <cfRule type="cellIs" dxfId="1600" priority="1601" operator="equal">
      <formula>"Online"</formula>
    </cfRule>
  </conditionalFormatting>
  <conditionalFormatting sqref="R84">
    <cfRule type="cellIs" dxfId="1599" priority="1600" operator="equal">
      <formula>"Online"</formula>
    </cfRule>
  </conditionalFormatting>
  <conditionalFormatting sqref="R84">
    <cfRule type="cellIs" dxfId="1598" priority="1599" operator="equal">
      <formula>"Online"</formula>
    </cfRule>
  </conditionalFormatting>
  <conditionalFormatting sqref="R84">
    <cfRule type="cellIs" dxfId="1597" priority="1598" operator="equal">
      <formula>"Online"</formula>
    </cfRule>
  </conditionalFormatting>
  <conditionalFormatting sqref="R84">
    <cfRule type="cellIs" dxfId="1596" priority="1597" operator="equal">
      <formula>"Online"</formula>
    </cfRule>
  </conditionalFormatting>
  <conditionalFormatting sqref="R84">
    <cfRule type="cellIs" dxfId="1595" priority="1596" operator="equal">
      <formula>"Online"</formula>
    </cfRule>
  </conditionalFormatting>
  <conditionalFormatting sqref="R84">
    <cfRule type="cellIs" dxfId="1594" priority="1595" operator="equal">
      <formula>"Online"</formula>
    </cfRule>
  </conditionalFormatting>
  <conditionalFormatting sqref="R84">
    <cfRule type="cellIs" dxfId="1593" priority="1594" operator="equal">
      <formula>"Online"</formula>
    </cfRule>
  </conditionalFormatting>
  <conditionalFormatting sqref="R84">
    <cfRule type="cellIs" dxfId="1592" priority="1593" operator="equal">
      <formula>"Online"</formula>
    </cfRule>
  </conditionalFormatting>
  <conditionalFormatting sqref="R84">
    <cfRule type="cellIs" dxfId="1591" priority="1592" operator="equal">
      <formula>"Online"</formula>
    </cfRule>
  </conditionalFormatting>
  <conditionalFormatting sqref="R84">
    <cfRule type="cellIs" dxfId="1590" priority="1591" operator="equal">
      <formula>"Online"</formula>
    </cfRule>
  </conditionalFormatting>
  <conditionalFormatting sqref="R84">
    <cfRule type="cellIs" dxfId="1589" priority="1590" operator="equal">
      <formula>"Online"</formula>
    </cfRule>
  </conditionalFormatting>
  <conditionalFormatting sqref="R84">
    <cfRule type="cellIs" dxfId="1588" priority="1589" operator="equal">
      <formula>"Online"</formula>
    </cfRule>
  </conditionalFormatting>
  <conditionalFormatting sqref="R84">
    <cfRule type="cellIs" dxfId="1587" priority="1588" operator="equal">
      <formula>"Online"</formula>
    </cfRule>
  </conditionalFormatting>
  <conditionalFormatting sqref="R84">
    <cfRule type="cellIs" dxfId="1586" priority="1587" operator="equal">
      <formula>"Online"</formula>
    </cfRule>
  </conditionalFormatting>
  <conditionalFormatting sqref="R84">
    <cfRule type="cellIs" dxfId="1585" priority="1586" operator="equal">
      <formula>"Online"</formula>
    </cfRule>
  </conditionalFormatting>
  <conditionalFormatting sqref="R84">
    <cfRule type="cellIs" dxfId="1584" priority="1585" operator="equal">
      <formula>"Online"</formula>
    </cfRule>
  </conditionalFormatting>
  <conditionalFormatting sqref="R84">
    <cfRule type="cellIs" dxfId="1583" priority="1584" operator="equal">
      <formula>"Online"</formula>
    </cfRule>
  </conditionalFormatting>
  <conditionalFormatting sqref="R84">
    <cfRule type="cellIs" dxfId="1582" priority="1583" operator="equal">
      <formula>"Online"</formula>
    </cfRule>
  </conditionalFormatting>
  <conditionalFormatting sqref="R84">
    <cfRule type="cellIs" dxfId="1581" priority="1582" operator="equal">
      <formula>"Online"</formula>
    </cfRule>
  </conditionalFormatting>
  <conditionalFormatting sqref="R84">
    <cfRule type="cellIs" dxfId="1580" priority="1581" operator="equal">
      <formula>"Online"</formula>
    </cfRule>
  </conditionalFormatting>
  <conditionalFormatting sqref="R84">
    <cfRule type="cellIs" dxfId="1579" priority="1580" operator="equal">
      <formula>"Online"</formula>
    </cfRule>
  </conditionalFormatting>
  <conditionalFormatting sqref="R84">
    <cfRule type="cellIs" dxfId="1578" priority="1579" operator="equal">
      <formula>"Online"</formula>
    </cfRule>
  </conditionalFormatting>
  <conditionalFormatting sqref="R84">
    <cfRule type="cellIs" dxfId="1577" priority="1578" operator="equal">
      <formula>"Online"</formula>
    </cfRule>
  </conditionalFormatting>
  <conditionalFormatting sqref="R84">
    <cfRule type="cellIs" dxfId="1576" priority="1577" operator="equal">
      <formula>"Online"</formula>
    </cfRule>
  </conditionalFormatting>
  <conditionalFormatting sqref="R84">
    <cfRule type="cellIs" dxfId="1575" priority="1576" operator="equal">
      <formula>"Online"</formula>
    </cfRule>
  </conditionalFormatting>
  <conditionalFormatting sqref="R84">
    <cfRule type="cellIs" dxfId="1574" priority="1575" operator="equal">
      <formula>"Online"</formula>
    </cfRule>
  </conditionalFormatting>
  <conditionalFormatting sqref="R84">
    <cfRule type="cellIs" dxfId="1573" priority="1574" operator="equal">
      <formula>"Online"</formula>
    </cfRule>
  </conditionalFormatting>
  <conditionalFormatting sqref="R84">
    <cfRule type="cellIs" dxfId="1572" priority="1573" operator="equal">
      <formula>"Online"</formula>
    </cfRule>
  </conditionalFormatting>
  <conditionalFormatting sqref="R84">
    <cfRule type="cellIs" dxfId="1571" priority="1572" operator="equal">
      <formula>"Online"</formula>
    </cfRule>
  </conditionalFormatting>
  <conditionalFormatting sqref="R84">
    <cfRule type="cellIs" dxfId="1570" priority="1571" operator="equal">
      <formula>"Online"</formula>
    </cfRule>
  </conditionalFormatting>
  <conditionalFormatting sqref="R84">
    <cfRule type="cellIs" dxfId="1569" priority="1570" operator="equal">
      <formula>"Online"</formula>
    </cfRule>
  </conditionalFormatting>
  <conditionalFormatting sqref="R84">
    <cfRule type="cellIs" dxfId="1568" priority="1569" operator="equal">
      <formula>"Online"</formula>
    </cfRule>
  </conditionalFormatting>
  <conditionalFormatting sqref="R84">
    <cfRule type="cellIs" dxfId="1567" priority="1568" operator="equal">
      <formula>"Online"</formula>
    </cfRule>
  </conditionalFormatting>
  <conditionalFormatting sqref="R84">
    <cfRule type="cellIs" dxfId="1566" priority="1567" operator="equal">
      <formula>"Online"</formula>
    </cfRule>
  </conditionalFormatting>
  <conditionalFormatting sqref="R84">
    <cfRule type="cellIs" dxfId="1565" priority="1566" operator="equal">
      <formula>"Online"</formula>
    </cfRule>
  </conditionalFormatting>
  <conditionalFormatting sqref="R84">
    <cfRule type="cellIs" dxfId="1564" priority="1565" operator="equal">
      <formula>"Online"</formula>
    </cfRule>
  </conditionalFormatting>
  <conditionalFormatting sqref="R84">
    <cfRule type="cellIs" dxfId="1563" priority="1564" operator="equal">
      <formula>"Online"</formula>
    </cfRule>
  </conditionalFormatting>
  <conditionalFormatting sqref="R84">
    <cfRule type="cellIs" dxfId="1562" priority="1563" operator="equal">
      <formula>"Online"</formula>
    </cfRule>
  </conditionalFormatting>
  <conditionalFormatting sqref="R84">
    <cfRule type="cellIs" dxfId="1561" priority="1562" operator="equal">
      <formula>"Online"</formula>
    </cfRule>
  </conditionalFormatting>
  <conditionalFormatting sqref="R84">
    <cfRule type="cellIs" dxfId="1560" priority="1561" operator="equal">
      <formula>"Online"</formula>
    </cfRule>
  </conditionalFormatting>
  <conditionalFormatting sqref="R84">
    <cfRule type="cellIs" dxfId="1559" priority="1560" operator="equal">
      <formula>"Online"</formula>
    </cfRule>
  </conditionalFormatting>
  <conditionalFormatting sqref="R84">
    <cfRule type="cellIs" dxfId="1558" priority="1559" operator="equal">
      <formula>"Online"</formula>
    </cfRule>
  </conditionalFormatting>
  <conditionalFormatting sqref="R84">
    <cfRule type="cellIs" dxfId="1557" priority="1558" operator="equal">
      <formula>"Online"</formula>
    </cfRule>
  </conditionalFormatting>
  <conditionalFormatting sqref="R84">
    <cfRule type="cellIs" dxfId="1556" priority="1557" operator="equal">
      <formula>"Online"</formula>
    </cfRule>
  </conditionalFormatting>
  <conditionalFormatting sqref="R84">
    <cfRule type="cellIs" dxfId="1555" priority="1556" operator="equal">
      <formula>"Online"</formula>
    </cfRule>
  </conditionalFormatting>
  <conditionalFormatting sqref="R84">
    <cfRule type="cellIs" dxfId="1554" priority="1555" operator="equal">
      <formula>"Online"</formula>
    </cfRule>
  </conditionalFormatting>
  <conditionalFormatting sqref="R84">
    <cfRule type="cellIs" dxfId="1553" priority="1554" operator="equal">
      <formula>"Online"</formula>
    </cfRule>
  </conditionalFormatting>
  <conditionalFormatting sqref="R84">
    <cfRule type="cellIs" dxfId="1552" priority="1553" operator="equal">
      <formula>"Online"</formula>
    </cfRule>
  </conditionalFormatting>
  <conditionalFormatting sqref="R84">
    <cfRule type="cellIs" dxfId="1551" priority="1552" operator="equal">
      <formula>"Online"</formula>
    </cfRule>
  </conditionalFormatting>
  <conditionalFormatting sqref="R84">
    <cfRule type="cellIs" dxfId="1550" priority="1551" operator="equal">
      <formula>"Online"</formula>
    </cfRule>
  </conditionalFormatting>
  <conditionalFormatting sqref="R84">
    <cfRule type="cellIs" dxfId="1549" priority="1550" operator="equal">
      <formula>"Online"</formula>
    </cfRule>
  </conditionalFormatting>
  <conditionalFormatting sqref="R84">
    <cfRule type="cellIs" dxfId="1548" priority="1549" operator="equal">
      <formula>"Online"</formula>
    </cfRule>
  </conditionalFormatting>
  <conditionalFormatting sqref="R84">
    <cfRule type="cellIs" dxfId="1547" priority="1548" operator="equal">
      <formula>"Online"</formula>
    </cfRule>
  </conditionalFormatting>
  <conditionalFormatting sqref="R84">
    <cfRule type="cellIs" dxfId="1546" priority="1547" operator="equal">
      <formula>"Online"</formula>
    </cfRule>
  </conditionalFormatting>
  <conditionalFormatting sqref="R84">
    <cfRule type="cellIs" dxfId="1545" priority="1546" operator="equal">
      <formula>"Online"</formula>
    </cfRule>
  </conditionalFormatting>
  <conditionalFormatting sqref="R84">
    <cfRule type="cellIs" dxfId="1544" priority="1545" operator="equal">
      <formula>"Online"</formula>
    </cfRule>
  </conditionalFormatting>
  <conditionalFormatting sqref="R84">
    <cfRule type="cellIs" dxfId="1543" priority="1544" operator="equal">
      <formula>"Online"</formula>
    </cfRule>
  </conditionalFormatting>
  <conditionalFormatting sqref="R84">
    <cfRule type="cellIs" dxfId="1542" priority="1543" operator="equal">
      <formula>"Online"</formula>
    </cfRule>
  </conditionalFormatting>
  <conditionalFormatting sqref="R84">
    <cfRule type="cellIs" dxfId="1541" priority="1542" operator="equal">
      <formula>"Online"</formula>
    </cfRule>
  </conditionalFormatting>
  <conditionalFormatting sqref="R84">
    <cfRule type="cellIs" dxfId="1540" priority="1541" operator="equal">
      <formula>"Online"</formula>
    </cfRule>
  </conditionalFormatting>
  <conditionalFormatting sqref="R84">
    <cfRule type="cellIs" dxfId="1539" priority="1540" operator="equal">
      <formula>"Online"</formula>
    </cfRule>
  </conditionalFormatting>
  <conditionalFormatting sqref="R84">
    <cfRule type="cellIs" dxfId="1538" priority="1539" operator="equal">
      <formula>"Online"</formula>
    </cfRule>
  </conditionalFormatting>
  <conditionalFormatting sqref="R84">
    <cfRule type="cellIs" dxfId="1537" priority="1538" operator="equal">
      <formula>"Online"</formula>
    </cfRule>
  </conditionalFormatting>
  <conditionalFormatting sqref="R84">
    <cfRule type="cellIs" dxfId="1536" priority="1537" operator="equal">
      <formula>"Online"</formula>
    </cfRule>
  </conditionalFormatting>
  <conditionalFormatting sqref="R84">
    <cfRule type="cellIs" dxfId="1535" priority="1536" operator="equal">
      <formula>"Online"</formula>
    </cfRule>
  </conditionalFormatting>
  <conditionalFormatting sqref="R84">
    <cfRule type="cellIs" dxfId="1534" priority="1535" operator="equal">
      <formula>"Online"</formula>
    </cfRule>
  </conditionalFormatting>
  <conditionalFormatting sqref="R84">
    <cfRule type="cellIs" dxfId="1533" priority="1534" operator="equal">
      <formula>"Online"</formula>
    </cfRule>
  </conditionalFormatting>
  <conditionalFormatting sqref="R84">
    <cfRule type="cellIs" dxfId="1532" priority="1533" operator="equal">
      <formula>"Online"</formula>
    </cfRule>
  </conditionalFormatting>
  <conditionalFormatting sqref="R84">
    <cfRule type="cellIs" dxfId="1531" priority="1532" operator="equal">
      <formula>"Online"</formula>
    </cfRule>
  </conditionalFormatting>
  <conditionalFormatting sqref="R84">
    <cfRule type="cellIs" dxfId="1530" priority="1531" operator="equal">
      <formula>"Online"</formula>
    </cfRule>
  </conditionalFormatting>
  <conditionalFormatting sqref="R84">
    <cfRule type="cellIs" dxfId="1529" priority="1530" operator="equal">
      <formula>"Online"</formula>
    </cfRule>
  </conditionalFormatting>
  <conditionalFormatting sqref="R84">
    <cfRule type="cellIs" dxfId="1528" priority="1529" operator="equal">
      <formula>"Online"</formula>
    </cfRule>
  </conditionalFormatting>
  <conditionalFormatting sqref="R84">
    <cfRule type="cellIs" dxfId="1527" priority="1528" operator="equal">
      <formula>"Online"</formula>
    </cfRule>
  </conditionalFormatting>
  <conditionalFormatting sqref="R84">
    <cfRule type="cellIs" dxfId="1526" priority="1527" operator="equal">
      <formula>"Online"</formula>
    </cfRule>
  </conditionalFormatting>
  <conditionalFormatting sqref="R84">
    <cfRule type="cellIs" dxfId="1525" priority="1526" operator="equal">
      <formula>"Online"</formula>
    </cfRule>
  </conditionalFormatting>
  <conditionalFormatting sqref="R84">
    <cfRule type="cellIs" dxfId="1524" priority="1525" operator="equal">
      <formula>"Online"</formula>
    </cfRule>
  </conditionalFormatting>
  <conditionalFormatting sqref="R84">
    <cfRule type="cellIs" dxfId="1523" priority="1524" operator="equal">
      <formula>"Online"</formula>
    </cfRule>
  </conditionalFormatting>
  <conditionalFormatting sqref="R84">
    <cfRule type="cellIs" dxfId="1522" priority="1523" operator="equal">
      <formula>"Online"</formula>
    </cfRule>
  </conditionalFormatting>
  <conditionalFormatting sqref="R84">
    <cfRule type="cellIs" dxfId="1521" priority="1522" operator="equal">
      <formula>"Online"</formula>
    </cfRule>
  </conditionalFormatting>
  <conditionalFormatting sqref="R84">
    <cfRule type="cellIs" dxfId="1520" priority="1521" operator="equal">
      <formula>"Online"</formula>
    </cfRule>
  </conditionalFormatting>
  <conditionalFormatting sqref="R84">
    <cfRule type="cellIs" dxfId="1519" priority="1520" operator="equal">
      <formula>"Online"</formula>
    </cfRule>
  </conditionalFormatting>
  <conditionalFormatting sqref="R84">
    <cfRule type="cellIs" dxfId="1518" priority="1519" operator="equal">
      <formula>"Online"</formula>
    </cfRule>
  </conditionalFormatting>
  <conditionalFormatting sqref="R84">
    <cfRule type="cellIs" dxfId="1517" priority="1518" operator="equal">
      <formula>"Online"</formula>
    </cfRule>
  </conditionalFormatting>
  <conditionalFormatting sqref="R84">
    <cfRule type="cellIs" dxfId="1516" priority="1517" operator="equal">
      <formula>"Online"</formula>
    </cfRule>
  </conditionalFormatting>
  <conditionalFormatting sqref="R84">
    <cfRule type="cellIs" dxfId="1515" priority="1516" operator="equal">
      <formula>"Online"</formula>
    </cfRule>
  </conditionalFormatting>
  <conditionalFormatting sqref="R84">
    <cfRule type="cellIs" dxfId="1514" priority="1515" operator="equal">
      <formula>"Online"</formula>
    </cfRule>
  </conditionalFormatting>
  <conditionalFormatting sqref="R84">
    <cfRule type="cellIs" dxfId="1513" priority="1514" operator="equal">
      <formula>"Online"</formula>
    </cfRule>
  </conditionalFormatting>
  <conditionalFormatting sqref="R84">
    <cfRule type="cellIs" dxfId="1512" priority="1513" operator="equal">
      <formula>"Online"</formula>
    </cfRule>
  </conditionalFormatting>
  <conditionalFormatting sqref="R84">
    <cfRule type="cellIs" dxfId="1511" priority="1512" operator="equal">
      <formula>"Online"</formula>
    </cfRule>
  </conditionalFormatting>
  <conditionalFormatting sqref="R84">
    <cfRule type="cellIs" dxfId="1510" priority="1511" operator="equal">
      <formula>"Online"</formula>
    </cfRule>
  </conditionalFormatting>
  <conditionalFormatting sqref="R84">
    <cfRule type="cellIs" dxfId="1509" priority="1510" operator="equal">
      <formula>"Online"</formula>
    </cfRule>
  </conditionalFormatting>
  <conditionalFormatting sqref="R84">
    <cfRule type="cellIs" dxfId="1508" priority="1509" operator="equal">
      <formula>"Online"</formula>
    </cfRule>
  </conditionalFormatting>
  <conditionalFormatting sqref="R84">
    <cfRule type="cellIs" dxfId="1507" priority="1508" operator="equal">
      <formula>"Online"</formula>
    </cfRule>
  </conditionalFormatting>
  <conditionalFormatting sqref="R84">
    <cfRule type="cellIs" dxfId="1506" priority="1507" operator="equal">
      <formula>"Online"</formula>
    </cfRule>
  </conditionalFormatting>
  <conditionalFormatting sqref="R84">
    <cfRule type="cellIs" dxfId="1505" priority="1506" operator="equal">
      <formula>"Online"</formula>
    </cfRule>
  </conditionalFormatting>
  <conditionalFormatting sqref="R84">
    <cfRule type="cellIs" dxfId="1504" priority="1505" operator="equal">
      <formula>"Online"</formula>
    </cfRule>
  </conditionalFormatting>
  <conditionalFormatting sqref="R84">
    <cfRule type="cellIs" dxfId="1503" priority="1504" operator="equal">
      <formula>"Online"</formula>
    </cfRule>
  </conditionalFormatting>
  <conditionalFormatting sqref="R84">
    <cfRule type="cellIs" dxfId="1502" priority="1503" operator="equal">
      <formula>"Online"</formula>
    </cfRule>
  </conditionalFormatting>
  <conditionalFormatting sqref="R84">
    <cfRule type="cellIs" dxfId="1501" priority="1502" operator="equal">
      <formula>"Online"</formula>
    </cfRule>
  </conditionalFormatting>
  <conditionalFormatting sqref="R84">
    <cfRule type="cellIs" dxfId="1500" priority="1501" operator="equal">
      <formula>"Online"</formula>
    </cfRule>
  </conditionalFormatting>
  <conditionalFormatting sqref="R84">
    <cfRule type="cellIs" dxfId="1499" priority="1500" operator="equal">
      <formula>"Online"</formula>
    </cfRule>
  </conditionalFormatting>
  <conditionalFormatting sqref="R84">
    <cfRule type="cellIs" dxfId="1498" priority="1499" operator="equal">
      <formula>"Online"</formula>
    </cfRule>
  </conditionalFormatting>
  <conditionalFormatting sqref="R84">
    <cfRule type="cellIs" dxfId="1497" priority="1498" operator="equal">
      <formula>"Online"</formula>
    </cfRule>
  </conditionalFormatting>
  <conditionalFormatting sqref="R84">
    <cfRule type="cellIs" dxfId="1496" priority="1497" operator="equal">
      <formula>"Online"</formula>
    </cfRule>
  </conditionalFormatting>
  <conditionalFormatting sqref="R84">
    <cfRule type="cellIs" dxfId="1495" priority="1496" operator="equal">
      <formula>"Online"</formula>
    </cfRule>
  </conditionalFormatting>
  <conditionalFormatting sqref="R84">
    <cfRule type="cellIs" dxfId="1494" priority="1495" operator="equal">
      <formula>"Online"</formula>
    </cfRule>
  </conditionalFormatting>
  <conditionalFormatting sqref="R84">
    <cfRule type="cellIs" dxfId="1493" priority="1494" operator="equal">
      <formula>"Online"</formula>
    </cfRule>
  </conditionalFormatting>
  <conditionalFormatting sqref="R84">
    <cfRule type="cellIs" dxfId="1492" priority="1493" operator="equal">
      <formula>"Online"</formula>
    </cfRule>
  </conditionalFormatting>
  <conditionalFormatting sqref="R84">
    <cfRule type="cellIs" dxfId="1491" priority="1492" operator="equal">
      <formula>"Online"</formula>
    </cfRule>
  </conditionalFormatting>
  <conditionalFormatting sqref="R84">
    <cfRule type="cellIs" dxfId="1490" priority="1491" operator="equal">
      <formula>"Online"</formula>
    </cfRule>
  </conditionalFormatting>
  <conditionalFormatting sqref="R84">
    <cfRule type="cellIs" dxfId="1489" priority="1490" operator="equal">
      <formula>"Online"</formula>
    </cfRule>
  </conditionalFormatting>
  <conditionalFormatting sqref="R84">
    <cfRule type="cellIs" dxfId="1488" priority="1489" operator="equal">
      <formula>"Online"</formula>
    </cfRule>
  </conditionalFormatting>
  <conditionalFormatting sqref="R84">
    <cfRule type="cellIs" dxfId="1487" priority="1488" operator="equal">
      <formula>"Online"</formula>
    </cfRule>
  </conditionalFormatting>
  <conditionalFormatting sqref="R84">
    <cfRule type="cellIs" dxfId="1486" priority="1487" operator="equal">
      <formula>"Online"</formula>
    </cfRule>
  </conditionalFormatting>
  <conditionalFormatting sqref="R84">
    <cfRule type="cellIs" dxfId="1485" priority="1486" operator="equal">
      <formula>"Online"</formula>
    </cfRule>
  </conditionalFormatting>
  <conditionalFormatting sqref="R84">
    <cfRule type="cellIs" dxfId="1484" priority="1485" operator="equal">
      <formula>"Online"</formula>
    </cfRule>
  </conditionalFormatting>
  <conditionalFormatting sqref="R84">
    <cfRule type="cellIs" dxfId="1483" priority="1484" operator="equal">
      <formula>"Online"</formula>
    </cfRule>
  </conditionalFormatting>
  <conditionalFormatting sqref="R84">
    <cfRule type="cellIs" dxfId="1482" priority="1483" operator="equal">
      <formula>"Online"</formula>
    </cfRule>
  </conditionalFormatting>
  <conditionalFormatting sqref="R84">
    <cfRule type="cellIs" dxfId="1481" priority="1482" operator="equal">
      <formula>"Online"</formula>
    </cfRule>
  </conditionalFormatting>
  <conditionalFormatting sqref="R84">
    <cfRule type="cellIs" dxfId="1480" priority="1481" operator="equal">
      <formula>"Online"</formula>
    </cfRule>
  </conditionalFormatting>
  <conditionalFormatting sqref="R84">
    <cfRule type="cellIs" dxfId="1479" priority="1480" operator="equal">
      <formula>"Online"</formula>
    </cfRule>
  </conditionalFormatting>
  <conditionalFormatting sqref="R84">
    <cfRule type="cellIs" dxfId="1478" priority="1479" operator="equal">
      <formula>"Online"</formula>
    </cfRule>
  </conditionalFormatting>
  <conditionalFormatting sqref="R84">
    <cfRule type="cellIs" dxfId="1477" priority="1478" operator="equal">
      <formula>"Online"</formula>
    </cfRule>
  </conditionalFormatting>
  <conditionalFormatting sqref="R84">
    <cfRule type="cellIs" dxfId="1476" priority="1477" operator="equal">
      <formula>"Online"</formula>
    </cfRule>
  </conditionalFormatting>
  <conditionalFormatting sqref="R84">
    <cfRule type="cellIs" dxfId="1475" priority="1476" operator="equal">
      <formula>"Online"</formula>
    </cfRule>
  </conditionalFormatting>
  <conditionalFormatting sqref="R84">
    <cfRule type="cellIs" dxfId="1474" priority="1475" operator="equal">
      <formula>"Online"</formula>
    </cfRule>
  </conditionalFormatting>
  <conditionalFormatting sqref="R84">
    <cfRule type="cellIs" dxfId="1473" priority="1474" operator="equal">
      <formula>"Online"</formula>
    </cfRule>
  </conditionalFormatting>
  <conditionalFormatting sqref="R84">
    <cfRule type="cellIs" dxfId="1472" priority="1473" operator="equal">
      <formula>"Online"</formula>
    </cfRule>
  </conditionalFormatting>
  <conditionalFormatting sqref="R84">
    <cfRule type="cellIs" dxfId="1471" priority="1472" operator="equal">
      <formula>"Online"</formula>
    </cfRule>
  </conditionalFormatting>
  <conditionalFormatting sqref="R84">
    <cfRule type="cellIs" dxfId="1470" priority="1471" operator="equal">
      <formula>"Online"</formula>
    </cfRule>
  </conditionalFormatting>
  <conditionalFormatting sqref="R84">
    <cfRule type="cellIs" dxfId="1469" priority="1470" operator="equal">
      <formula>"Online"</formula>
    </cfRule>
  </conditionalFormatting>
  <conditionalFormatting sqref="R84">
    <cfRule type="cellIs" dxfId="1468" priority="1469" operator="equal">
      <formula>"Online"</formula>
    </cfRule>
  </conditionalFormatting>
  <conditionalFormatting sqref="R84">
    <cfRule type="cellIs" dxfId="1467" priority="1468" operator="equal">
      <formula>"Online"</formula>
    </cfRule>
  </conditionalFormatting>
  <conditionalFormatting sqref="R84">
    <cfRule type="cellIs" dxfId="1466" priority="1467" operator="equal">
      <formula>"Online"</formula>
    </cfRule>
  </conditionalFormatting>
  <conditionalFormatting sqref="R84">
    <cfRule type="cellIs" dxfId="1465" priority="1466" operator="equal">
      <formula>"Online"</formula>
    </cfRule>
  </conditionalFormatting>
  <conditionalFormatting sqref="R84">
    <cfRule type="cellIs" dxfId="1464" priority="1465" operator="equal">
      <formula>"Online"</formula>
    </cfRule>
  </conditionalFormatting>
  <conditionalFormatting sqref="R84">
    <cfRule type="cellIs" dxfId="1463" priority="1464" operator="equal">
      <formula>"Online"</formula>
    </cfRule>
  </conditionalFormatting>
  <conditionalFormatting sqref="R84">
    <cfRule type="cellIs" dxfId="1462" priority="1463" operator="equal">
      <formula>"Online"</formula>
    </cfRule>
  </conditionalFormatting>
  <conditionalFormatting sqref="R84">
    <cfRule type="cellIs" dxfId="1461" priority="1462" operator="equal">
      <formula>"Online"</formula>
    </cfRule>
  </conditionalFormatting>
  <conditionalFormatting sqref="R84">
    <cfRule type="cellIs" dxfId="1460" priority="1461" operator="equal">
      <formula>"Online"</formula>
    </cfRule>
  </conditionalFormatting>
  <conditionalFormatting sqref="R84">
    <cfRule type="cellIs" dxfId="1459" priority="1460" operator="equal">
      <formula>"Online"</formula>
    </cfRule>
  </conditionalFormatting>
  <conditionalFormatting sqref="R84">
    <cfRule type="cellIs" dxfId="1458" priority="1459" operator="equal">
      <formula>"Online"</formula>
    </cfRule>
  </conditionalFormatting>
  <conditionalFormatting sqref="R84">
    <cfRule type="cellIs" dxfId="1457" priority="1458" operator="equal">
      <formula>"Online"</formula>
    </cfRule>
  </conditionalFormatting>
  <conditionalFormatting sqref="R84">
    <cfRule type="cellIs" dxfId="1456" priority="1457" operator="equal">
      <formula>"Online"</formula>
    </cfRule>
  </conditionalFormatting>
  <conditionalFormatting sqref="R84">
    <cfRule type="cellIs" dxfId="1455" priority="1456" operator="equal">
      <formula>"Online"</formula>
    </cfRule>
  </conditionalFormatting>
  <conditionalFormatting sqref="R84">
    <cfRule type="cellIs" dxfId="1454" priority="1455" operator="equal">
      <formula>"Online"</formula>
    </cfRule>
  </conditionalFormatting>
  <conditionalFormatting sqref="R84">
    <cfRule type="cellIs" dxfId="1453" priority="1454" operator="equal">
      <formula>"Online"</formula>
    </cfRule>
  </conditionalFormatting>
  <conditionalFormatting sqref="R84">
    <cfRule type="cellIs" dxfId="1452" priority="1453" operator="equal">
      <formula>"Online"</formula>
    </cfRule>
  </conditionalFormatting>
  <conditionalFormatting sqref="R84">
    <cfRule type="cellIs" dxfId="1451" priority="1452" operator="equal">
      <formula>"Online"</formula>
    </cfRule>
  </conditionalFormatting>
  <conditionalFormatting sqref="R84">
    <cfRule type="cellIs" dxfId="1450" priority="1451" operator="equal">
      <formula>"Online"</formula>
    </cfRule>
  </conditionalFormatting>
  <conditionalFormatting sqref="R84">
    <cfRule type="cellIs" dxfId="1449" priority="1450" operator="equal">
      <formula>"Online"</formula>
    </cfRule>
  </conditionalFormatting>
  <conditionalFormatting sqref="R84">
    <cfRule type="cellIs" dxfId="1448" priority="1449" operator="equal">
      <formula>"Online"</formula>
    </cfRule>
  </conditionalFormatting>
  <conditionalFormatting sqref="R84">
    <cfRule type="cellIs" dxfId="1447" priority="1448" operator="equal">
      <formula>"Online"</formula>
    </cfRule>
  </conditionalFormatting>
  <conditionalFormatting sqref="R84">
    <cfRule type="cellIs" dxfId="1446" priority="1447" operator="equal">
      <formula>"Online"</formula>
    </cfRule>
  </conditionalFormatting>
  <conditionalFormatting sqref="R84">
    <cfRule type="cellIs" dxfId="1445" priority="1446" operator="equal">
      <formula>"Online"</formula>
    </cfRule>
  </conditionalFormatting>
  <conditionalFormatting sqref="R84">
    <cfRule type="cellIs" dxfId="1444" priority="1445" operator="equal">
      <formula>"Online"</formula>
    </cfRule>
  </conditionalFormatting>
  <conditionalFormatting sqref="R84">
    <cfRule type="cellIs" dxfId="1443" priority="1444" operator="equal">
      <formula>"Online"</formula>
    </cfRule>
  </conditionalFormatting>
  <conditionalFormatting sqref="R84">
    <cfRule type="cellIs" dxfId="1442" priority="1443" operator="equal">
      <formula>"Online"</formula>
    </cfRule>
  </conditionalFormatting>
  <conditionalFormatting sqref="R84">
    <cfRule type="cellIs" dxfId="1441" priority="1442" operator="equal">
      <formula>"Online"</formula>
    </cfRule>
  </conditionalFormatting>
  <conditionalFormatting sqref="R84">
    <cfRule type="cellIs" dxfId="1440" priority="1441" operator="equal">
      <formula>"Online"</formula>
    </cfRule>
  </conditionalFormatting>
  <conditionalFormatting sqref="R84">
    <cfRule type="cellIs" dxfId="1439" priority="1440" operator="equal">
      <formula>"Online"</formula>
    </cfRule>
  </conditionalFormatting>
  <conditionalFormatting sqref="R84">
    <cfRule type="cellIs" dxfId="1438" priority="1439" operator="equal">
      <formula>"Online"</formula>
    </cfRule>
  </conditionalFormatting>
  <conditionalFormatting sqref="R84">
    <cfRule type="cellIs" dxfId="1437" priority="1438" operator="equal">
      <formula>"Online"</formula>
    </cfRule>
  </conditionalFormatting>
  <conditionalFormatting sqref="R84">
    <cfRule type="cellIs" dxfId="1436" priority="1437" operator="equal">
      <formula>"Online"</formula>
    </cfRule>
  </conditionalFormatting>
  <conditionalFormatting sqref="R84">
    <cfRule type="cellIs" dxfId="1435" priority="1436" operator="equal">
      <formula>"Online"</formula>
    </cfRule>
  </conditionalFormatting>
  <conditionalFormatting sqref="R84">
    <cfRule type="cellIs" dxfId="1434" priority="1435" operator="equal">
      <formula>"Online"</formula>
    </cfRule>
  </conditionalFormatting>
  <conditionalFormatting sqref="R84">
    <cfRule type="cellIs" dxfId="1433" priority="1434" operator="equal">
      <formula>"Online"</formula>
    </cfRule>
  </conditionalFormatting>
  <conditionalFormatting sqref="R84">
    <cfRule type="cellIs" dxfId="1432" priority="1433" operator="equal">
      <formula>"Online"</formula>
    </cfRule>
  </conditionalFormatting>
  <conditionalFormatting sqref="R84">
    <cfRule type="cellIs" dxfId="1431" priority="1432" operator="equal">
      <formula>"Online"</formula>
    </cfRule>
  </conditionalFormatting>
  <conditionalFormatting sqref="R84">
    <cfRule type="cellIs" dxfId="1430" priority="1431" operator="equal">
      <formula>"Online"</formula>
    </cfRule>
  </conditionalFormatting>
  <conditionalFormatting sqref="R84">
    <cfRule type="cellIs" dxfId="1429" priority="1430" operator="equal">
      <formula>"Online"</formula>
    </cfRule>
  </conditionalFormatting>
  <conditionalFormatting sqref="R84">
    <cfRule type="cellIs" dxfId="1428" priority="1429" operator="equal">
      <formula>"Online"</formula>
    </cfRule>
  </conditionalFormatting>
  <conditionalFormatting sqref="R84">
    <cfRule type="cellIs" dxfId="1427" priority="1428" operator="equal">
      <formula>"Online"</formula>
    </cfRule>
  </conditionalFormatting>
  <conditionalFormatting sqref="R84">
    <cfRule type="cellIs" dxfId="1426" priority="1427" operator="equal">
      <formula>"Online"</formula>
    </cfRule>
  </conditionalFormatting>
  <conditionalFormatting sqref="R84">
    <cfRule type="cellIs" dxfId="1425" priority="1426" operator="equal">
      <formula>"Online"</formula>
    </cfRule>
  </conditionalFormatting>
  <conditionalFormatting sqref="R84">
    <cfRule type="cellIs" dxfId="1424" priority="1425" operator="equal">
      <formula>"Online"</formula>
    </cfRule>
  </conditionalFormatting>
  <conditionalFormatting sqref="R84">
    <cfRule type="cellIs" dxfId="1423" priority="1424" operator="equal">
      <formula>"Online"</formula>
    </cfRule>
  </conditionalFormatting>
  <conditionalFormatting sqref="R84">
    <cfRule type="cellIs" dxfId="1422" priority="1423" operator="equal">
      <formula>"Online"</formula>
    </cfRule>
  </conditionalFormatting>
  <conditionalFormatting sqref="R84">
    <cfRule type="cellIs" dxfId="1421" priority="1422" operator="equal">
      <formula>"Online"</formula>
    </cfRule>
  </conditionalFormatting>
  <conditionalFormatting sqref="R84">
    <cfRule type="cellIs" dxfId="1420" priority="1421" operator="equal">
      <formula>"Online"</formula>
    </cfRule>
  </conditionalFormatting>
  <conditionalFormatting sqref="R84">
    <cfRule type="cellIs" dxfId="1419" priority="1420" operator="equal">
      <formula>"Online"</formula>
    </cfRule>
  </conditionalFormatting>
  <conditionalFormatting sqref="R84">
    <cfRule type="cellIs" dxfId="1418" priority="1419" operator="equal">
      <formula>"Online"</formula>
    </cfRule>
  </conditionalFormatting>
  <conditionalFormatting sqref="R84">
    <cfRule type="cellIs" dxfId="1417" priority="1418" operator="equal">
      <formula>"Online"</formula>
    </cfRule>
  </conditionalFormatting>
  <conditionalFormatting sqref="R84">
    <cfRule type="cellIs" dxfId="1416" priority="1417" operator="equal">
      <formula>"Online"</formula>
    </cfRule>
  </conditionalFormatting>
  <conditionalFormatting sqref="R84">
    <cfRule type="cellIs" dxfId="1415" priority="1416" operator="equal">
      <formula>"Online"</formula>
    </cfRule>
  </conditionalFormatting>
  <conditionalFormatting sqref="R84">
    <cfRule type="cellIs" dxfId="1414" priority="1415" operator="equal">
      <formula>"Online"</formula>
    </cfRule>
  </conditionalFormatting>
  <conditionalFormatting sqref="R84">
    <cfRule type="cellIs" dxfId="1413" priority="1414" operator="equal">
      <formula>"Online"</formula>
    </cfRule>
  </conditionalFormatting>
  <conditionalFormatting sqref="R84">
    <cfRule type="cellIs" dxfId="1412" priority="1413" operator="equal">
      <formula>"Online"</formula>
    </cfRule>
  </conditionalFormatting>
  <conditionalFormatting sqref="R84">
    <cfRule type="cellIs" dxfId="1411" priority="1412" operator="equal">
      <formula>"Online"</formula>
    </cfRule>
  </conditionalFormatting>
  <conditionalFormatting sqref="R84">
    <cfRule type="cellIs" dxfId="1410" priority="1411" operator="equal">
      <formula>"Online"</formula>
    </cfRule>
  </conditionalFormatting>
  <conditionalFormatting sqref="R84">
    <cfRule type="cellIs" dxfId="1409" priority="1410" operator="equal">
      <formula>"Online"</formula>
    </cfRule>
  </conditionalFormatting>
  <conditionalFormatting sqref="R84">
    <cfRule type="cellIs" dxfId="1408" priority="1409" operator="equal">
      <formula>"Online"</formula>
    </cfRule>
  </conditionalFormatting>
  <conditionalFormatting sqref="R84">
    <cfRule type="cellIs" dxfId="1407" priority="1408" operator="equal">
      <formula>"Online"</formula>
    </cfRule>
  </conditionalFormatting>
  <conditionalFormatting sqref="R84">
    <cfRule type="cellIs" dxfId="1406" priority="1407" operator="equal">
      <formula>"Online"</formula>
    </cfRule>
  </conditionalFormatting>
  <conditionalFormatting sqref="R84">
    <cfRule type="cellIs" dxfId="1405" priority="1406" operator="equal">
      <formula>"Online"</formula>
    </cfRule>
  </conditionalFormatting>
  <conditionalFormatting sqref="R84">
    <cfRule type="cellIs" dxfId="1404" priority="1405" operator="equal">
      <formula>"Online"</formula>
    </cfRule>
  </conditionalFormatting>
  <conditionalFormatting sqref="R84">
    <cfRule type="cellIs" dxfId="1403" priority="1404" operator="equal">
      <formula>"Online"</formula>
    </cfRule>
  </conditionalFormatting>
  <conditionalFormatting sqref="R84">
    <cfRule type="cellIs" dxfId="1402" priority="1403" operator="equal">
      <formula>"Online"</formula>
    </cfRule>
  </conditionalFormatting>
  <conditionalFormatting sqref="R84">
    <cfRule type="cellIs" dxfId="1401" priority="1402" operator="equal">
      <formula>"Online"</formula>
    </cfRule>
  </conditionalFormatting>
  <conditionalFormatting sqref="R84">
    <cfRule type="cellIs" dxfId="1400" priority="1401" operator="equal">
      <formula>"Online"</formula>
    </cfRule>
  </conditionalFormatting>
  <conditionalFormatting sqref="R84">
    <cfRule type="cellIs" dxfId="1399" priority="1400" operator="equal">
      <formula>"Online"</formula>
    </cfRule>
  </conditionalFormatting>
  <conditionalFormatting sqref="R84">
    <cfRule type="cellIs" dxfId="1398" priority="1399" operator="equal">
      <formula>"Online"</formula>
    </cfRule>
  </conditionalFormatting>
  <conditionalFormatting sqref="R84">
    <cfRule type="cellIs" dxfId="1397" priority="1398" operator="equal">
      <formula>"Online"</formula>
    </cfRule>
  </conditionalFormatting>
  <conditionalFormatting sqref="R84">
    <cfRule type="cellIs" dxfId="1396" priority="1397" operator="equal">
      <formula>"Online"</formula>
    </cfRule>
  </conditionalFormatting>
  <conditionalFormatting sqref="R84">
    <cfRule type="cellIs" dxfId="1395" priority="1396" operator="equal">
      <formula>"Online"</formula>
    </cfRule>
  </conditionalFormatting>
  <conditionalFormatting sqref="R84">
    <cfRule type="cellIs" dxfId="1394" priority="1395" operator="equal">
      <formula>"Online"</formula>
    </cfRule>
  </conditionalFormatting>
  <conditionalFormatting sqref="R84">
    <cfRule type="cellIs" dxfId="1393" priority="1394" operator="equal">
      <formula>"Online"</formula>
    </cfRule>
  </conditionalFormatting>
  <conditionalFormatting sqref="R84">
    <cfRule type="cellIs" dxfId="1392" priority="1393" operator="equal">
      <formula>"Online"</formula>
    </cfRule>
  </conditionalFormatting>
  <conditionalFormatting sqref="R84">
    <cfRule type="cellIs" dxfId="1391" priority="1392" operator="equal">
      <formula>"Online"</formula>
    </cfRule>
  </conditionalFormatting>
  <conditionalFormatting sqref="R84">
    <cfRule type="cellIs" dxfId="1390" priority="1391" operator="equal">
      <formula>"Online"</formula>
    </cfRule>
  </conditionalFormatting>
  <conditionalFormatting sqref="R84">
    <cfRule type="cellIs" dxfId="1389" priority="1390" operator="equal">
      <formula>"Online"</formula>
    </cfRule>
  </conditionalFormatting>
  <conditionalFormatting sqref="R84">
    <cfRule type="cellIs" dxfId="1388" priority="1389" operator="equal">
      <formula>"Online"</formula>
    </cfRule>
  </conditionalFormatting>
  <conditionalFormatting sqref="R84">
    <cfRule type="cellIs" dxfId="1387" priority="1388" operator="equal">
      <formula>"Online"</formula>
    </cfRule>
  </conditionalFormatting>
  <conditionalFormatting sqref="R84">
    <cfRule type="cellIs" dxfId="1386" priority="1387" operator="equal">
      <formula>"Online"</formula>
    </cfRule>
  </conditionalFormatting>
  <conditionalFormatting sqref="R84">
    <cfRule type="cellIs" dxfId="1385" priority="1386" operator="equal">
      <formula>"Online"</formula>
    </cfRule>
  </conditionalFormatting>
  <conditionalFormatting sqref="R84">
    <cfRule type="cellIs" dxfId="1384" priority="1385" operator="equal">
      <formula>"Online"</formula>
    </cfRule>
  </conditionalFormatting>
  <conditionalFormatting sqref="R84">
    <cfRule type="cellIs" dxfId="1383" priority="1384" operator="equal">
      <formula>"Online"</formula>
    </cfRule>
  </conditionalFormatting>
  <conditionalFormatting sqref="R84">
    <cfRule type="cellIs" dxfId="1382" priority="1383" operator="equal">
      <formula>"Online"</formula>
    </cfRule>
  </conditionalFormatting>
  <conditionalFormatting sqref="R84">
    <cfRule type="cellIs" dxfId="1381" priority="1382" operator="equal">
      <formula>"Online"</formula>
    </cfRule>
  </conditionalFormatting>
  <conditionalFormatting sqref="R84">
    <cfRule type="cellIs" dxfId="1380" priority="1381" operator="equal">
      <formula>"Online"</formula>
    </cfRule>
  </conditionalFormatting>
  <conditionalFormatting sqref="R84">
    <cfRule type="cellIs" dxfId="1379" priority="1380" operator="equal">
      <formula>"Online"</formula>
    </cfRule>
  </conditionalFormatting>
  <conditionalFormatting sqref="R84">
    <cfRule type="cellIs" dxfId="1378" priority="1379" operator="equal">
      <formula>"Online"</formula>
    </cfRule>
  </conditionalFormatting>
  <conditionalFormatting sqref="R84">
    <cfRule type="cellIs" dxfId="1377" priority="1378" operator="equal">
      <formula>"Online"</formula>
    </cfRule>
  </conditionalFormatting>
  <conditionalFormatting sqref="R84">
    <cfRule type="cellIs" dxfId="1376" priority="1377" operator="equal">
      <formula>"Online"</formula>
    </cfRule>
  </conditionalFormatting>
  <conditionalFormatting sqref="R84">
    <cfRule type="cellIs" dxfId="1375" priority="1376" operator="equal">
      <formula>"Online"</formula>
    </cfRule>
  </conditionalFormatting>
  <conditionalFormatting sqref="R84">
    <cfRule type="cellIs" dxfId="1374" priority="1375" operator="equal">
      <formula>"Online"</formula>
    </cfRule>
  </conditionalFormatting>
  <conditionalFormatting sqref="R84">
    <cfRule type="cellIs" dxfId="1373" priority="1374" operator="equal">
      <formula>"Online"</formula>
    </cfRule>
  </conditionalFormatting>
  <conditionalFormatting sqref="R84">
    <cfRule type="cellIs" dxfId="1372" priority="1373" operator="equal">
      <formula>"Online"</formula>
    </cfRule>
  </conditionalFormatting>
  <conditionalFormatting sqref="R84">
    <cfRule type="cellIs" dxfId="1371" priority="1372" operator="equal">
      <formula>"Online"</formula>
    </cfRule>
  </conditionalFormatting>
  <conditionalFormatting sqref="R84">
    <cfRule type="cellIs" dxfId="1370" priority="1371" operator="equal">
      <formula>"Online"</formula>
    </cfRule>
  </conditionalFormatting>
  <conditionalFormatting sqref="R84">
    <cfRule type="cellIs" dxfId="1369" priority="1370" operator="equal">
      <formula>"Online"</formula>
    </cfRule>
  </conditionalFormatting>
  <conditionalFormatting sqref="R84">
    <cfRule type="cellIs" dxfId="1368" priority="1369" operator="equal">
      <formula>"Online"</formula>
    </cfRule>
  </conditionalFormatting>
  <conditionalFormatting sqref="R84">
    <cfRule type="cellIs" dxfId="1367" priority="1368" operator="equal">
      <formula>"Online"</formula>
    </cfRule>
  </conditionalFormatting>
  <conditionalFormatting sqref="R84">
    <cfRule type="cellIs" dxfId="1366" priority="1367" operator="equal">
      <formula>"Online"</formula>
    </cfRule>
  </conditionalFormatting>
  <conditionalFormatting sqref="R84">
    <cfRule type="cellIs" dxfId="1365" priority="1366" operator="equal">
      <formula>"Online"</formula>
    </cfRule>
  </conditionalFormatting>
  <conditionalFormatting sqref="R84">
    <cfRule type="cellIs" dxfId="1364" priority="1365" operator="equal">
      <formula>"Online"</formula>
    </cfRule>
  </conditionalFormatting>
  <conditionalFormatting sqref="R84">
    <cfRule type="cellIs" dxfId="1363" priority="1364" operator="equal">
      <formula>"Online"</formula>
    </cfRule>
  </conditionalFormatting>
  <conditionalFormatting sqref="R84">
    <cfRule type="cellIs" dxfId="1362" priority="1363" operator="equal">
      <formula>"Online"</formula>
    </cfRule>
  </conditionalFormatting>
  <conditionalFormatting sqref="R84">
    <cfRule type="cellIs" dxfId="1361" priority="1362" operator="equal">
      <formula>"Online"</formula>
    </cfRule>
  </conditionalFormatting>
  <conditionalFormatting sqref="R81">
    <cfRule type="cellIs" dxfId="1360" priority="1361" operator="equal">
      <formula>"Online"</formula>
    </cfRule>
  </conditionalFormatting>
  <conditionalFormatting sqref="R81">
    <cfRule type="cellIs" dxfId="1359" priority="1360" operator="equal">
      <formula>"Online"</formula>
    </cfRule>
  </conditionalFormatting>
  <conditionalFormatting sqref="R81">
    <cfRule type="cellIs" dxfId="1358" priority="1359" operator="equal">
      <formula>"Online"</formula>
    </cfRule>
  </conditionalFormatting>
  <conditionalFormatting sqref="R81">
    <cfRule type="cellIs" dxfId="1357" priority="1358" operator="equal">
      <formula>"Online"</formula>
    </cfRule>
  </conditionalFormatting>
  <conditionalFormatting sqref="R81">
    <cfRule type="cellIs" dxfId="1356" priority="1357" operator="equal">
      <formula>"Online"</formula>
    </cfRule>
  </conditionalFormatting>
  <conditionalFormatting sqref="R81">
    <cfRule type="cellIs" dxfId="1355" priority="1356" operator="equal">
      <formula>"Online"</formula>
    </cfRule>
  </conditionalFormatting>
  <conditionalFormatting sqref="R81">
    <cfRule type="cellIs" dxfId="1354" priority="1355" operator="equal">
      <formula>"Online"</formula>
    </cfRule>
  </conditionalFormatting>
  <conditionalFormatting sqref="R81">
    <cfRule type="cellIs" dxfId="1353" priority="1354" operator="equal">
      <formula>"Online"</formula>
    </cfRule>
  </conditionalFormatting>
  <conditionalFormatting sqref="R81">
    <cfRule type="cellIs" dxfId="1352" priority="1353" operator="equal">
      <formula>"Online"</formula>
    </cfRule>
  </conditionalFormatting>
  <conditionalFormatting sqref="R81">
    <cfRule type="cellIs" dxfId="1351" priority="1352" operator="equal">
      <formula>"Online"</formula>
    </cfRule>
  </conditionalFormatting>
  <conditionalFormatting sqref="R81">
    <cfRule type="cellIs" dxfId="1350" priority="1351" operator="equal">
      <formula>"Online"</formula>
    </cfRule>
  </conditionalFormatting>
  <conditionalFormatting sqref="R81">
    <cfRule type="cellIs" dxfId="1349" priority="1350" operator="equal">
      <formula>"Online"</formula>
    </cfRule>
  </conditionalFormatting>
  <conditionalFormatting sqref="R81">
    <cfRule type="cellIs" dxfId="1348" priority="1349" operator="equal">
      <formula>"Online"</formula>
    </cfRule>
  </conditionalFormatting>
  <conditionalFormatting sqref="R81">
    <cfRule type="cellIs" dxfId="1347" priority="1348" operator="equal">
      <formula>"Online"</formula>
    </cfRule>
  </conditionalFormatting>
  <conditionalFormatting sqref="R81">
    <cfRule type="cellIs" dxfId="1346" priority="1347" operator="equal">
      <formula>"Online"</formula>
    </cfRule>
  </conditionalFormatting>
  <conditionalFormatting sqref="R81">
    <cfRule type="cellIs" dxfId="1345" priority="1346" operator="equal">
      <formula>"Online"</formula>
    </cfRule>
  </conditionalFormatting>
  <conditionalFormatting sqref="R81">
    <cfRule type="cellIs" dxfId="1344" priority="1345" operator="equal">
      <formula>"Online"</formula>
    </cfRule>
  </conditionalFormatting>
  <conditionalFormatting sqref="R81">
    <cfRule type="cellIs" dxfId="1343" priority="1344" operator="equal">
      <formula>"Online"</formula>
    </cfRule>
  </conditionalFormatting>
  <conditionalFormatting sqref="R81">
    <cfRule type="cellIs" dxfId="1342" priority="1343" operator="equal">
      <formula>"Online"</formula>
    </cfRule>
  </conditionalFormatting>
  <conditionalFormatting sqref="R81">
    <cfRule type="cellIs" dxfId="1341" priority="1342" operator="equal">
      <formula>"Online"</formula>
    </cfRule>
  </conditionalFormatting>
  <conditionalFormatting sqref="R81">
    <cfRule type="cellIs" dxfId="1340" priority="1341" operator="equal">
      <formula>"Online"</formula>
    </cfRule>
  </conditionalFormatting>
  <conditionalFormatting sqref="R81">
    <cfRule type="cellIs" dxfId="1339" priority="1340" operator="equal">
      <formula>"Online"</formula>
    </cfRule>
  </conditionalFormatting>
  <conditionalFormatting sqref="R81">
    <cfRule type="cellIs" dxfId="1338" priority="1339" operator="equal">
      <formula>"Online"</formula>
    </cfRule>
  </conditionalFormatting>
  <conditionalFormatting sqref="R81">
    <cfRule type="cellIs" dxfId="1337" priority="1338" operator="equal">
      <formula>"Online"</formula>
    </cfRule>
  </conditionalFormatting>
  <conditionalFormatting sqref="R81">
    <cfRule type="cellIs" dxfId="1336" priority="1337" operator="equal">
      <formula>"Online"</formula>
    </cfRule>
  </conditionalFormatting>
  <conditionalFormatting sqref="R81">
    <cfRule type="cellIs" dxfId="1335" priority="1336" operator="equal">
      <formula>"Online"</formula>
    </cfRule>
  </conditionalFormatting>
  <conditionalFormatting sqref="R81">
    <cfRule type="cellIs" dxfId="1334" priority="1335" operator="equal">
      <formula>"Online"</formula>
    </cfRule>
  </conditionalFormatting>
  <conditionalFormatting sqref="R81">
    <cfRule type="cellIs" dxfId="1333" priority="1334" operator="equal">
      <formula>"Online"</formula>
    </cfRule>
  </conditionalFormatting>
  <conditionalFormatting sqref="R81">
    <cfRule type="cellIs" dxfId="1332" priority="1333" operator="equal">
      <formula>"Online"</formula>
    </cfRule>
  </conditionalFormatting>
  <conditionalFormatting sqref="R81">
    <cfRule type="cellIs" dxfId="1331" priority="1332" operator="equal">
      <formula>"Online"</formula>
    </cfRule>
  </conditionalFormatting>
  <conditionalFormatting sqref="R81">
    <cfRule type="cellIs" dxfId="1330" priority="1331" operator="equal">
      <formula>"Online"</formula>
    </cfRule>
  </conditionalFormatting>
  <conditionalFormatting sqref="R81">
    <cfRule type="cellIs" dxfId="1329" priority="1330" operator="equal">
      <formula>"Online"</formula>
    </cfRule>
  </conditionalFormatting>
  <conditionalFormatting sqref="R81">
    <cfRule type="cellIs" dxfId="1328" priority="1329" operator="equal">
      <formula>"Online"</formula>
    </cfRule>
  </conditionalFormatting>
  <conditionalFormatting sqref="R81">
    <cfRule type="cellIs" dxfId="1327" priority="1328" operator="equal">
      <formula>"Online"</formula>
    </cfRule>
  </conditionalFormatting>
  <conditionalFormatting sqref="R81">
    <cfRule type="cellIs" dxfId="1326" priority="1327" operator="equal">
      <formula>"Online"</formula>
    </cfRule>
  </conditionalFormatting>
  <conditionalFormatting sqref="R81">
    <cfRule type="cellIs" dxfId="1325" priority="1326" operator="equal">
      <formula>"Online"</formula>
    </cfRule>
  </conditionalFormatting>
  <conditionalFormatting sqref="R81">
    <cfRule type="cellIs" dxfId="1324" priority="1325" operator="equal">
      <formula>"Online"</formula>
    </cfRule>
  </conditionalFormatting>
  <conditionalFormatting sqref="R81">
    <cfRule type="cellIs" dxfId="1323" priority="1324" operator="equal">
      <formula>"Online"</formula>
    </cfRule>
  </conditionalFormatting>
  <conditionalFormatting sqref="R81">
    <cfRule type="cellIs" dxfId="1322" priority="1323" operator="equal">
      <formula>"Online"</formula>
    </cfRule>
  </conditionalFormatting>
  <conditionalFormatting sqref="R81">
    <cfRule type="cellIs" dxfId="1321" priority="1322" operator="equal">
      <formula>"Online"</formula>
    </cfRule>
  </conditionalFormatting>
  <conditionalFormatting sqref="R81">
    <cfRule type="cellIs" dxfId="1320" priority="1321" operator="equal">
      <formula>"Online"</formula>
    </cfRule>
  </conditionalFormatting>
  <conditionalFormatting sqref="R81">
    <cfRule type="cellIs" dxfId="1319" priority="1320" operator="equal">
      <formula>"Online"</formula>
    </cfRule>
  </conditionalFormatting>
  <conditionalFormatting sqref="R81">
    <cfRule type="cellIs" dxfId="1318" priority="1319" operator="equal">
      <formula>"Online"</formula>
    </cfRule>
  </conditionalFormatting>
  <conditionalFormatting sqref="R81">
    <cfRule type="cellIs" dxfId="1317" priority="1318" operator="equal">
      <formula>"Online"</formula>
    </cfRule>
  </conditionalFormatting>
  <conditionalFormatting sqref="R81">
    <cfRule type="cellIs" dxfId="1316" priority="1317" operator="equal">
      <formula>"Online"</formula>
    </cfRule>
  </conditionalFormatting>
  <conditionalFormatting sqref="R81">
    <cfRule type="cellIs" dxfId="1315" priority="1316" operator="equal">
      <formula>"Online"</formula>
    </cfRule>
  </conditionalFormatting>
  <conditionalFormatting sqref="R81">
    <cfRule type="cellIs" dxfId="1314" priority="1315" operator="equal">
      <formula>"Online"</formula>
    </cfRule>
  </conditionalFormatting>
  <conditionalFormatting sqref="R81">
    <cfRule type="cellIs" dxfId="1313" priority="1314" operator="equal">
      <formula>"Online"</formula>
    </cfRule>
  </conditionalFormatting>
  <conditionalFormatting sqref="R81">
    <cfRule type="cellIs" dxfId="1312" priority="1313" operator="equal">
      <formula>"Online"</formula>
    </cfRule>
  </conditionalFormatting>
  <conditionalFormatting sqref="R81">
    <cfRule type="cellIs" dxfId="1311" priority="1312" operator="equal">
      <formula>"Online"</formula>
    </cfRule>
  </conditionalFormatting>
  <conditionalFormatting sqref="R81">
    <cfRule type="cellIs" dxfId="1310" priority="1311" operator="equal">
      <formula>"Online"</formula>
    </cfRule>
  </conditionalFormatting>
  <conditionalFormatting sqref="R81">
    <cfRule type="cellIs" dxfId="1309" priority="1310" operator="equal">
      <formula>"Online"</formula>
    </cfRule>
  </conditionalFormatting>
  <conditionalFormatting sqref="R81">
    <cfRule type="cellIs" dxfId="1308" priority="1309" operator="equal">
      <formula>"Online"</formula>
    </cfRule>
  </conditionalFormatting>
  <conditionalFormatting sqref="R81">
    <cfRule type="cellIs" dxfId="1307" priority="1308" operator="equal">
      <formula>"Online"</formula>
    </cfRule>
  </conditionalFormatting>
  <conditionalFormatting sqref="R81">
    <cfRule type="cellIs" dxfId="1306" priority="1307" operator="equal">
      <formula>"Online"</formula>
    </cfRule>
  </conditionalFormatting>
  <conditionalFormatting sqref="R81">
    <cfRule type="cellIs" dxfId="1305" priority="1306" operator="equal">
      <formula>"Online"</formula>
    </cfRule>
  </conditionalFormatting>
  <conditionalFormatting sqref="R81">
    <cfRule type="cellIs" dxfId="1304" priority="1305" operator="equal">
      <formula>"Online"</formula>
    </cfRule>
  </conditionalFormatting>
  <conditionalFormatting sqref="R81">
    <cfRule type="cellIs" dxfId="1303" priority="1304" operator="equal">
      <formula>"Online"</formula>
    </cfRule>
  </conditionalFormatting>
  <conditionalFormatting sqref="R81">
    <cfRule type="cellIs" dxfId="1302" priority="1303" operator="equal">
      <formula>"Online"</formula>
    </cfRule>
  </conditionalFormatting>
  <conditionalFormatting sqref="R81">
    <cfRule type="cellIs" dxfId="1301" priority="1302" operator="equal">
      <formula>"Online"</formula>
    </cfRule>
  </conditionalFormatting>
  <conditionalFormatting sqref="R81">
    <cfRule type="cellIs" dxfId="1300" priority="1301" operator="equal">
      <formula>"Online"</formula>
    </cfRule>
  </conditionalFormatting>
  <conditionalFormatting sqref="R81">
    <cfRule type="cellIs" dxfId="1299" priority="1300" operator="equal">
      <formula>"Online"</formula>
    </cfRule>
  </conditionalFormatting>
  <conditionalFormatting sqref="R81">
    <cfRule type="cellIs" dxfId="1298" priority="1299" operator="equal">
      <formula>"Online"</formula>
    </cfRule>
  </conditionalFormatting>
  <conditionalFormatting sqref="R81">
    <cfRule type="cellIs" dxfId="1297" priority="1298" operator="equal">
      <formula>"Online"</formula>
    </cfRule>
  </conditionalFormatting>
  <conditionalFormatting sqref="R81">
    <cfRule type="cellIs" dxfId="1296" priority="1297" operator="equal">
      <formula>"Online"</formula>
    </cfRule>
  </conditionalFormatting>
  <conditionalFormatting sqref="R81">
    <cfRule type="cellIs" dxfId="1295" priority="1296" operator="equal">
      <formula>"Online"</formula>
    </cfRule>
  </conditionalFormatting>
  <conditionalFormatting sqref="R81">
    <cfRule type="cellIs" dxfId="1294" priority="1295" operator="equal">
      <formula>"Online"</formula>
    </cfRule>
  </conditionalFormatting>
  <conditionalFormatting sqref="R81">
    <cfRule type="cellIs" dxfId="1293" priority="1294" operator="equal">
      <formula>"Online"</formula>
    </cfRule>
  </conditionalFormatting>
  <conditionalFormatting sqref="R81">
    <cfRule type="cellIs" dxfId="1292" priority="1293" operator="equal">
      <formula>"Online"</formula>
    </cfRule>
  </conditionalFormatting>
  <conditionalFormatting sqref="R81">
    <cfRule type="cellIs" dxfId="1291" priority="1292" operator="equal">
      <formula>"Online"</formula>
    </cfRule>
  </conditionalFormatting>
  <conditionalFormatting sqref="R81">
    <cfRule type="cellIs" dxfId="1290" priority="1291" operator="equal">
      <formula>"Online"</formula>
    </cfRule>
  </conditionalFormatting>
  <conditionalFormatting sqref="R81">
    <cfRule type="cellIs" dxfId="1289" priority="1290" operator="equal">
      <formula>"Online"</formula>
    </cfRule>
  </conditionalFormatting>
  <conditionalFormatting sqref="R81">
    <cfRule type="cellIs" dxfId="1288" priority="1289" operator="equal">
      <formula>"Online"</formula>
    </cfRule>
  </conditionalFormatting>
  <conditionalFormatting sqref="R81">
    <cfRule type="cellIs" dxfId="1287" priority="1288" operator="equal">
      <formula>"Online"</formula>
    </cfRule>
  </conditionalFormatting>
  <conditionalFormatting sqref="R81">
    <cfRule type="cellIs" dxfId="1286" priority="1287" operator="equal">
      <formula>"Online"</formula>
    </cfRule>
  </conditionalFormatting>
  <conditionalFormatting sqref="R81">
    <cfRule type="cellIs" dxfId="1285" priority="1286" operator="equal">
      <formula>"Online"</formula>
    </cfRule>
  </conditionalFormatting>
  <conditionalFormatting sqref="R81">
    <cfRule type="cellIs" dxfId="1284" priority="1285" operator="equal">
      <formula>"Online"</formula>
    </cfRule>
  </conditionalFormatting>
  <conditionalFormatting sqref="R81">
    <cfRule type="cellIs" dxfId="1283" priority="1284" operator="equal">
      <formula>"Online"</formula>
    </cfRule>
  </conditionalFormatting>
  <conditionalFormatting sqref="R81">
    <cfRule type="cellIs" dxfId="1282" priority="1283" operator="equal">
      <formula>"Online"</formula>
    </cfRule>
  </conditionalFormatting>
  <conditionalFormatting sqref="R81">
    <cfRule type="cellIs" dxfId="1281" priority="1282" operator="equal">
      <formula>"Online"</formula>
    </cfRule>
  </conditionalFormatting>
  <conditionalFormatting sqref="R81">
    <cfRule type="cellIs" dxfId="1280" priority="1281" operator="equal">
      <formula>"Online"</formula>
    </cfRule>
  </conditionalFormatting>
  <conditionalFormatting sqref="R81">
    <cfRule type="cellIs" dxfId="1279" priority="1280" operator="equal">
      <formula>"Online"</formula>
    </cfRule>
  </conditionalFormatting>
  <conditionalFormatting sqref="R81">
    <cfRule type="cellIs" dxfId="1278" priority="1279" operator="equal">
      <formula>"Online"</formula>
    </cfRule>
  </conditionalFormatting>
  <conditionalFormatting sqref="R81">
    <cfRule type="cellIs" dxfId="1277" priority="1278" operator="equal">
      <formula>"Online"</formula>
    </cfRule>
  </conditionalFormatting>
  <conditionalFormatting sqref="R81">
    <cfRule type="cellIs" dxfId="1276" priority="1277" operator="equal">
      <formula>"Online"</formula>
    </cfRule>
  </conditionalFormatting>
  <conditionalFormatting sqref="R81">
    <cfRule type="cellIs" dxfId="1275" priority="1276" operator="equal">
      <formula>"Online"</formula>
    </cfRule>
  </conditionalFormatting>
  <conditionalFormatting sqref="R81">
    <cfRule type="cellIs" dxfId="1274" priority="1275" operator="equal">
      <formula>"Online"</formula>
    </cfRule>
  </conditionalFormatting>
  <conditionalFormatting sqref="R81">
    <cfRule type="cellIs" dxfId="1273" priority="1274" operator="equal">
      <formula>"Online"</formula>
    </cfRule>
  </conditionalFormatting>
  <conditionalFormatting sqref="R81">
    <cfRule type="cellIs" dxfId="1272" priority="1273" operator="equal">
      <formula>"Online"</formula>
    </cfRule>
  </conditionalFormatting>
  <conditionalFormatting sqref="R81">
    <cfRule type="cellIs" dxfId="1271" priority="1272" operator="equal">
      <formula>"Online"</formula>
    </cfRule>
  </conditionalFormatting>
  <conditionalFormatting sqref="R81">
    <cfRule type="cellIs" dxfId="1270" priority="1271" operator="equal">
      <formula>"Online"</formula>
    </cfRule>
  </conditionalFormatting>
  <conditionalFormatting sqref="R81">
    <cfRule type="cellIs" dxfId="1269" priority="1270" operator="equal">
      <formula>"Online"</formula>
    </cfRule>
  </conditionalFormatting>
  <conditionalFormatting sqref="R81">
    <cfRule type="cellIs" dxfId="1268" priority="1269" operator="equal">
      <formula>"Online"</formula>
    </cfRule>
  </conditionalFormatting>
  <conditionalFormatting sqref="R81">
    <cfRule type="cellIs" dxfId="1267" priority="1268" operator="equal">
      <formula>"Online"</formula>
    </cfRule>
  </conditionalFormatting>
  <conditionalFormatting sqref="R81">
    <cfRule type="cellIs" dxfId="1266" priority="1267" operator="equal">
      <formula>"Online"</formula>
    </cfRule>
  </conditionalFormatting>
  <conditionalFormatting sqref="R81">
    <cfRule type="cellIs" dxfId="1265" priority="1266" operator="equal">
      <formula>"Online"</formula>
    </cfRule>
  </conditionalFormatting>
  <conditionalFormatting sqref="R81">
    <cfRule type="cellIs" dxfId="1264" priority="1265" operator="equal">
      <formula>"Online"</formula>
    </cfRule>
  </conditionalFormatting>
  <conditionalFormatting sqref="R81">
    <cfRule type="cellIs" dxfId="1263" priority="1264" operator="equal">
      <formula>"Online"</formula>
    </cfRule>
  </conditionalFormatting>
  <conditionalFormatting sqref="R81">
    <cfRule type="cellIs" dxfId="1262" priority="1263" operator="equal">
      <formula>"Online"</formula>
    </cfRule>
  </conditionalFormatting>
  <conditionalFormatting sqref="R81">
    <cfRule type="cellIs" dxfId="1261" priority="1262" operator="equal">
      <formula>"Online"</formula>
    </cfRule>
  </conditionalFormatting>
  <conditionalFormatting sqref="R81">
    <cfRule type="cellIs" dxfId="1260" priority="1261" operator="equal">
      <formula>"Online"</formula>
    </cfRule>
  </conditionalFormatting>
  <conditionalFormatting sqref="R81">
    <cfRule type="cellIs" dxfId="1259" priority="1260" operator="equal">
      <formula>"Online"</formula>
    </cfRule>
  </conditionalFormatting>
  <conditionalFormatting sqref="R81">
    <cfRule type="cellIs" dxfId="1258" priority="1259" operator="equal">
      <formula>"Online"</formula>
    </cfRule>
  </conditionalFormatting>
  <conditionalFormatting sqref="R81">
    <cfRule type="cellIs" dxfId="1257" priority="1258" operator="equal">
      <formula>"Online"</formula>
    </cfRule>
  </conditionalFormatting>
  <conditionalFormatting sqref="R81">
    <cfRule type="cellIs" dxfId="1256" priority="1257" operator="equal">
      <formula>"Online"</formula>
    </cfRule>
  </conditionalFormatting>
  <conditionalFormatting sqref="R81">
    <cfRule type="cellIs" dxfId="1255" priority="1256" operator="equal">
      <formula>"Online"</formula>
    </cfRule>
  </conditionalFormatting>
  <conditionalFormatting sqref="R81">
    <cfRule type="cellIs" dxfId="1254" priority="1255" operator="equal">
      <formula>"Online"</formula>
    </cfRule>
  </conditionalFormatting>
  <conditionalFormatting sqref="R81">
    <cfRule type="cellIs" dxfId="1253" priority="1254" operator="equal">
      <formula>"Online"</formula>
    </cfRule>
  </conditionalFormatting>
  <conditionalFormatting sqref="R81">
    <cfRule type="cellIs" dxfId="1252" priority="1253" operator="equal">
      <formula>"Online"</formula>
    </cfRule>
  </conditionalFormatting>
  <conditionalFormatting sqref="R81">
    <cfRule type="cellIs" dxfId="1251" priority="1252" operator="equal">
      <formula>"Online"</formula>
    </cfRule>
  </conditionalFormatting>
  <conditionalFormatting sqref="R81">
    <cfRule type="cellIs" dxfId="1250" priority="1251" operator="equal">
      <formula>"Online"</formula>
    </cfRule>
  </conditionalFormatting>
  <conditionalFormatting sqref="R81">
    <cfRule type="cellIs" dxfId="1249" priority="1250" operator="equal">
      <formula>"Online"</formula>
    </cfRule>
  </conditionalFormatting>
  <conditionalFormatting sqref="R81">
    <cfRule type="cellIs" dxfId="1248" priority="1249" operator="equal">
      <formula>"Online"</formula>
    </cfRule>
  </conditionalFormatting>
  <conditionalFormatting sqref="R81">
    <cfRule type="cellIs" dxfId="1247" priority="1248" operator="equal">
      <formula>"Online"</formula>
    </cfRule>
  </conditionalFormatting>
  <conditionalFormatting sqref="R81">
    <cfRule type="cellIs" dxfId="1246" priority="1247" operator="equal">
      <formula>"Online"</formula>
    </cfRule>
  </conditionalFormatting>
  <conditionalFormatting sqref="R81">
    <cfRule type="cellIs" dxfId="1245" priority="1246" operator="equal">
      <formula>"Online"</formula>
    </cfRule>
  </conditionalFormatting>
  <conditionalFormatting sqref="R81">
    <cfRule type="cellIs" dxfId="1244" priority="1245" operator="equal">
      <formula>"Online"</formula>
    </cfRule>
  </conditionalFormatting>
  <conditionalFormatting sqref="R81">
    <cfRule type="cellIs" dxfId="1243" priority="1244" operator="equal">
      <formula>"Online"</formula>
    </cfRule>
  </conditionalFormatting>
  <conditionalFormatting sqref="R81">
    <cfRule type="cellIs" dxfId="1242" priority="1243" operator="equal">
      <formula>"Online"</formula>
    </cfRule>
  </conditionalFormatting>
  <conditionalFormatting sqref="R81">
    <cfRule type="cellIs" dxfId="1241" priority="1242" operator="equal">
      <formula>"Online"</formula>
    </cfRule>
  </conditionalFormatting>
  <conditionalFormatting sqref="R81">
    <cfRule type="cellIs" dxfId="1240" priority="1241" operator="equal">
      <formula>"Online"</formula>
    </cfRule>
  </conditionalFormatting>
  <conditionalFormatting sqref="R81">
    <cfRule type="cellIs" dxfId="1239" priority="1240" operator="equal">
      <formula>"Online"</formula>
    </cfRule>
  </conditionalFormatting>
  <conditionalFormatting sqref="R81">
    <cfRule type="cellIs" dxfId="1238" priority="1239" operator="equal">
      <formula>"Online"</formula>
    </cfRule>
  </conditionalFormatting>
  <conditionalFormatting sqref="R81">
    <cfRule type="cellIs" dxfId="1237" priority="1238" operator="equal">
      <formula>"Online"</formula>
    </cfRule>
  </conditionalFormatting>
  <conditionalFormatting sqref="R81">
    <cfRule type="cellIs" dxfId="1236" priority="1237" operator="equal">
      <formula>"Online"</formula>
    </cfRule>
  </conditionalFormatting>
  <conditionalFormatting sqref="R81">
    <cfRule type="cellIs" dxfId="1235" priority="1236" operator="equal">
      <formula>"Online"</formula>
    </cfRule>
  </conditionalFormatting>
  <conditionalFormatting sqref="R81">
    <cfRule type="cellIs" dxfId="1234" priority="1235" operator="equal">
      <formula>"Online"</formula>
    </cfRule>
  </conditionalFormatting>
  <conditionalFormatting sqref="R81">
    <cfRule type="cellIs" dxfId="1233" priority="1234" operator="equal">
      <formula>"Online"</formula>
    </cfRule>
  </conditionalFormatting>
  <conditionalFormatting sqref="R81">
    <cfRule type="cellIs" dxfId="1232" priority="1233" operator="equal">
      <formula>"Online"</formula>
    </cfRule>
  </conditionalFormatting>
  <conditionalFormatting sqref="R81">
    <cfRule type="cellIs" dxfId="1231" priority="1232" operator="equal">
      <formula>"Online"</formula>
    </cfRule>
  </conditionalFormatting>
  <conditionalFormatting sqref="R81">
    <cfRule type="cellIs" dxfId="1230" priority="1231" operator="equal">
      <formula>"Online"</formula>
    </cfRule>
  </conditionalFormatting>
  <conditionalFormatting sqref="R81">
    <cfRule type="cellIs" dxfId="1229" priority="1230" operator="equal">
      <formula>"Online"</formula>
    </cfRule>
  </conditionalFormatting>
  <conditionalFormatting sqref="R81">
    <cfRule type="cellIs" dxfId="1228" priority="1229" operator="equal">
      <formula>"Online"</formula>
    </cfRule>
  </conditionalFormatting>
  <conditionalFormatting sqref="R81">
    <cfRule type="cellIs" dxfId="1227" priority="1228" operator="equal">
      <formula>"Online"</formula>
    </cfRule>
  </conditionalFormatting>
  <conditionalFormatting sqref="R81">
    <cfRule type="cellIs" dxfId="1226" priority="1227" operator="equal">
      <formula>"Online"</formula>
    </cfRule>
  </conditionalFormatting>
  <conditionalFormatting sqref="R81">
    <cfRule type="cellIs" dxfId="1225" priority="1226" operator="equal">
      <formula>"Online"</formula>
    </cfRule>
  </conditionalFormatting>
  <conditionalFormatting sqref="R81">
    <cfRule type="cellIs" dxfId="1224" priority="1225" operator="equal">
      <formula>"Online"</formula>
    </cfRule>
  </conditionalFormatting>
  <conditionalFormatting sqref="R81">
    <cfRule type="cellIs" dxfId="1223" priority="1224" operator="equal">
      <formula>"Online"</formula>
    </cfRule>
  </conditionalFormatting>
  <conditionalFormatting sqref="R81">
    <cfRule type="cellIs" dxfId="1222" priority="1223" operator="equal">
      <formula>"Online"</formula>
    </cfRule>
  </conditionalFormatting>
  <conditionalFormatting sqref="R81">
    <cfRule type="cellIs" dxfId="1221" priority="1222" operator="equal">
      <formula>"Online"</formula>
    </cfRule>
  </conditionalFormatting>
  <conditionalFormatting sqref="R81">
    <cfRule type="cellIs" dxfId="1220" priority="1221" operator="equal">
      <formula>"Online"</formula>
    </cfRule>
  </conditionalFormatting>
  <conditionalFormatting sqref="R81">
    <cfRule type="cellIs" dxfId="1219" priority="1220" operator="equal">
      <formula>"Online"</formula>
    </cfRule>
  </conditionalFormatting>
  <conditionalFormatting sqref="R81">
    <cfRule type="cellIs" dxfId="1218" priority="1219" operator="equal">
      <formula>"Online"</formula>
    </cfRule>
  </conditionalFormatting>
  <conditionalFormatting sqref="R81">
    <cfRule type="cellIs" dxfId="1217" priority="1218" operator="equal">
      <formula>"Online"</formula>
    </cfRule>
  </conditionalFormatting>
  <conditionalFormatting sqref="R81">
    <cfRule type="cellIs" dxfId="1216" priority="1217" operator="equal">
      <formula>"Online"</formula>
    </cfRule>
  </conditionalFormatting>
  <conditionalFormatting sqref="R81">
    <cfRule type="cellIs" dxfId="1215" priority="1216" operator="equal">
      <formula>"Online"</formula>
    </cfRule>
  </conditionalFormatting>
  <conditionalFormatting sqref="R81">
    <cfRule type="cellIs" dxfId="1214" priority="1215" operator="equal">
      <formula>"Online"</formula>
    </cfRule>
  </conditionalFormatting>
  <conditionalFormatting sqref="R81">
    <cfRule type="cellIs" dxfId="1213" priority="1214" operator="equal">
      <formula>"Online"</formula>
    </cfRule>
  </conditionalFormatting>
  <conditionalFormatting sqref="R81">
    <cfRule type="cellIs" dxfId="1212" priority="1213" operator="equal">
      <formula>"Online"</formula>
    </cfRule>
  </conditionalFormatting>
  <conditionalFormatting sqref="R81">
    <cfRule type="cellIs" dxfId="1211" priority="1212" operator="equal">
      <formula>"Online"</formula>
    </cfRule>
  </conditionalFormatting>
  <conditionalFormatting sqref="R81">
    <cfRule type="cellIs" dxfId="1210" priority="1211" operator="equal">
      <formula>"Online"</formula>
    </cfRule>
  </conditionalFormatting>
  <conditionalFormatting sqref="R81">
    <cfRule type="cellIs" dxfId="1209" priority="1210" operator="equal">
      <formula>"Online"</formula>
    </cfRule>
  </conditionalFormatting>
  <conditionalFormatting sqref="R81">
    <cfRule type="cellIs" dxfId="1208" priority="1209" operator="equal">
      <formula>"Online"</formula>
    </cfRule>
  </conditionalFormatting>
  <conditionalFormatting sqref="R81">
    <cfRule type="cellIs" dxfId="1207" priority="1208" operator="equal">
      <formula>"Online"</formula>
    </cfRule>
  </conditionalFormatting>
  <conditionalFormatting sqref="R81">
    <cfRule type="cellIs" dxfId="1206" priority="1207" operator="equal">
      <formula>"Online"</formula>
    </cfRule>
  </conditionalFormatting>
  <conditionalFormatting sqref="R81">
    <cfRule type="cellIs" dxfId="1205" priority="1206" operator="equal">
      <formula>"Online"</formula>
    </cfRule>
  </conditionalFormatting>
  <conditionalFormatting sqref="R81">
    <cfRule type="cellIs" dxfId="1204" priority="1205" operator="equal">
      <formula>"Online"</formula>
    </cfRule>
  </conditionalFormatting>
  <conditionalFormatting sqref="R81">
    <cfRule type="cellIs" dxfId="1203" priority="1204" operator="equal">
      <formula>"Online"</formula>
    </cfRule>
  </conditionalFormatting>
  <conditionalFormatting sqref="R81">
    <cfRule type="cellIs" dxfId="1202" priority="1203" operator="equal">
      <formula>"Online"</formula>
    </cfRule>
  </conditionalFormatting>
  <conditionalFormatting sqref="R81">
    <cfRule type="cellIs" dxfId="1201" priority="1202" operator="equal">
      <formula>"Online"</formula>
    </cfRule>
  </conditionalFormatting>
  <conditionalFormatting sqref="R81">
    <cfRule type="cellIs" dxfId="1200" priority="1201" operator="equal">
      <formula>"Online"</formula>
    </cfRule>
  </conditionalFormatting>
  <conditionalFormatting sqref="R81">
    <cfRule type="cellIs" dxfId="1199" priority="1200" operator="equal">
      <formula>"Online"</formula>
    </cfRule>
  </conditionalFormatting>
  <conditionalFormatting sqref="R81">
    <cfRule type="cellIs" dxfId="1198" priority="1199" operator="equal">
      <formula>"Online"</formula>
    </cfRule>
  </conditionalFormatting>
  <conditionalFormatting sqref="R81">
    <cfRule type="cellIs" dxfId="1197" priority="1198" operator="equal">
      <formula>"Online"</formula>
    </cfRule>
  </conditionalFormatting>
  <conditionalFormatting sqref="R81">
    <cfRule type="cellIs" dxfId="1196" priority="1197" operator="equal">
      <formula>"Online"</formula>
    </cfRule>
  </conditionalFormatting>
  <conditionalFormatting sqref="R81">
    <cfRule type="cellIs" dxfId="1195" priority="1196" operator="equal">
      <formula>"Online"</formula>
    </cfRule>
  </conditionalFormatting>
  <conditionalFormatting sqref="R81">
    <cfRule type="cellIs" dxfId="1194" priority="1195" operator="equal">
      <formula>"Online"</formula>
    </cfRule>
  </conditionalFormatting>
  <conditionalFormatting sqref="R81">
    <cfRule type="cellIs" dxfId="1193" priority="1194" operator="equal">
      <formula>"Online"</formula>
    </cfRule>
  </conditionalFormatting>
  <conditionalFormatting sqref="R81">
    <cfRule type="cellIs" dxfId="1192" priority="1193" operator="equal">
      <formula>"Online"</formula>
    </cfRule>
  </conditionalFormatting>
  <conditionalFormatting sqref="R81">
    <cfRule type="cellIs" dxfId="1191" priority="1192" operator="equal">
      <formula>"Online"</formula>
    </cfRule>
  </conditionalFormatting>
  <conditionalFormatting sqref="R81">
    <cfRule type="cellIs" dxfId="1190" priority="1191" operator="equal">
      <formula>"Online"</formula>
    </cfRule>
  </conditionalFormatting>
  <conditionalFormatting sqref="R81">
    <cfRule type="cellIs" dxfId="1189" priority="1190" operator="equal">
      <formula>"Online"</formula>
    </cfRule>
  </conditionalFormatting>
  <conditionalFormatting sqref="R81">
    <cfRule type="cellIs" dxfId="1188" priority="1189" operator="equal">
      <formula>"Online"</formula>
    </cfRule>
  </conditionalFormatting>
  <conditionalFormatting sqref="R81">
    <cfRule type="cellIs" dxfId="1187" priority="1188" operator="equal">
      <formula>"Online"</formula>
    </cfRule>
  </conditionalFormatting>
  <conditionalFormatting sqref="R81">
    <cfRule type="cellIs" dxfId="1186" priority="1187" operator="equal">
      <formula>"Online"</formula>
    </cfRule>
  </conditionalFormatting>
  <conditionalFormatting sqref="R81">
    <cfRule type="cellIs" dxfId="1185" priority="1186" operator="equal">
      <formula>"Online"</formula>
    </cfRule>
  </conditionalFormatting>
  <conditionalFormatting sqref="R81">
    <cfRule type="cellIs" dxfId="1184" priority="1185" operator="equal">
      <formula>"Online"</formula>
    </cfRule>
  </conditionalFormatting>
  <conditionalFormatting sqref="R81">
    <cfRule type="cellIs" dxfId="1183" priority="1184" operator="equal">
      <formula>"Online"</formula>
    </cfRule>
  </conditionalFormatting>
  <conditionalFormatting sqref="R81">
    <cfRule type="cellIs" dxfId="1182" priority="1183" operator="equal">
      <formula>"Online"</formula>
    </cfRule>
  </conditionalFormatting>
  <conditionalFormatting sqref="R81">
    <cfRule type="cellIs" dxfId="1181" priority="1182" operator="equal">
      <formula>"Online"</formula>
    </cfRule>
  </conditionalFormatting>
  <conditionalFormatting sqref="R81">
    <cfRule type="cellIs" dxfId="1180" priority="1181" operator="equal">
      <formula>"Online"</formula>
    </cfRule>
  </conditionalFormatting>
  <conditionalFormatting sqref="R81">
    <cfRule type="cellIs" dxfId="1179" priority="1180" operator="equal">
      <formula>"Online"</formula>
    </cfRule>
  </conditionalFormatting>
  <conditionalFormatting sqref="R81">
    <cfRule type="cellIs" dxfId="1178" priority="1179" operator="equal">
      <formula>"Online"</formula>
    </cfRule>
  </conditionalFormatting>
  <conditionalFormatting sqref="R81">
    <cfRule type="cellIs" dxfId="1177" priority="1178" operator="equal">
      <formula>"Online"</formula>
    </cfRule>
  </conditionalFormatting>
  <conditionalFormatting sqref="R81">
    <cfRule type="cellIs" dxfId="1176" priority="1177" operator="equal">
      <formula>"Online"</formula>
    </cfRule>
  </conditionalFormatting>
  <conditionalFormatting sqref="R81">
    <cfRule type="cellIs" dxfId="1175" priority="1176" operator="equal">
      <formula>"Online"</formula>
    </cfRule>
  </conditionalFormatting>
  <conditionalFormatting sqref="R81">
    <cfRule type="cellIs" dxfId="1174" priority="1175" operator="equal">
      <formula>"Online"</formula>
    </cfRule>
  </conditionalFormatting>
  <conditionalFormatting sqref="R81">
    <cfRule type="cellIs" dxfId="1173" priority="1174" operator="equal">
      <formula>"Online"</formula>
    </cfRule>
  </conditionalFormatting>
  <conditionalFormatting sqref="R81">
    <cfRule type="cellIs" dxfId="1172" priority="1173" operator="equal">
      <formula>"Online"</formula>
    </cfRule>
  </conditionalFormatting>
  <conditionalFormatting sqref="R81">
    <cfRule type="cellIs" dxfId="1171" priority="1172" operator="equal">
      <formula>"Online"</formula>
    </cfRule>
  </conditionalFormatting>
  <conditionalFormatting sqref="R81">
    <cfRule type="cellIs" dxfId="1170" priority="1171" operator="equal">
      <formula>"Online"</formula>
    </cfRule>
  </conditionalFormatting>
  <conditionalFormatting sqref="R81">
    <cfRule type="cellIs" dxfId="1169" priority="1170" operator="equal">
      <formula>"Online"</formula>
    </cfRule>
  </conditionalFormatting>
  <conditionalFormatting sqref="R81">
    <cfRule type="cellIs" dxfId="1168" priority="1169" operator="equal">
      <formula>"Online"</formula>
    </cfRule>
  </conditionalFormatting>
  <conditionalFormatting sqref="R81">
    <cfRule type="cellIs" dxfId="1167" priority="1168" operator="equal">
      <formula>"Online"</formula>
    </cfRule>
  </conditionalFormatting>
  <conditionalFormatting sqref="R81">
    <cfRule type="cellIs" dxfId="1166" priority="1167" operator="equal">
      <formula>"Online"</formula>
    </cfRule>
  </conditionalFormatting>
  <conditionalFormatting sqref="R81">
    <cfRule type="cellIs" dxfId="1165" priority="1166" operator="equal">
      <formula>"Online"</formula>
    </cfRule>
  </conditionalFormatting>
  <conditionalFormatting sqref="R81">
    <cfRule type="cellIs" dxfId="1164" priority="1165" operator="equal">
      <formula>"Online"</formula>
    </cfRule>
  </conditionalFormatting>
  <conditionalFormatting sqref="R81">
    <cfRule type="cellIs" dxfId="1163" priority="1164" operator="equal">
      <formula>"Online"</formula>
    </cfRule>
  </conditionalFormatting>
  <conditionalFormatting sqref="R81">
    <cfRule type="cellIs" dxfId="1162" priority="1163" operator="equal">
      <formula>"Online"</formula>
    </cfRule>
  </conditionalFormatting>
  <conditionalFormatting sqref="R81">
    <cfRule type="cellIs" dxfId="1161" priority="1162" operator="equal">
      <formula>"Online"</formula>
    </cfRule>
  </conditionalFormatting>
  <conditionalFormatting sqref="R81">
    <cfRule type="cellIs" dxfId="1160" priority="1161" operator="equal">
      <formula>"Online"</formula>
    </cfRule>
  </conditionalFormatting>
  <conditionalFormatting sqref="R81">
    <cfRule type="cellIs" dxfId="1159" priority="1160" operator="equal">
      <formula>"Online"</formula>
    </cfRule>
  </conditionalFormatting>
  <conditionalFormatting sqref="R81">
    <cfRule type="cellIs" dxfId="1158" priority="1159" operator="equal">
      <formula>"Online"</formula>
    </cfRule>
  </conditionalFormatting>
  <conditionalFormatting sqref="R81">
    <cfRule type="cellIs" dxfId="1157" priority="1158" operator="equal">
      <formula>"Online"</formula>
    </cfRule>
  </conditionalFormatting>
  <conditionalFormatting sqref="R81">
    <cfRule type="cellIs" dxfId="1156" priority="1157" operator="equal">
      <formula>"Online"</formula>
    </cfRule>
  </conditionalFormatting>
  <conditionalFormatting sqref="R81">
    <cfRule type="cellIs" dxfId="1155" priority="1156" operator="equal">
      <formula>"Online"</formula>
    </cfRule>
  </conditionalFormatting>
  <conditionalFormatting sqref="R81">
    <cfRule type="cellIs" dxfId="1154" priority="1155" operator="equal">
      <formula>"Online"</formula>
    </cfRule>
  </conditionalFormatting>
  <conditionalFormatting sqref="R81">
    <cfRule type="cellIs" dxfId="1153" priority="1154" operator="equal">
      <formula>"Online"</formula>
    </cfRule>
  </conditionalFormatting>
  <conditionalFormatting sqref="R81">
    <cfRule type="cellIs" dxfId="1152" priority="1153" operator="equal">
      <formula>"Online"</formula>
    </cfRule>
  </conditionalFormatting>
  <conditionalFormatting sqref="R81">
    <cfRule type="cellIs" dxfId="1151" priority="1152" operator="equal">
      <formula>"Online"</formula>
    </cfRule>
  </conditionalFormatting>
  <conditionalFormatting sqref="R81">
    <cfRule type="cellIs" dxfId="1150" priority="1151" operator="equal">
      <formula>"Online"</formula>
    </cfRule>
  </conditionalFormatting>
  <conditionalFormatting sqref="R81">
    <cfRule type="cellIs" dxfId="1149" priority="1150" operator="equal">
      <formula>"Online"</formula>
    </cfRule>
  </conditionalFormatting>
  <conditionalFormatting sqref="R81">
    <cfRule type="cellIs" dxfId="1148" priority="1149" operator="equal">
      <formula>"Online"</formula>
    </cfRule>
  </conditionalFormatting>
  <conditionalFormatting sqref="R81">
    <cfRule type="cellIs" dxfId="1147" priority="1148" operator="equal">
      <formula>"Online"</formula>
    </cfRule>
  </conditionalFormatting>
  <conditionalFormatting sqref="R81">
    <cfRule type="cellIs" dxfId="1146" priority="1147" operator="equal">
      <formula>"Online"</formula>
    </cfRule>
  </conditionalFormatting>
  <conditionalFormatting sqref="R81">
    <cfRule type="cellIs" dxfId="1145" priority="1146" operator="equal">
      <formula>"Online"</formula>
    </cfRule>
  </conditionalFormatting>
  <conditionalFormatting sqref="R81">
    <cfRule type="cellIs" dxfId="1144" priority="1145" operator="equal">
      <formula>"Online"</formula>
    </cfRule>
  </conditionalFormatting>
  <conditionalFormatting sqref="R81">
    <cfRule type="cellIs" dxfId="1143" priority="1144" operator="equal">
      <formula>"Online"</formula>
    </cfRule>
  </conditionalFormatting>
  <conditionalFormatting sqref="R81">
    <cfRule type="cellIs" dxfId="1142" priority="1143" operator="equal">
      <formula>"Online"</formula>
    </cfRule>
  </conditionalFormatting>
  <conditionalFormatting sqref="R81">
    <cfRule type="cellIs" dxfId="1141" priority="1142" operator="equal">
      <formula>"Online"</formula>
    </cfRule>
  </conditionalFormatting>
  <conditionalFormatting sqref="R81">
    <cfRule type="cellIs" dxfId="1140" priority="1141" operator="equal">
      <formula>"Online"</formula>
    </cfRule>
  </conditionalFormatting>
  <conditionalFormatting sqref="R81">
    <cfRule type="cellIs" dxfId="1139" priority="1140" operator="equal">
      <formula>"Online"</formula>
    </cfRule>
  </conditionalFormatting>
  <conditionalFormatting sqref="R81">
    <cfRule type="cellIs" dxfId="1138" priority="1139" operator="equal">
      <formula>"Online"</formula>
    </cfRule>
  </conditionalFormatting>
  <conditionalFormatting sqref="R81">
    <cfRule type="cellIs" dxfId="1137" priority="1138" operator="equal">
      <formula>"Online"</formula>
    </cfRule>
  </conditionalFormatting>
  <conditionalFormatting sqref="R81">
    <cfRule type="cellIs" dxfId="1136" priority="1137" operator="equal">
      <formula>"Online"</formula>
    </cfRule>
  </conditionalFormatting>
  <conditionalFormatting sqref="R81">
    <cfRule type="cellIs" dxfId="1135" priority="1136" operator="equal">
      <formula>"Online"</formula>
    </cfRule>
  </conditionalFormatting>
  <conditionalFormatting sqref="R81">
    <cfRule type="cellIs" dxfId="1134" priority="1135" operator="equal">
      <formula>"Online"</formula>
    </cfRule>
  </conditionalFormatting>
  <conditionalFormatting sqref="R81">
    <cfRule type="cellIs" dxfId="1133" priority="1134" operator="equal">
      <formula>"Online"</formula>
    </cfRule>
  </conditionalFormatting>
  <conditionalFormatting sqref="R81">
    <cfRule type="cellIs" dxfId="1132" priority="1133" operator="equal">
      <formula>"Online"</formula>
    </cfRule>
  </conditionalFormatting>
  <conditionalFormatting sqref="R81">
    <cfRule type="cellIs" dxfId="1131" priority="1132" operator="equal">
      <formula>"Online"</formula>
    </cfRule>
  </conditionalFormatting>
  <conditionalFormatting sqref="R81">
    <cfRule type="cellIs" dxfId="1130" priority="1131" operator="equal">
      <formula>"Online"</formula>
    </cfRule>
  </conditionalFormatting>
  <conditionalFormatting sqref="R81">
    <cfRule type="cellIs" dxfId="1129" priority="1130" operator="equal">
      <formula>"Online"</formula>
    </cfRule>
  </conditionalFormatting>
  <conditionalFormatting sqref="R81">
    <cfRule type="cellIs" dxfId="1128" priority="1129" operator="equal">
      <formula>"Online"</formula>
    </cfRule>
  </conditionalFormatting>
  <conditionalFormatting sqref="R81">
    <cfRule type="cellIs" dxfId="1127" priority="1128" operator="equal">
      <formula>"Online"</formula>
    </cfRule>
  </conditionalFormatting>
  <conditionalFormatting sqref="R81">
    <cfRule type="cellIs" dxfId="1126" priority="1127" operator="equal">
      <formula>"Online"</formula>
    </cfRule>
  </conditionalFormatting>
  <conditionalFormatting sqref="R81">
    <cfRule type="cellIs" dxfId="1125" priority="1126" operator="equal">
      <formula>"Online"</formula>
    </cfRule>
  </conditionalFormatting>
  <conditionalFormatting sqref="R81">
    <cfRule type="cellIs" dxfId="1124" priority="1125" operator="equal">
      <formula>"Online"</formula>
    </cfRule>
  </conditionalFormatting>
  <conditionalFormatting sqref="R81">
    <cfRule type="cellIs" dxfId="1123" priority="1124" operator="equal">
      <formula>"Online"</formula>
    </cfRule>
  </conditionalFormatting>
  <conditionalFormatting sqref="R81">
    <cfRule type="cellIs" dxfId="1122" priority="1123" operator="equal">
      <formula>"Online"</formula>
    </cfRule>
  </conditionalFormatting>
  <conditionalFormatting sqref="R81">
    <cfRule type="cellIs" dxfId="1121" priority="1122" operator="equal">
      <formula>"Online"</formula>
    </cfRule>
  </conditionalFormatting>
  <conditionalFormatting sqref="R81">
    <cfRule type="cellIs" dxfId="1120" priority="1121" operator="equal">
      <formula>"Online"</formula>
    </cfRule>
  </conditionalFormatting>
  <conditionalFormatting sqref="R81">
    <cfRule type="cellIs" dxfId="1119" priority="1120" operator="equal">
      <formula>"Online"</formula>
    </cfRule>
  </conditionalFormatting>
  <conditionalFormatting sqref="R81">
    <cfRule type="cellIs" dxfId="1118" priority="1119" operator="equal">
      <formula>"Online"</formula>
    </cfRule>
  </conditionalFormatting>
  <conditionalFormatting sqref="R81">
    <cfRule type="cellIs" dxfId="1117" priority="1118" operator="equal">
      <formula>"Online"</formula>
    </cfRule>
  </conditionalFormatting>
  <conditionalFormatting sqref="R81">
    <cfRule type="cellIs" dxfId="1116" priority="1117" operator="equal">
      <formula>"Online"</formula>
    </cfRule>
  </conditionalFormatting>
  <conditionalFormatting sqref="R81">
    <cfRule type="cellIs" dxfId="1115" priority="1116" operator="equal">
      <formula>"Online"</formula>
    </cfRule>
  </conditionalFormatting>
  <conditionalFormatting sqref="R81">
    <cfRule type="cellIs" dxfId="1114" priority="1115" operator="equal">
      <formula>"Online"</formula>
    </cfRule>
  </conditionalFormatting>
  <conditionalFormatting sqref="R81">
    <cfRule type="cellIs" dxfId="1113" priority="1114" operator="equal">
      <formula>"Online"</formula>
    </cfRule>
  </conditionalFormatting>
  <conditionalFormatting sqref="R81">
    <cfRule type="cellIs" dxfId="1112" priority="1113" operator="equal">
      <formula>"Online"</formula>
    </cfRule>
  </conditionalFormatting>
  <conditionalFormatting sqref="R81">
    <cfRule type="cellIs" dxfId="1111" priority="1112" operator="equal">
      <formula>"Online"</formula>
    </cfRule>
  </conditionalFormatting>
  <conditionalFormatting sqref="R81">
    <cfRule type="cellIs" dxfId="1110" priority="1111" operator="equal">
      <formula>"Online"</formula>
    </cfRule>
  </conditionalFormatting>
  <conditionalFormatting sqref="R81">
    <cfRule type="cellIs" dxfId="1109" priority="1110" operator="equal">
      <formula>"Online"</formula>
    </cfRule>
  </conditionalFormatting>
  <conditionalFormatting sqref="R81">
    <cfRule type="cellIs" dxfId="1108" priority="1109" operator="equal">
      <formula>"Online"</formula>
    </cfRule>
  </conditionalFormatting>
  <conditionalFormatting sqref="R81">
    <cfRule type="cellIs" dxfId="1107" priority="1108" operator="equal">
      <formula>"Online"</formula>
    </cfRule>
  </conditionalFormatting>
  <conditionalFormatting sqref="R81">
    <cfRule type="cellIs" dxfId="1106" priority="1107" operator="equal">
      <formula>"Online"</formula>
    </cfRule>
  </conditionalFormatting>
  <conditionalFormatting sqref="R81">
    <cfRule type="cellIs" dxfId="1105" priority="1106" operator="equal">
      <formula>"Online"</formula>
    </cfRule>
  </conditionalFormatting>
  <conditionalFormatting sqref="R81">
    <cfRule type="cellIs" dxfId="1104" priority="1105" operator="equal">
      <formula>"Online"</formula>
    </cfRule>
  </conditionalFormatting>
  <conditionalFormatting sqref="R81">
    <cfRule type="cellIs" dxfId="1103" priority="1104" operator="equal">
      <formula>"Online"</formula>
    </cfRule>
  </conditionalFormatting>
  <conditionalFormatting sqref="R81">
    <cfRule type="cellIs" dxfId="1102" priority="1103" operator="equal">
      <formula>"Online"</formula>
    </cfRule>
  </conditionalFormatting>
  <conditionalFormatting sqref="R81">
    <cfRule type="cellIs" dxfId="1101" priority="1102" operator="equal">
      <formula>"Online"</formula>
    </cfRule>
  </conditionalFormatting>
  <conditionalFormatting sqref="R81">
    <cfRule type="cellIs" dxfId="1100" priority="1101" operator="equal">
      <formula>"Online"</formula>
    </cfRule>
  </conditionalFormatting>
  <conditionalFormatting sqref="R81">
    <cfRule type="cellIs" dxfId="1099" priority="1100" operator="equal">
      <formula>"Online"</formula>
    </cfRule>
  </conditionalFormatting>
  <conditionalFormatting sqref="R81">
    <cfRule type="cellIs" dxfId="1098" priority="1099" operator="equal">
      <formula>"Online"</formula>
    </cfRule>
  </conditionalFormatting>
  <conditionalFormatting sqref="R81">
    <cfRule type="cellIs" dxfId="1097" priority="1098" operator="equal">
      <formula>"Online"</formula>
    </cfRule>
  </conditionalFormatting>
  <conditionalFormatting sqref="R81">
    <cfRule type="cellIs" dxfId="1096" priority="1097" operator="equal">
      <formula>"Online"</formula>
    </cfRule>
  </conditionalFormatting>
  <conditionalFormatting sqref="R81">
    <cfRule type="cellIs" dxfId="1095" priority="1096" operator="equal">
      <formula>"Online"</formula>
    </cfRule>
  </conditionalFormatting>
  <conditionalFormatting sqref="R81">
    <cfRule type="cellIs" dxfId="1094" priority="1095" operator="equal">
      <formula>"Online"</formula>
    </cfRule>
  </conditionalFormatting>
  <conditionalFormatting sqref="R81">
    <cfRule type="cellIs" dxfId="1093" priority="1094" operator="equal">
      <formula>"Online"</formula>
    </cfRule>
  </conditionalFormatting>
  <conditionalFormatting sqref="R81">
    <cfRule type="cellIs" dxfId="1092" priority="1093" operator="equal">
      <formula>"Online"</formula>
    </cfRule>
  </conditionalFormatting>
  <conditionalFormatting sqref="R81">
    <cfRule type="cellIs" dxfId="1091" priority="1092" operator="equal">
      <formula>"Online"</formula>
    </cfRule>
  </conditionalFormatting>
  <conditionalFormatting sqref="R81">
    <cfRule type="cellIs" dxfId="1090" priority="1091" operator="equal">
      <formula>"Online"</formula>
    </cfRule>
  </conditionalFormatting>
  <conditionalFormatting sqref="R81">
    <cfRule type="cellIs" dxfId="1089" priority="1090" operator="equal">
      <formula>"Online"</formula>
    </cfRule>
  </conditionalFormatting>
  <conditionalFormatting sqref="R81">
    <cfRule type="cellIs" dxfId="1088" priority="1089" operator="equal">
      <formula>"Online"</formula>
    </cfRule>
  </conditionalFormatting>
  <conditionalFormatting sqref="R81">
    <cfRule type="cellIs" dxfId="1087" priority="1088" operator="equal">
      <formula>"Online"</formula>
    </cfRule>
  </conditionalFormatting>
  <conditionalFormatting sqref="R81">
    <cfRule type="cellIs" dxfId="1086" priority="1087" operator="equal">
      <formula>"Online"</formula>
    </cfRule>
  </conditionalFormatting>
  <conditionalFormatting sqref="R81">
    <cfRule type="cellIs" dxfId="1085" priority="1086" operator="equal">
      <formula>"Online"</formula>
    </cfRule>
  </conditionalFormatting>
  <conditionalFormatting sqref="R81">
    <cfRule type="cellIs" dxfId="1084" priority="1085" operator="equal">
      <formula>"Online"</formula>
    </cfRule>
  </conditionalFormatting>
  <conditionalFormatting sqref="R81">
    <cfRule type="cellIs" dxfId="1083" priority="1084" operator="equal">
      <formula>"Online"</formula>
    </cfRule>
  </conditionalFormatting>
  <conditionalFormatting sqref="R81">
    <cfRule type="cellIs" dxfId="1082" priority="1083" operator="equal">
      <formula>"Online"</formula>
    </cfRule>
  </conditionalFormatting>
  <conditionalFormatting sqref="R81">
    <cfRule type="cellIs" dxfId="1081" priority="1082" operator="equal">
      <formula>"Online"</formula>
    </cfRule>
  </conditionalFormatting>
  <conditionalFormatting sqref="R81">
    <cfRule type="cellIs" dxfId="1080" priority="1081" operator="equal">
      <formula>"Online"</formula>
    </cfRule>
  </conditionalFormatting>
  <conditionalFormatting sqref="R81">
    <cfRule type="cellIs" dxfId="1079" priority="1080" operator="equal">
      <formula>"Online"</formula>
    </cfRule>
  </conditionalFormatting>
  <conditionalFormatting sqref="R81">
    <cfRule type="cellIs" dxfId="1078" priority="1079" operator="equal">
      <formula>"Online"</formula>
    </cfRule>
  </conditionalFormatting>
  <conditionalFormatting sqref="R81">
    <cfRule type="cellIs" dxfId="1077" priority="1078" operator="equal">
      <formula>"Online"</formula>
    </cfRule>
  </conditionalFormatting>
  <conditionalFormatting sqref="R81">
    <cfRule type="cellIs" dxfId="1076" priority="1077" operator="equal">
      <formula>"Online"</formula>
    </cfRule>
  </conditionalFormatting>
  <conditionalFormatting sqref="R81">
    <cfRule type="cellIs" dxfId="1075" priority="1076" operator="equal">
      <formula>"Online"</formula>
    </cfRule>
  </conditionalFormatting>
  <conditionalFormatting sqref="R81">
    <cfRule type="cellIs" dxfId="1074" priority="1075" operator="equal">
      <formula>"Online"</formula>
    </cfRule>
  </conditionalFormatting>
  <conditionalFormatting sqref="R81">
    <cfRule type="cellIs" dxfId="1073" priority="1074" operator="equal">
      <formula>"Online"</formula>
    </cfRule>
  </conditionalFormatting>
  <conditionalFormatting sqref="R81">
    <cfRule type="cellIs" dxfId="1072" priority="1073" operator="equal">
      <formula>"Online"</formula>
    </cfRule>
  </conditionalFormatting>
  <conditionalFormatting sqref="R81">
    <cfRule type="cellIs" dxfId="1071" priority="1072" operator="equal">
      <formula>"Online"</formula>
    </cfRule>
  </conditionalFormatting>
  <conditionalFormatting sqref="R81">
    <cfRule type="cellIs" dxfId="1070" priority="1071" operator="equal">
      <formula>"Online"</formula>
    </cfRule>
  </conditionalFormatting>
  <conditionalFormatting sqref="R81">
    <cfRule type="cellIs" dxfId="1069" priority="1070" operator="equal">
      <formula>"Online"</formula>
    </cfRule>
  </conditionalFormatting>
  <conditionalFormatting sqref="R81">
    <cfRule type="cellIs" dxfId="1068" priority="1069" operator="equal">
      <formula>"Online"</formula>
    </cfRule>
  </conditionalFormatting>
  <conditionalFormatting sqref="R81">
    <cfRule type="cellIs" dxfId="1067" priority="1068" operator="equal">
      <formula>"Online"</formula>
    </cfRule>
  </conditionalFormatting>
  <conditionalFormatting sqref="R81">
    <cfRule type="cellIs" dxfId="1066" priority="1067" operator="equal">
      <formula>"Online"</formula>
    </cfRule>
  </conditionalFormatting>
  <conditionalFormatting sqref="R81">
    <cfRule type="cellIs" dxfId="1065" priority="1066" operator="equal">
      <formula>"Online"</formula>
    </cfRule>
  </conditionalFormatting>
  <conditionalFormatting sqref="R81">
    <cfRule type="cellIs" dxfId="1064" priority="1065" operator="equal">
      <formula>"Online"</formula>
    </cfRule>
  </conditionalFormatting>
  <conditionalFormatting sqref="R81">
    <cfRule type="cellIs" dxfId="1063" priority="1064" operator="equal">
      <formula>"Online"</formula>
    </cfRule>
  </conditionalFormatting>
  <conditionalFormatting sqref="R81">
    <cfRule type="cellIs" dxfId="1062" priority="1063" operator="equal">
      <formula>"Online"</formula>
    </cfRule>
  </conditionalFormatting>
  <conditionalFormatting sqref="R81">
    <cfRule type="cellIs" dxfId="1061" priority="1062" operator="equal">
      <formula>"Online"</formula>
    </cfRule>
  </conditionalFormatting>
  <conditionalFormatting sqref="R81">
    <cfRule type="cellIs" dxfId="1060" priority="1061" operator="equal">
      <formula>"Online"</formula>
    </cfRule>
  </conditionalFormatting>
  <conditionalFormatting sqref="R81">
    <cfRule type="cellIs" dxfId="1059" priority="1060" operator="equal">
      <formula>"Online"</formula>
    </cfRule>
  </conditionalFormatting>
  <conditionalFormatting sqref="R81">
    <cfRule type="cellIs" dxfId="1058" priority="1059" operator="equal">
      <formula>"Online"</formula>
    </cfRule>
  </conditionalFormatting>
  <conditionalFormatting sqref="R81">
    <cfRule type="cellIs" dxfId="1057" priority="1058" operator="equal">
      <formula>"Online"</formula>
    </cfRule>
  </conditionalFormatting>
  <conditionalFormatting sqref="R81">
    <cfRule type="cellIs" dxfId="1056" priority="1057" operator="equal">
      <formula>"Online"</formula>
    </cfRule>
  </conditionalFormatting>
  <conditionalFormatting sqref="R81">
    <cfRule type="cellIs" dxfId="1055" priority="1056" operator="equal">
      <formula>"Online"</formula>
    </cfRule>
  </conditionalFormatting>
  <conditionalFormatting sqref="R81">
    <cfRule type="cellIs" dxfId="1054" priority="1055" operator="equal">
      <formula>"Online"</formula>
    </cfRule>
  </conditionalFormatting>
  <conditionalFormatting sqref="R81">
    <cfRule type="cellIs" dxfId="1053" priority="1054" operator="equal">
      <formula>"Online"</formula>
    </cfRule>
  </conditionalFormatting>
  <conditionalFormatting sqref="R81">
    <cfRule type="cellIs" dxfId="1052" priority="1053" operator="equal">
      <formula>"Online"</formula>
    </cfRule>
  </conditionalFormatting>
  <conditionalFormatting sqref="R81">
    <cfRule type="cellIs" dxfId="1051" priority="1052" operator="equal">
      <formula>"Online"</formula>
    </cfRule>
  </conditionalFormatting>
  <conditionalFormatting sqref="R81">
    <cfRule type="cellIs" dxfId="1050" priority="1051" operator="equal">
      <formula>"Online"</formula>
    </cfRule>
  </conditionalFormatting>
  <conditionalFormatting sqref="R81">
    <cfRule type="cellIs" dxfId="1049" priority="1050" operator="equal">
      <formula>"Online"</formula>
    </cfRule>
  </conditionalFormatting>
  <conditionalFormatting sqref="R81">
    <cfRule type="cellIs" dxfId="1048" priority="1049" operator="equal">
      <formula>"Online"</formula>
    </cfRule>
  </conditionalFormatting>
  <conditionalFormatting sqref="R81">
    <cfRule type="cellIs" dxfId="1047" priority="1048" operator="equal">
      <formula>"Online"</formula>
    </cfRule>
  </conditionalFormatting>
  <conditionalFormatting sqref="R81">
    <cfRule type="cellIs" dxfId="1046" priority="1047" operator="equal">
      <formula>"Online"</formula>
    </cfRule>
  </conditionalFormatting>
  <conditionalFormatting sqref="R81">
    <cfRule type="cellIs" dxfId="1045" priority="1046" operator="equal">
      <formula>"Online"</formula>
    </cfRule>
  </conditionalFormatting>
  <conditionalFormatting sqref="R81">
    <cfRule type="cellIs" dxfId="1044" priority="1045" operator="equal">
      <formula>"Online"</formula>
    </cfRule>
  </conditionalFormatting>
  <conditionalFormatting sqref="R81">
    <cfRule type="cellIs" dxfId="1043" priority="1044" operator="equal">
      <formula>"Online"</formula>
    </cfRule>
  </conditionalFormatting>
  <conditionalFormatting sqref="R81">
    <cfRule type="cellIs" dxfId="1042" priority="1043" operator="equal">
      <formula>"Online"</formula>
    </cfRule>
  </conditionalFormatting>
  <conditionalFormatting sqref="R81">
    <cfRule type="cellIs" dxfId="1041" priority="1042" operator="equal">
      <formula>"Online"</formula>
    </cfRule>
  </conditionalFormatting>
  <conditionalFormatting sqref="R81">
    <cfRule type="cellIs" dxfId="1040" priority="1041" operator="equal">
      <formula>"Online"</formula>
    </cfRule>
  </conditionalFormatting>
  <conditionalFormatting sqref="R81">
    <cfRule type="cellIs" dxfId="1039" priority="1040" operator="equal">
      <formula>"Online"</formula>
    </cfRule>
  </conditionalFormatting>
  <conditionalFormatting sqref="R81">
    <cfRule type="cellIs" dxfId="1038" priority="1039" operator="equal">
      <formula>"Online"</formula>
    </cfRule>
  </conditionalFormatting>
  <conditionalFormatting sqref="R81">
    <cfRule type="cellIs" dxfId="1037" priority="1038" operator="equal">
      <formula>"Online"</formula>
    </cfRule>
  </conditionalFormatting>
  <conditionalFormatting sqref="R81">
    <cfRule type="cellIs" dxfId="1036" priority="1037" operator="equal">
      <formula>"Online"</formula>
    </cfRule>
  </conditionalFormatting>
  <conditionalFormatting sqref="R81">
    <cfRule type="cellIs" dxfId="1035" priority="1036" operator="equal">
      <formula>"Online"</formula>
    </cfRule>
  </conditionalFormatting>
  <conditionalFormatting sqref="R81">
    <cfRule type="cellIs" dxfId="1034" priority="1035" operator="equal">
      <formula>"Online"</formula>
    </cfRule>
  </conditionalFormatting>
  <conditionalFormatting sqref="R81">
    <cfRule type="cellIs" dxfId="1033" priority="1034" operator="equal">
      <formula>"Online"</formula>
    </cfRule>
  </conditionalFormatting>
  <conditionalFormatting sqref="R81">
    <cfRule type="cellIs" dxfId="1032" priority="1033" operator="equal">
      <formula>"Online"</formula>
    </cfRule>
  </conditionalFormatting>
  <conditionalFormatting sqref="R81">
    <cfRule type="cellIs" dxfId="1031" priority="1032" operator="equal">
      <formula>"Online"</formula>
    </cfRule>
  </conditionalFormatting>
  <conditionalFormatting sqref="R81">
    <cfRule type="cellIs" dxfId="1030" priority="1031" operator="equal">
      <formula>"Online"</formula>
    </cfRule>
  </conditionalFormatting>
  <conditionalFormatting sqref="R81">
    <cfRule type="cellIs" dxfId="1029" priority="1030" operator="equal">
      <formula>"Online"</formula>
    </cfRule>
  </conditionalFormatting>
  <conditionalFormatting sqref="R81">
    <cfRule type="cellIs" dxfId="1028" priority="1029" operator="equal">
      <formula>"Online"</formula>
    </cfRule>
  </conditionalFormatting>
  <conditionalFormatting sqref="R81">
    <cfRule type="cellIs" dxfId="1027" priority="1028" operator="equal">
      <formula>"Online"</formula>
    </cfRule>
  </conditionalFormatting>
  <conditionalFormatting sqref="R81">
    <cfRule type="cellIs" dxfId="1026" priority="1027" operator="equal">
      <formula>"Online"</formula>
    </cfRule>
  </conditionalFormatting>
  <conditionalFormatting sqref="R81">
    <cfRule type="cellIs" dxfId="1025" priority="1026" operator="equal">
      <formula>"Online"</formula>
    </cfRule>
  </conditionalFormatting>
  <conditionalFormatting sqref="R81">
    <cfRule type="cellIs" dxfId="1024" priority="1025" operator="equal">
      <formula>"Online"</formula>
    </cfRule>
  </conditionalFormatting>
  <conditionalFormatting sqref="R81">
    <cfRule type="cellIs" dxfId="1023" priority="1024" operator="equal">
      <formula>"Online"</formula>
    </cfRule>
  </conditionalFormatting>
  <conditionalFormatting sqref="R81">
    <cfRule type="cellIs" dxfId="1022" priority="1023" operator="equal">
      <formula>"Online"</formula>
    </cfRule>
  </conditionalFormatting>
  <conditionalFormatting sqref="R81">
    <cfRule type="cellIs" dxfId="1021" priority="1022" operator="equal">
      <formula>"Online"</formula>
    </cfRule>
  </conditionalFormatting>
  <conditionalFormatting sqref="R81">
    <cfRule type="cellIs" dxfId="1020" priority="1021" operator="equal">
      <formula>"Online"</formula>
    </cfRule>
  </conditionalFormatting>
  <conditionalFormatting sqref="R81">
    <cfRule type="cellIs" dxfId="1019" priority="1020" operator="equal">
      <formula>"Online"</formula>
    </cfRule>
  </conditionalFormatting>
  <conditionalFormatting sqref="R81">
    <cfRule type="cellIs" dxfId="1018" priority="1019" operator="equal">
      <formula>"Online"</formula>
    </cfRule>
  </conditionalFormatting>
  <conditionalFormatting sqref="R81">
    <cfRule type="cellIs" dxfId="1017" priority="1018" operator="equal">
      <formula>"Online"</formula>
    </cfRule>
  </conditionalFormatting>
  <conditionalFormatting sqref="R81">
    <cfRule type="cellIs" dxfId="1016" priority="1017" operator="equal">
      <formula>"Online"</formula>
    </cfRule>
  </conditionalFormatting>
  <conditionalFormatting sqref="R81">
    <cfRule type="cellIs" dxfId="1015" priority="1016" operator="equal">
      <formula>"Online"</formula>
    </cfRule>
  </conditionalFormatting>
  <conditionalFormatting sqref="R81">
    <cfRule type="cellIs" dxfId="1014" priority="1015" operator="equal">
      <formula>"Online"</formula>
    </cfRule>
  </conditionalFormatting>
  <conditionalFormatting sqref="R81">
    <cfRule type="cellIs" dxfId="1013" priority="1014" operator="equal">
      <formula>"Online"</formula>
    </cfRule>
  </conditionalFormatting>
  <conditionalFormatting sqref="R81">
    <cfRule type="cellIs" dxfId="1012" priority="1013" operator="equal">
      <formula>"Online"</formula>
    </cfRule>
  </conditionalFormatting>
  <conditionalFormatting sqref="R81">
    <cfRule type="cellIs" dxfId="1011" priority="1012" operator="equal">
      <formula>"Online"</formula>
    </cfRule>
  </conditionalFormatting>
  <conditionalFormatting sqref="R81">
    <cfRule type="cellIs" dxfId="1010" priority="1011" operator="equal">
      <formula>"Online"</formula>
    </cfRule>
  </conditionalFormatting>
  <conditionalFormatting sqref="R81">
    <cfRule type="cellIs" dxfId="1009" priority="1010" operator="equal">
      <formula>"Online"</formula>
    </cfRule>
  </conditionalFormatting>
  <conditionalFormatting sqref="R81">
    <cfRule type="cellIs" dxfId="1008" priority="1009" operator="equal">
      <formula>"Online"</formula>
    </cfRule>
  </conditionalFormatting>
  <conditionalFormatting sqref="R81">
    <cfRule type="cellIs" dxfId="1007" priority="1008" operator="equal">
      <formula>"Online"</formula>
    </cfRule>
  </conditionalFormatting>
  <conditionalFormatting sqref="R81">
    <cfRule type="cellIs" dxfId="1006" priority="1007" operator="equal">
      <formula>"Online"</formula>
    </cfRule>
  </conditionalFormatting>
  <conditionalFormatting sqref="R81">
    <cfRule type="cellIs" dxfId="1005" priority="1006" operator="equal">
      <formula>"Online"</formula>
    </cfRule>
  </conditionalFormatting>
  <conditionalFormatting sqref="R81">
    <cfRule type="cellIs" dxfId="1004" priority="1005" operator="equal">
      <formula>"Online"</formula>
    </cfRule>
  </conditionalFormatting>
  <conditionalFormatting sqref="R81">
    <cfRule type="cellIs" dxfId="1003" priority="1004" operator="equal">
      <formula>"Online"</formula>
    </cfRule>
  </conditionalFormatting>
  <conditionalFormatting sqref="R81">
    <cfRule type="cellIs" dxfId="1002" priority="1003" operator="equal">
      <formula>"Online"</formula>
    </cfRule>
  </conditionalFormatting>
  <conditionalFormatting sqref="R81">
    <cfRule type="cellIs" dxfId="1001" priority="1002" operator="equal">
      <formula>"Online"</formula>
    </cfRule>
  </conditionalFormatting>
  <conditionalFormatting sqref="R81">
    <cfRule type="cellIs" dxfId="1000" priority="1001" operator="equal">
      <formula>"Online"</formula>
    </cfRule>
  </conditionalFormatting>
  <conditionalFormatting sqref="R81">
    <cfRule type="cellIs" dxfId="999" priority="1000" operator="equal">
      <formula>"Online"</formula>
    </cfRule>
  </conditionalFormatting>
  <conditionalFormatting sqref="R81">
    <cfRule type="cellIs" dxfId="998" priority="999" operator="equal">
      <formula>"Online"</formula>
    </cfRule>
  </conditionalFormatting>
  <conditionalFormatting sqref="R91">
    <cfRule type="cellIs" dxfId="997" priority="998" operator="equal">
      <formula>"Online"</formula>
    </cfRule>
  </conditionalFormatting>
  <conditionalFormatting sqref="R91">
    <cfRule type="cellIs" dxfId="996" priority="997" operator="equal">
      <formula>"Online"</formula>
    </cfRule>
  </conditionalFormatting>
  <conditionalFormatting sqref="R91">
    <cfRule type="cellIs" dxfId="995" priority="996" operator="equal">
      <formula>"Online"</formula>
    </cfRule>
  </conditionalFormatting>
  <conditionalFormatting sqref="R91">
    <cfRule type="cellIs" dxfId="994" priority="995" operator="equal">
      <formula>"Online"</formula>
    </cfRule>
  </conditionalFormatting>
  <conditionalFormatting sqref="R91">
    <cfRule type="cellIs" dxfId="993" priority="994" operator="equal">
      <formula>"Online"</formula>
    </cfRule>
  </conditionalFormatting>
  <conditionalFormatting sqref="R91">
    <cfRule type="cellIs" dxfId="992" priority="993" operator="equal">
      <formula>"Online"</formula>
    </cfRule>
  </conditionalFormatting>
  <conditionalFormatting sqref="R91">
    <cfRule type="cellIs" dxfId="991" priority="992" operator="equal">
      <formula>"Online"</formula>
    </cfRule>
  </conditionalFormatting>
  <conditionalFormatting sqref="R91">
    <cfRule type="cellIs" dxfId="990" priority="991" operator="equal">
      <formula>"Online"</formula>
    </cfRule>
  </conditionalFormatting>
  <conditionalFormatting sqref="R91">
    <cfRule type="cellIs" dxfId="989" priority="990" operator="equal">
      <formula>"Online"</formula>
    </cfRule>
  </conditionalFormatting>
  <conditionalFormatting sqref="R91">
    <cfRule type="cellIs" dxfId="988" priority="989" operator="equal">
      <formula>"Online"</formula>
    </cfRule>
  </conditionalFormatting>
  <conditionalFormatting sqref="R91">
    <cfRule type="cellIs" dxfId="987" priority="988" operator="equal">
      <formula>"Online"</formula>
    </cfRule>
  </conditionalFormatting>
  <conditionalFormatting sqref="R91">
    <cfRule type="cellIs" dxfId="986" priority="987" operator="equal">
      <formula>"Online"</formula>
    </cfRule>
  </conditionalFormatting>
  <conditionalFormatting sqref="R91">
    <cfRule type="cellIs" dxfId="985" priority="986" operator="equal">
      <formula>"Online"</formula>
    </cfRule>
  </conditionalFormatting>
  <conditionalFormatting sqref="R91">
    <cfRule type="cellIs" dxfId="984" priority="985" operator="equal">
      <formula>"Online"</formula>
    </cfRule>
  </conditionalFormatting>
  <conditionalFormatting sqref="R91">
    <cfRule type="cellIs" dxfId="983" priority="984" operator="equal">
      <formula>"Online"</formula>
    </cfRule>
  </conditionalFormatting>
  <conditionalFormatting sqref="R91">
    <cfRule type="cellIs" dxfId="982" priority="983" operator="equal">
      <formula>"Online"</formula>
    </cfRule>
  </conditionalFormatting>
  <conditionalFormatting sqref="R91">
    <cfRule type="cellIs" dxfId="981" priority="982" operator="equal">
      <formula>"Online"</formula>
    </cfRule>
  </conditionalFormatting>
  <conditionalFormatting sqref="R91">
    <cfRule type="cellIs" dxfId="980" priority="981" operator="equal">
      <formula>"Online"</formula>
    </cfRule>
  </conditionalFormatting>
  <conditionalFormatting sqref="R91">
    <cfRule type="cellIs" dxfId="979" priority="980" operator="equal">
      <formula>"Online"</formula>
    </cfRule>
  </conditionalFormatting>
  <conditionalFormatting sqref="R91">
    <cfRule type="cellIs" dxfId="978" priority="979" operator="equal">
      <formula>"Online"</formula>
    </cfRule>
  </conditionalFormatting>
  <conditionalFormatting sqref="R91">
    <cfRule type="cellIs" dxfId="977" priority="978" operator="equal">
      <formula>"Online"</formula>
    </cfRule>
  </conditionalFormatting>
  <conditionalFormatting sqref="R91">
    <cfRule type="cellIs" dxfId="976" priority="977" operator="equal">
      <formula>"Online"</formula>
    </cfRule>
  </conditionalFormatting>
  <conditionalFormatting sqref="R91">
    <cfRule type="cellIs" dxfId="975" priority="976" operator="equal">
      <formula>"Online"</formula>
    </cfRule>
  </conditionalFormatting>
  <conditionalFormatting sqref="R91">
    <cfRule type="cellIs" dxfId="974" priority="975" operator="equal">
      <formula>"Online"</formula>
    </cfRule>
  </conditionalFormatting>
  <conditionalFormatting sqref="R91">
    <cfRule type="cellIs" dxfId="973" priority="974" operator="equal">
      <formula>"Online"</formula>
    </cfRule>
  </conditionalFormatting>
  <conditionalFormatting sqref="R91">
    <cfRule type="cellIs" dxfId="972" priority="973" operator="equal">
      <formula>"Online"</formula>
    </cfRule>
  </conditionalFormatting>
  <conditionalFormatting sqref="R91">
    <cfRule type="cellIs" dxfId="971" priority="972" operator="equal">
      <formula>"Online"</formula>
    </cfRule>
  </conditionalFormatting>
  <conditionalFormatting sqref="R91">
    <cfRule type="cellIs" dxfId="970" priority="971" operator="equal">
      <formula>"Online"</formula>
    </cfRule>
  </conditionalFormatting>
  <conditionalFormatting sqref="R91">
    <cfRule type="cellIs" dxfId="969" priority="970" operator="equal">
      <formula>"Online"</formula>
    </cfRule>
  </conditionalFormatting>
  <conditionalFormatting sqref="R91">
    <cfRule type="cellIs" dxfId="968" priority="969" operator="equal">
      <formula>"Online"</formula>
    </cfRule>
  </conditionalFormatting>
  <conditionalFormatting sqref="R91">
    <cfRule type="cellIs" dxfId="967" priority="968" operator="equal">
      <formula>"Online"</formula>
    </cfRule>
  </conditionalFormatting>
  <conditionalFormatting sqref="R91">
    <cfRule type="cellIs" dxfId="966" priority="967" operator="equal">
      <formula>"Online"</formula>
    </cfRule>
  </conditionalFormatting>
  <conditionalFormatting sqref="R91">
    <cfRule type="cellIs" dxfId="965" priority="966" operator="equal">
      <formula>"Online"</formula>
    </cfRule>
  </conditionalFormatting>
  <conditionalFormatting sqref="R91">
    <cfRule type="cellIs" dxfId="964" priority="965" operator="equal">
      <formula>"Online"</formula>
    </cfRule>
  </conditionalFormatting>
  <conditionalFormatting sqref="R91">
    <cfRule type="cellIs" dxfId="963" priority="964" operator="equal">
      <formula>"Online"</formula>
    </cfRule>
  </conditionalFormatting>
  <conditionalFormatting sqref="R91">
    <cfRule type="cellIs" dxfId="962" priority="963" operator="equal">
      <formula>"Online"</formula>
    </cfRule>
  </conditionalFormatting>
  <conditionalFormatting sqref="R91">
    <cfRule type="cellIs" dxfId="961" priority="962" operator="equal">
      <formula>"Online"</formula>
    </cfRule>
  </conditionalFormatting>
  <conditionalFormatting sqref="R91">
    <cfRule type="cellIs" dxfId="960" priority="961" operator="equal">
      <formula>"Online"</formula>
    </cfRule>
  </conditionalFormatting>
  <conditionalFormatting sqref="R91">
    <cfRule type="cellIs" dxfId="959" priority="960" operator="equal">
      <formula>"Online"</formula>
    </cfRule>
  </conditionalFormatting>
  <conditionalFormatting sqref="R91">
    <cfRule type="cellIs" dxfId="958" priority="959" operator="equal">
      <formula>"Online"</formula>
    </cfRule>
  </conditionalFormatting>
  <conditionalFormatting sqref="R91">
    <cfRule type="cellIs" dxfId="957" priority="958" operator="equal">
      <formula>"Online"</formula>
    </cfRule>
  </conditionalFormatting>
  <conditionalFormatting sqref="R91">
    <cfRule type="cellIs" dxfId="956" priority="957" operator="equal">
      <formula>"Online"</formula>
    </cfRule>
  </conditionalFormatting>
  <conditionalFormatting sqref="R91">
    <cfRule type="cellIs" dxfId="955" priority="956" operator="equal">
      <formula>"Online"</formula>
    </cfRule>
  </conditionalFormatting>
  <conditionalFormatting sqref="R91">
    <cfRule type="cellIs" dxfId="954" priority="955" operator="equal">
      <formula>"Online"</formula>
    </cfRule>
  </conditionalFormatting>
  <conditionalFormatting sqref="R91">
    <cfRule type="cellIs" dxfId="953" priority="954" operator="equal">
      <formula>"Online"</formula>
    </cfRule>
  </conditionalFormatting>
  <conditionalFormatting sqref="R91">
    <cfRule type="cellIs" dxfId="952" priority="953" operator="equal">
      <formula>"Online"</formula>
    </cfRule>
  </conditionalFormatting>
  <conditionalFormatting sqref="R91">
    <cfRule type="cellIs" dxfId="951" priority="952" operator="equal">
      <formula>"Online"</formula>
    </cfRule>
  </conditionalFormatting>
  <conditionalFormatting sqref="R91">
    <cfRule type="cellIs" dxfId="950" priority="951" operator="equal">
      <formula>"Online"</formula>
    </cfRule>
  </conditionalFormatting>
  <conditionalFormatting sqref="R91">
    <cfRule type="cellIs" dxfId="949" priority="950" operator="equal">
      <formula>"Online"</formula>
    </cfRule>
  </conditionalFormatting>
  <conditionalFormatting sqref="R91">
    <cfRule type="cellIs" dxfId="948" priority="949" operator="equal">
      <formula>"Online"</formula>
    </cfRule>
  </conditionalFormatting>
  <conditionalFormatting sqref="R91">
    <cfRule type="cellIs" dxfId="947" priority="948" operator="equal">
      <formula>"Online"</formula>
    </cfRule>
  </conditionalFormatting>
  <conditionalFormatting sqref="R91">
    <cfRule type="cellIs" dxfId="946" priority="947" operator="equal">
      <formula>"Online"</formula>
    </cfRule>
  </conditionalFormatting>
  <conditionalFormatting sqref="R91">
    <cfRule type="cellIs" dxfId="945" priority="946" operator="equal">
      <formula>"Online"</formula>
    </cfRule>
  </conditionalFormatting>
  <conditionalFormatting sqref="R91">
    <cfRule type="cellIs" dxfId="944" priority="945" operator="equal">
      <formula>"Online"</formula>
    </cfRule>
  </conditionalFormatting>
  <conditionalFormatting sqref="R91">
    <cfRule type="cellIs" dxfId="943" priority="944" operator="equal">
      <formula>"Online"</formula>
    </cfRule>
  </conditionalFormatting>
  <conditionalFormatting sqref="R91">
    <cfRule type="cellIs" dxfId="942" priority="943" operator="equal">
      <formula>"Online"</formula>
    </cfRule>
  </conditionalFormatting>
  <conditionalFormatting sqref="R91">
    <cfRule type="cellIs" dxfId="941" priority="942" operator="equal">
      <formula>"Online"</formula>
    </cfRule>
  </conditionalFormatting>
  <conditionalFormatting sqref="R91">
    <cfRule type="cellIs" dxfId="940" priority="941" operator="equal">
      <formula>"Online"</formula>
    </cfRule>
  </conditionalFormatting>
  <conditionalFormatting sqref="R91">
    <cfRule type="cellIs" dxfId="939" priority="940" operator="equal">
      <formula>"Online"</formula>
    </cfRule>
  </conditionalFormatting>
  <conditionalFormatting sqref="R91">
    <cfRule type="cellIs" dxfId="938" priority="939" operator="equal">
      <formula>"Online"</formula>
    </cfRule>
  </conditionalFormatting>
  <conditionalFormatting sqref="R91">
    <cfRule type="cellIs" dxfId="937" priority="938" operator="equal">
      <formula>"Online"</formula>
    </cfRule>
  </conditionalFormatting>
  <conditionalFormatting sqref="R91">
    <cfRule type="cellIs" dxfId="936" priority="937" operator="equal">
      <formula>"Online"</formula>
    </cfRule>
  </conditionalFormatting>
  <conditionalFormatting sqref="R91">
    <cfRule type="cellIs" dxfId="935" priority="936" operator="equal">
      <formula>"Online"</formula>
    </cfRule>
  </conditionalFormatting>
  <conditionalFormatting sqref="R91">
    <cfRule type="cellIs" dxfId="934" priority="935" operator="equal">
      <formula>"Online"</formula>
    </cfRule>
  </conditionalFormatting>
  <conditionalFormatting sqref="R91">
    <cfRule type="cellIs" dxfId="933" priority="934" operator="equal">
      <formula>"Online"</formula>
    </cfRule>
  </conditionalFormatting>
  <conditionalFormatting sqref="R91">
    <cfRule type="cellIs" dxfId="932" priority="933" operator="equal">
      <formula>"Online"</formula>
    </cfRule>
  </conditionalFormatting>
  <conditionalFormatting sqref="R91">
    <cfRule type="cellIs" dxfId="931" priority="932" operator="equal">
      <formula>"Online"</formula>
    </cfRule>
  </conditionalFormatting>
  <conditionalFormatting sqref="R91">
    <cfRule type="cellIs" dxfId="930" priority="931" operator="equal">
      <formula>"Online"</formula>
    </cfRule>
  </conditionalFormatting>
  <conditionalFormatting sqref="R91">
    <cfRule type="cellIs" dxfId="929" priority="930" operator="equal">
      <formula>"Online"</formula>
    </cfRule>
  </conditionalFormatting>
  <conditionalFormatting sqref="R91">
    <cfRule type="cellIs" dxfId="928" priority="929" operator="equal">
      <formula>"Online"</formula>
    </cfRule>
  </conditionalFormatting>
  <conditionalFormatting sqref="R91">
    <cfRule type="cellIs" dxfId="927" priority="928" operator="equal">
      <formula>"Online"</formula>
    </cfRule>
  </conditionalFormatting>
  <conditionalFormatting sqref="R91">
    <cfRule type="cellIs" dxfId="926" priority="927" operator="equal">
      <formula>"Online"</formula>
    </cfRule>
  </conditionalFormatting>
  <conditionalFormatting sqref="R91">
    <cfRule type="cellIs" dxfId="925" priority="926" operator="equal">
      <formula>"Online"</formula>
    </cfRule>
  </conditionalFormatting>
  <conditionalFormatting sqref="R91">
    <cfRule type="cellIs" dxfId="924" priority="925" operator="equal">
      <formula>"Online"</formula>
    </cfRule>
  </conditionalFormatting>
  <conditionalFormatting sqref="R91">
    <cfRule type="cellIs" dxfId="923" priority="924" operator="equal">
      <formula>"Online"</formula>
    </cfRule>
  </conditionalFormatting>
  <conditionalFormatting sqref="R91">
    <cfRule type="cellIs" dxfId="922" priority="923" operator="equal">
      <formula>"Online"</formula>
    </cfRule>
  </conditionalFormatting>
  <conditionalFormatting sqref="R91">
    <cfRule type="cellIs" dxfId="921" priority="922" operator="equal">
      <formula>"Online"</formula>
    </cfRule>
  </conditionalFormatting>
  <conditionalFormatting sqref="R91">
    <cfRule type="cellIs" dxfId="920" priority="921" operator="equal">
      <formula>"Online"</formula>
    </cfRule>
  </conditionalFormatting>
  <conditionalFormatting sqref="R91">
    <cfRule type="cellIs" dxfId="919" priority="920" operator="equal">
      <formula>"Online"</formula>
    </cfRule>
  </conditionalFormatting>
  <conditionalFormatting sqref="R91">
    <cfRule type="cellIs" dxfId="918" priority="919" operator="equal">
      <formula>"Online"</formula>
    </cfRule>
  </conditionalFormatting>
  <conditionalFormatting sqref="R91">
    <cfRule type="cellIs" dxfId="917" priority="918" operator="equal">
      <formula>"Online"</formula>
    </cfRule>
  </conditionalFormatting>
  <conditionalFormatting sqref="R91">
    <cfRule type="cellIs" dxfId="916" priority="917" operator="equal">
      <formula>"Online"</formula>
    </cfRule>
  </conditionalFormatting>
  <conditionalFormatting sqref="R91">
    <cfRule type="cellIs" dxfId="915" priority="916" operator="equal">
      <formula>"Online"</formula>
    </cfRule>
  </conditionalFormatting>
  <conditionalFormatting sqref="R91">
    <cfRule type="cellIs" dxfId="914" priority="915" operator="equal">
      <formula>"Online"</formula>
    </cfRule>
  </conditionalFormatting>
  <conditionalFormatting sqref="R91">
    <cfRule type="cellIs" dxfId="913" priority="914" operator="equal">
      <formula>"Online"</formula>
    </cfRule>
  </conditionalFormatting>
  <conditionalFormatting sqref="R91">
    <cfRule type="cellIs" dxfId="912" priority="913" operator="equal">
      <formula>"Online"</formula>
    </cfRule>
  </conditionalFormatting>
  <conditionalFormatting sqref="R91">
    <cfRule type="cellIs" dxfId="911" priority="912" operator="equal">
      <formula>"Online"</formula>
    </cfRule>
  </conditionalFormatting>
  <conditionalFormatting sqref="R91">
    <cfRule type="cellIs" dxfId="910" priority="911" operator="equal">
      <formula>"Online"</formula>
    </cfRule>
  </conditionalFormatting>
  <conditionalFormatting sqref="R91">
    <cfRule type="cellIs" dxfId="909" priority="910" operator="equal">
      <formula>"Online"</formula>
    </cfRule>
  </conditionalFormatting>
  <conditionalFormatting sqref="R91">
    <cfRule type="cellIs" dxfId="908" priority="909" operator="equal">
      <formula>"Online"</formula>
    </cfRule>
  </conditionalFormatting>
  <conditionalFormatting sqref="R91">
    <cfRule type="cellIs" dxfId="907" priority="908" operator="equal">
      <formula>"Online"</formula>
    </cfRule>
  </conditionalFormatting>
  <conditionalFormatting sqref="R91">
    <cfRule type="cellIs" dxfId="906" priority="907" operator="equal">
      <formula>"Online"</formula>
    </cfRule>
  </conditionalFormatting>
  <conditionalFormatting sqref="R91">
    <cfRule type="cellIs" dxfId="905" priority="906" operator="equal">
      <formula>"Online"</formula>
    </cfRule>
  </conditionalFormatting>
  <conditionalFormatting sqref="R91">
    <cfRule type="cellIs" dxfId="904" priority="905" operator="equal">
      <formula>"Online"</formula>
    </cfRule>
  </conditionalFormatting>
  <conditionalFormatting sqref="R91">
    <cfRule type="cellIs" dxfId="903" priority="904" operator="equal">
      <formula>"Online"</formula>
    </cfRule>
  </conditionalFormatting>
  <conditionalFormatting sqref="R91">
    <cfRule type="cellIs" dxfId="902" priority="903" operator="equal">
      <formula>"Online"</formula>
    </cfRule>
  </conditionalFormatting>
  <conditionalFormatting sqref="R91">
    <cfRule type="cellIs" dxfId="901" priority="902" operator="equal">
      <formula>"Online"</formula>
    </cfRule>
  </conditionalFormatting>
  <conditionalFormatting sqref="R91">
    <cfRule type="cellIs" dxfId="900" priority="901" operator="equal">
      <formula>"Online"</formula>
    </cfRule>
  </conditionalFormatting>
  <conditionalFormatting sqref="R91">
    <cfRule type="cellIs" dxfId="899" priority="900" operator="equal">
      <formula>"Online"</formula>
    </cfRule>
  </conditionalFormatting>
  <conditionalFormatting sqref="R91">
    <cfRule type="cellIs" dxfId="898" priority="899" operator="equal">
      <formula>"Online"</formula>
    </cfRule>
  </conditionalFormatting>
  <conditionalFormatting sqref="R91">
    <cfRule type="cellIs" dxfId="897" priority="898" operator="equal">
      <formula>"Online"</formula>
    </cfRule>
  </conditionalFormatting>
  <conditionalFormatting sqref="R91">
    <cfRule type="cellIs" dxfId="896" priority="897" operator="equal">
      <formula>"Online"</formula>
    </cfRule>
  </conditionalFormatting>
  <conditionalFormatting sqref="R91">
    <cfRule type="cellIs" dxfId="895" priority="896" operator="equal">
      <formula>"Online"</formula>
    </cfRule>
  </conditionalFormatting>
  <conditionalFormatting sqref="R91">
    <cfRule type="cellIs" dxfId="894" priority="895" operator="equal">
      <formula>"Online"</formula>
    </cfRule>
  </conditionalFormatting>
  <conditionalFormatting sqref="R91">
    <cfRule type="cellIs" dxfId="893" priority="894" operator="equal">
      <formula>"Online"</formula>
    </cfRule>
  </conditionalFormatting>
  <conditionalFormatting sqref="R91">
    <cfRule type="cellIs" dxfId="892" priority="893" operator="equal">
      <formula>"Online"</formula>
    </cfRule>
  </conditionalFormatting>
  <conditionalFormatting sqref="R91">
    <cfRule type="cellIs" dxfId="891" priority="892" operator="equal">
      <formula>"Online"</formula>
    </cfRule>
  </conditionalFormatting>
  <conditionalFormatting sqref="R91">
    <cfRule type="cellIs" dxfId="890" priority="891" operator="equal">
      <formula>"Online"</formula>
    </cfRule>
  </conditionalFormatting>
  <conditionalFormatting sqref="R91">
    <cfRule type="cellIs" dxfId="889" priority="890" operator="equal">
      <formula>"Online"</formula>
    </cfRule>
  </conditionalFormatting>
  <conditionalFormatting sqref="R91">
    <cfRule type="cellIs" dxfId="888" priority="889" operator="equal">
      <formula>"Online"</formula>
    </cfRule>
  </conditionalFormatting>
  <conditionalFormatting sqref="R91">
    <cfRule type="cellIs" dxfId="887" priority="888" operator="equal">
      <formula>"Online"</formula>
    </cfRule>
  </conditionalFormatting>
  <conditionalFormatting sqref="R91">
    <cfRule type="cellIs" dxfId="886" priority="887" operator="equal">
      <formula>"Online"</formula>
    </cfRule>
  </conditionalFormatting>
  <conditionalFormatting sqref="R91">
    <cfRule type="cellIs" dxfId="885" priority="886" operator="equal">
      <formula>"Online"</formula>
    </cfRule>
  </conditionalFormatting>
  <conditionalFormatting sqref="R91">
    <cfRule type="cellIs" dxfId="884" priority="885" operator="equal">
      <formula>"Online"</formula>
    </cfRule>
  </conditionalFormatting>
  <conditionalFormatting sqref="R91">
    <cfRule type="cellIs" dxfId="883" priority="884" operator="equal">
      <formula>"Online"</formula>
    </cfRule>
  </conditionalFormatting>
  <conditionalFormatting sqref="R91">
    <cfRule type="cellIs" dxfId="882" priority="883" operator="equal">
      <formula>"Online"</formula>
    </cfRule>
  </conditionalFormatting>
  <conditionalFormatting sqref="R91">
    <cfRule type="cellIs" dxfId="881" priority="882" operator="equal">
      <formula>"Online"</formula>
    </cfRule>
  </conditionalFormatting>
  <conditionalFormatting sqref="R91">
    <cfRule type="cellIs" dxfId="880" priority="881" operator="equal">
      <formula>"Online"</formula>
    </cfRule>
  </conditionalFormatting>
  <conditionalFormatting sqref="R91">
    <cfRule type="cellIs" dxfId="879" priority="880" operator="equal">
      <formula>"Online"</formula>
    </cfRule>
  </conditionalFormatting>
  <conditionalFormatting sqref="R91">
    <cfRule type="cellIs" dxfId="878" priority="879" operator="equal">
      <formula>"Online"</formula>
    </cfRule>
  </conditionalFormatting>
  <conditionalFormatting sqref="R91">
    <cfRule type="cellIs" dxfId="877" priority="878" operator="equal">
      <formula>"Online"</formula>
    </cfRule>
  </conditionalFormatting>
  <conditionalFormatting sqref="R91">
    <cfRule type="cellIs" dxfId="876" priority="877" operator="equal">
      <formula>"Online"</formula>
    </cfRule>
  </conditionalFormatting>
  <conditionalFormatting sqref="R91">
    <cfRule type="cellIs" dxfId="875" priority="876" operator="equal">
      <formula>"Online"</formula>
    </cfRule>
  </conditionalFormatting>
  <conditionalFormatting sqref="R91">
    <cfRule type="cellIs" dxfId="874" priority="875" operator="equal">
      <formula>"Online"</formula>
    </cfRule>
  </conditionalFormatting>
  <conditionalFormatting sqref="R91">
    <cfRule type="cellIs" dxfId="873" priority="874" operator="equal">
      <formula>"Online"</formula>
    </cfRule>
  </conditionalFormatting>
  <conditionalFormatting sqref="R91">
    <cfRule type="cellIs" dxfId="872" priority="873" operator="equal">
      <formula>"Online"</formula>
    </cfRule>
  </conditionalFormatting>
  <conditionalFormatting sqref="R91">
    <cfRule type="cellIs" dxfId="871" priority="872" operator="equal">
      <formula>"Online"</formula>
    </cfRule>
  </conditionalFormatting>
  <conditionalFormatting sqref="R91">
    <cfRule type="cellIs" dxfId="870" priority="871" operator="equal">
      <formula>"Online"</formula>
    </cfRule>
  </conditionalFormatting>
  <conditionalFormatting sqref="R91">
    <cfRule type="cellIs" dxfId="869" priority="870" operator="equal">
      <formula>"Online"</formula>
    </cfRule>
  </conditionalFormatting>
  <conditionalFormatting sqref="R91">
    <cfRule type="cellIs" dxfId="868" priority="869" operator="equal">
      <formula>"Online"</formula>
    </cfRule>
  </conditionalFormatting>
  <conditionalFormatting sqref="R91">
    <cfRule type="cellIs" dxfId="867" priority="868" operator="equal">
      <formula>"Online"</formula>
    </cfRule>
  </conditionalFormatting>
  <conditionalFormatting sqref="R91">
    <cfRule type="cellIs" dxfId="866" priority="867" operator="equal">
      <formula>"Online"</formula>
    </cfRule>
  </conditionalFormatting>
  <conditionalFormatting sqref="R91">
    <cfRule type="cellIs" dxfId="865" priority="866" operator="equal">
      <formula>"Online"</formula>
    </cfRule>
  </conditionalFormatting>
  <conditionalFormatting sqref="R91">
    <cfRule type="cellIs" dxfId="864" priority="865" operator="equal">
      <formula>"Online"</formula>
    </cfRule>
  </conditionalFormatting>
  <conditionalFormatting sqref="R91">
    <cfRule type="cellIs" dxfId="863" priority="864" operator="equal">
      <formula>"Online"</formula>
    </cfRule>
  </conditionalFormatting>
  <conditionalFormatting sqref="R91">
    <cfRule type="cellIs" dxfId="862" priority="863" operator="equal">
      <formula>"Online"</formula>
    </cfRule>
  </conditionalFormatting>
  <conditionalFormatting sqref="R91">
    <cfRule type="cellIs" dxfId="861" priority="862" operator="equal">
      <formula>"Online"</formula>
    </cfRule>
  </conditionalFormatting>
  <conditionalFormatting sqref="R91">
    <cfRule type="cellIs" dxfId="860" priority="861" operator="equal">
      <formula>"Online"</formula>
    </cfRule>
  </conditionalFormatting>
  <conditionalFormatting sqref="R91">
    <cfRule type="cellIs" dxfId="859" priority="860" operator="equal">
      <formula>"Online"</formula>
    </cfRule>
  </conditionalFormatting>
  <conditionalFormatting sqref="R91">
    <cfRule type="cellIs" dxfId="858" priority="859" operator="equal">
      <formula>"Online"</formula>
    </cfRule>
  </conditionalFormatting>
  <conditionalFormatting sqref="R91">
    <cfRule type="cellIs" dxfId="857" priority="858" operator="equal">
      <formula>"Online"</formula>
    </cfRule>
  </conditionalFormatting>
  <conditionalFormatting sqref="R91">
    <cfRule type="cellIs" dxfId="856" priority="857" operator="equal">
      <formula>"Online"</formula>
    </cfRule>
  </conditionalFormatting>
  <conditionalFormatting sqref="R91">
    <cfRule type="cellIs" dxfId="855" priority="856" operator="equal">
      <formula>"Online"</formula>
    </cfRule>
  </conditionalFormatting>
  <conditionalFormatting sqref="R91">
    <cfRule type="cellIs" dxfId="854" priority="855" operator="equal">
      <formula>"Online"</formula>
    </cfRule>
  </conditionalFormatting>
  <conditionalFormatting sqref="R91">
    <cfRule type="cellIs" dxfId="853" priority="854" operator="equal">
      <formula>"Online"</formula>
    </cfRule>
  </conditionalFormatting>
  <conditionalFormatting sqref="R91">
    <cfRule type="cellIs" dxfId="852" priority="853" operator="equal">
      <formula>"Online"</formula>
    </cfRule>
  </conditionalFormatting>
  <conditionalFormatting sqref="R91">
    <cfRule type="cellIs" dxfId="851" priority="852" operator="equal">
      <formula>"Online"</formula>
    </cfRule>
  </conditionalFormatting>
  <conditionalFormatting sqref="R91">
    <cfRule type="cellIs" dxfId="850" priority="851" operator="equal">
      <formula>"Online"</formula>
    </cfRule>
  </conditionalFormatting>
  <conditionalFormatting sqref="R91">
    <cfRule type="cellIs" dxfId="849" priority="850" operator="equal">
      <formula>"Online"</formula>
    </cfRule>
  </conditionalFormatting>
  <conditionalFormatting sqref="R91">
    <cfRule type="cellIs" dxfId="848" priority="849" operator="equal">
      <formula>"Online"</formula>
    </cfRule>
  </conditionalFormatting>
  <conditionalFormatting sqref="R91">
    <cfRule type="cellIs" dxfId="847" priority="848" operator="equal">
      <formula>"Online"</formula>
    </cfRule>
  </conditionalFormatting>
  <conditionalFormatting sqref="R91">
    <cfRule type="cellIs" dxfId="846" priority="847" operator="equal">
      <formula>"Online"</formula>
    </cfRule>
  </conditionalFormatting>
  <conditionalFormatting sqref="R91">
    <cfRule type="cellIs" dxfId="845" priority="846" operator="equal">
      <formula>"Online"</formula>
    </cfRule>
  </conditionalFormatting>
  <conditionalFormatting sqref="R91">
    <cfRule type="cellIs" dxfId="844" priority="845" operator="equal">
      <formula>"Online"</formula>
    </cfRule>
  </conditionalFormatting>
  <conditionalFormatting sqref="R91">
    <cfRule type="cellIs" dxfId="843" priority="844" operator="equal">
      <formula>"Online"</formula>
    </cfRule>
  </conditionalFormatting>
  <conditionalFormatting sqref="R91">
    <cfRule type="cellIs" dxfId="842" priority="843" operator="equal">
      <formula>"Online"</formula>
    </cfRule>
  </conditionalFormatting>
  <conditionalFormatting sqref="R91">
    <cfRule type="cellIs" dxfId="841" priority="842" operator="equal">
      <formula>"Online"</formula>
    </cfRule>
  </conditionalFormatting>
  <conditionalFormatting sqref="R91">
    <cfRule type="cellIs" dxfId="840" priority="841" operator="equal">
      <formula>"Online"</formula>
    </cfRule>
  </conditionalFormatting>
  <conditionalFormatting sqref="R91">
    <cfRule type="cellIs" dxfId="839" priority="840" operator="equal">
      <formula>"Online"</formula>
    </cfRule>
  </conditionalFormatting>
  <conditionalFormatting sqref="R91">
    <cfRule type="cellIs" dxfId="838" priority="839" operator="equal">
      <formula>"Online"</formula>
    </cfRule>
  </conditionalFormatting>
  <conditionalFormatting sqref="R91">
    <cfRule type="cellIs" dxfId="837" priority="838" operator="equal">
      <formula>"Online"</formula>
    </cfRule>
  </conditionalFormatting>
  <conditionalFormatting sqref="R91">
    <cfRule type="cellIs" dxfId="836" priority="837" operator="equal">
      <formula>"Online"</formula>
    </cfRule>
  </conditionalFormatting>
  <conditionalFormatting sqref="R91">
    <cfRule type="cellIs" dxfId="835" priority="836" operator="equal">
      <formula>"Online"</formula>
    </cfRule>
  </conditionalFormatting>
  <conditionalFormatting sqref="R91">
    <cfRule type="cellIs" dxfId="834" priority="835" operator="equal">
      <formula>"Online"</formula>
    </cfRule>
  </conditionalFormatting>
  <conditionalFormatting sqref="R91">
    <cfRule type="cellIs" dxfId="833" priority="834" operator="equal">
      <formula>"Online"</formula>
    </cfRule>
  </conditionalFormatting>
  <conditionalFormatting sqref="R91">
    <cfRule type="cellIs" dxfId="832" priority="833" operator="equal">
      <formula>"Online"</formula>
    </cfRule>
  </conditionalFormatting>
  <conditionalFormatting sqref="R91">
    <cfRule type="cellIs" dxfId="831" priority="832" operator="equal">
      <formula>"Online"</formula>
    </cfRule>
  </conditionalFormatting>
  <conditionalFormatting sqref="R91">
    <cfRule type="cellIs" dxfId="830" priority="831" operator="equal">
      <formula>"Online"</formula>
    </cfRule>
  </conditionalFormatting>
  <conditionalFormatting sqref="R91">
    <cfRule type="cellIs" dxfId="829" priority="830" operator="equal">
      <formula>"Online"</formula>
    </cfRule>
  </conditionalFormatting>
  <conditionalFormatting sqref="R91">
    <cfRule type="cellIs" dxfId="828" priority="829" operator="equal">
      <formula>"Online"</formula>
    </cfRule>
  </conditionalFormatting>
  <conditionalFormatting sqref="R91">
    <cfRule type="cellIs" dxfId="827" priority="828" operator="equal">
      <formula>"Online"</formula>
    </cfRule>
  </conditionalFormatting>
  <conditionalFormatting sqref="R91">
    <cfRule type="cellIs" dxfId="826" priority="827" operator="equal">
      <formula>"Online"</formula>
    </cfRule>
  </conditionalFormatting>
  <conditionalFormatting sqref="R91">
    <cfRule type="cellIs" dxfId="825" priority="826" operator="equal">
      <formula>"Online"</formula>
    </cfRule>
  </conditionalFormatting>
  <conditionalFormatting sqref="R91">
    <cfRule type="cellIs" dxfId="824" priority="825" operator="equal">
      <formula>"Online"</formula>
    </cfRule>
  </conditionalFormatting>
  <conditionalFormatting sqref="R91">
    <cfRule type="cellIs" dxfId="823" priority="824" operator="equal">
      <formula>"Online"</formula>
    </cfRule>
  </conditionalFormatting>
  <conditionalFormatting sqref="R91">
    <cfRule type="cellIs" dxfId="822" priority="823" operator="equal">
      <formula>"Online"</formula>
    </cfRule>
  </conditionalFormatting>
  <conditionalFormatting sqref="R91">
    <cfRule type="cellIs" dxfId="821" priority="822" operator="equal">
      <formula>"Online"</formula>
    </cfRule>
  </conditionalFormatting>
  <conditionalFormatting sqref="R91">
    <cfRule type="cellIs" dxfId="820" priority="821" operator="equal">
      <formula>"Online"</formula>
    </cfRule>
  </conditionalFormatting>
  <conditionalFormatting sqref="R91">
    <cfRule type="cellIs" dxfId="819" priority="820" operator="equal">
      <formula>"Online"</formula>
    </cfRule>
  </conditionalFormatting>
  <conditionalFormatting sqref="R91">
    <cfRule type="cellIs" dxfId="818" priority="819" operator="equal">
      <formula>"Online"</formula>
    </cfRule>
  </conditionalFormatting>
  <conditionalFormatting sqref="R91">
    <cfRule type="cellIs" dxfId="817" priority="818" operator="equal">
      <formula>"Online"</formula>
    </cfRule>
  </conditionalFormatting>
  <conditionalFormatting sqref="R91">
    <cfRule type="cellIs" dxfId="816" priority="817" operator="equal">
      <formula>"Online"</formula>
    </cfRule>
  </conditionalFormatting>
  <conditionalFormatting sqref="R91">
    <cfRule type="cellIs" dxfId="815" priority="816" operator="equal">
      <formula>"Online"</formula>
    </cfRule>
  </conditionalFormatting>
  <conditionalFormatting sqref="R91">
    <cfRule type="cellIs" dxfId="814" priority="815" operator="equal">
      <formula>"Online"</formula>
    </cfRule>
  </conditionalFormatting>
  <conditionalFormatting sqref="R91">
    <cfRule type="cellIs" dxfId="813" priority="814" operator="equal">
      <formula>"Online"</formula>
    </cfRule>
  </conditionalFormatting>
  <conditionalFormatting sqref="R91">
    <cfRule type="cellIs" dxfId="812" priority="813" operator="equal">
      <formula>"Online"</formula>
    </cfRule>
  </conditionalFormatting>
  <conditionalFormatting sqref="R91">
    <cfRule type="cellIs" dxfId="811" priority="812" operator="equal">
      <formula>"Online"</formula>
    </cfRule>
  </conditionalFormatting>
  <conditionalFormatting sqref="R91">
    <cfRule type="cellIs" dxfId="810" priority="811" operator="equal">
      <formula>"Online"</formula>
    </cfRule>
  </conditionalFormatting>
  <conditionalFormatting sqref="R91">
    <cfRule type="cellIs" dxfId="809" priority="810" operator="equal">
      <formula>"Online"</formula>
    </cfRule>
  </conditionalFormatting>
  <conditionalFormatting sqref="R91">
    <cfRule type="cellIs" dxfId="808" priority="809" operator="equal">
      <formula>"Online"</formula>
    </cfRule>
  </conditionalFormatting>
  <conditionalFormatting sqref="R91">
    <cfRule type="cellIs" dxfId="807" priority="808" operator="equal">
      <formula>"Online"</formula>
    </cfRule>
  </conditionalFormatting>
  <conditionalFormatting sqref="R91">
    <cfRule type="cellIs" dxfId="806" priority="807" operator="equal">
      <formula>"Online"</formula>
    </cfRule>
  </conditionalFormatting>
  <conditionalFormatting sqref="R91">
    <cfRule type="cellIs" dxfId="805" priority="806" operator="equal">
      <formula>"Online"</formula>
    </cfRule>
  </conditionalFormatting>
  <conditionalFormatting sqref="R91">
    <cfRule type="cellIs" dxfId="804" priority="805" operator="equal">
      <formula>"Online"</formula>
    </cfRule>
  </conditionalFormatting>
  <conditionalFormatting sqref="R91">
    <cfRule type="cellIs" dxfId="803" priority="804" operator="equal">
      <formula>"Online"</formula>
    </cfRule>
  </conditionalFormatting>
  <conditionalFormatting sqref="R91">
    <cfRule type="cellIs" dxfId="802" priority="803" operator="equal">
      <formula>"Online"</formula>
    </cfRule>
  </conditionalFormatting>
  <conditionalFormatting sqref="R91">
    <cfRule type="cellIs" dxfId="801" priority="802" operator="equal">
      <formula>"Online"</formula>
    </cfRule>
  </conditionalFormatting>
  <conditionalFormatting sqref="R91">
    <cfRule type="cellIs" dxfId="800" priority="801" operator="equal">
      <formula>"Online"</formula>
    </cfRule>
  </conditionalFormatting>
  <conditionalFormatting sqref="R91">
    <cfRule type="cellIs" dxfId="799" priority="800" operator="equal">
      <formula>"Online"</formula>
    </cfRule>
  </conditionalFormatting>
  <conditionalFormatting sqref="R91">
    <cfRule type="cellIs" dxfId="798" priority="799" operator="equal">
      <formula>"Online"</formula>
    </cfRule>
  </conditionalFormatting>
  <conditionalFormatting sqref="R91">
    <cfRule type="cellIs" dxfId="797" priority="798" operator="equal">
      <formula>"Online"</formula>
    </cfRule>
  </conditionalFormatting>
  <conditionalFormatting sqref="R91">
    <cfRule type="cellIs" dxfId="796" priority="797" operator="equal">
      <formula>"Online"</formula>
    </cfRule>
  </conditionalFormatting>
  <conditionalFormatting sqref="R91">
    <cfRule type="cellIs" dxfId="795" priority="796" operator="equal">
      <formula>"Online"</formula>
    </cfRule>
  </conditionalFormatting>
  <conditionalFormatting sqref="R91">
    <cfRule type="cellIs" dxfId="794" priority="795" operator="equal">
      <formula>"Online"</formula>
    </cfRule>
  </conditionalFormatting>
  <conditionalFormatting sqref="R91">
    <cfRule type="cellIs" dxfId="793" priority="794" operator="equal">
      <formula>"Online"</formula>
    </cfRule>
  </conditionalFormatting>
  <conditionalFormatting sqref="R91">
    <cfRule type="cellIs" dxfId="792" priority="793" operator="equal">
      <formula>"Online"</formula>
    </cfRule>
  </conditionalFormatting>
  <conditionalFormatting sqref="R91">
    <cfRule type="cellIs" dxfId="791" priority="792" operator="equal">
      <formula>"Online"</formula>
    </cfRule>
  </conditionalFormatting>
  <conditionalFormatting sqref="R91">
    <cfRule type="cellIs" dxfId="790" priority="791" operator="equal">
      <formula>"Online"</formula>
    </cfRule>
  </conditionalFormatting>
  <conditionalFormatting sqref="R91">
    <cfRule type="cellIs" dxfId="789" priority="790" operator="equal">
      <formula>"Online"</formula>
    </cfRule>
  </conditionalFormatting>
  <conditionalFormatting sqref="R91">
    <cfRule type="cellIs" dxfId="788" priority="789" operator="equal">
      <formula>"Online"</formula>
    </cfRule>
  </conditionalFormatting>
  <conditionalFormatting sqref="R91">
    <cfRule type="cellIs" dxfId="787" priority="788" operator="equal">
      <formula>"Online"</formula>
    </cfRule>
  </conditionalFormatting>
  <conditionalFormatting sqref="R91">
    <cfRule type="cellIs" dxfId="786" priority="787" operator="equal">
      <formula>"Online"</formula>
    </cfRule>
  </conditionalFormatting>
  <conditionalFormatting sqref="R91">
    <cfRule type="cellIs" dxfId="785" priority="786" operator="equal">
      <formula>"Online"</formula>
    </cfRule>
  </conditionalFormatting>
  <conditionalFormatting sqref="R91">
    <cfRule type="cellIs" dxfId="784" priority="785" operator="equal">
      <formula>"Online"</formula>
    </cfRule>
  </conditionalFormatting>
  <conditionalFormatting sqref="R91">
    <cfRule type="cellIs" dxfId="783" priority="784" operator="equal">
      <formula>"Online"</formula>
    </cfRule>
  </conditionalFormatting>
  <conditionalFormatting sqref="R91">
    <cfRule type="cellIs" dxfId="782" priority="783" operator="equal">
      <formula>"Online"</formula>
    </cfRule>
  </conditionalFormatting>
  <conditionalFormatting sqref="R91">
    <cfRule type="cellIs" dxfId="781" priority="782" operator="equal">
      <formula>"Online"</formula>
    </cfRule>
  </conditionalFormatting>
  <conditionalFormatting sqref="R91">
    <cfRule type="cellIs" dxfId="780" priority="781" operator="equal">
      <formula>"Online"</formula>
    </cfRule>
  </conditionalFormatting>
  <conditionalFormatting sqref="R91">
    <cfRule type="cellIs" dxfId="779" priority="780" operator="equal">
      <formula>"Online"</formula>
    </cfRule>
  </conditionalFormatting>
  <conditionalFormatting sqref="R91">
    <cfRule type="cellIs" dxfId="778" priority="779" operator="equal">
      <formula>"Online"</formula>
    </cfRule>
  </conditionalFormatting>
  <conditionalFormatting sqref="R91">
    <cfRule type="cellIs" dxfId="777" priority="778" operator="equal">
      <formula>"Online"</formula>
    </cfRule>
  </conditionalFormatting>
  <conditionalFormatting sqref="R91">
    <cfRule type="cellIs" dxfId="776" priority="777" operator="equal">
      <formula>"Online"</formula>
    </cfRule>
  </conditionalFormatting>
  <conditionalFormatting sqref="R91">
    <cfRule type="cellIs" dxfId="775" priority="776" operator="equal">
      <formula>"Online"</formula>
    </cfRule>
  </conditionalFormatting>
  <conditionalFormatting sqref="R91">
    <cfRule type="cellIs" dxfId="774" priority="775" operator="equal">
      <formula>"Online"</formula>
    </cfRule>
  </conditionalFormatting>
  <conditionalFormatting sqref="R91">
    <cfRule type="cellIs" dxfId="773" priority="774" operator="equal">
      <formula>"Online"</formula>
    </cfRule>
  </conditionalFormatting>
  <conditionalFormatting sqref="R91">
    <cfRule type="cellIs" dxfId="772" priority="773" operator="equal">
      <formula>"Online"</formula>
    </cfRule>
  </conditionalFormatting>
  <conditionalFormatting sqref="R91">
    <cfRule type="cellIs" dxfId="771" priority="772" operator="equal">
      <formula>"Online"</formula>
    </cfRule>
  </conditionalFormatting>
  <conditionalFormatting sqref="R91">
    <cfRule type="cellIs" dxfId="770" priority="771" operator="equal">
      <formula>"Online"</formula>
    </cfRule>
  </conditionalFormatting>
  <conditionalFormatting sqref="R91">
    <cfRule type="cellIs" dxfId="769" priority="770" operator="equal">
      <formula>"Online"</formula>
    </cfRule>
  </conditionalFormatting>
  <conditionalFormatting sqref="R91">
    <cfRule type="cellIs" dxfId="768" priority="769" operator="equal">
      <formula>"Online"</formula>
    </cfRule>
  </conditionalFormatting>
  <conditionalFormatting sqref="R91">
    <cfRule type="cellIs" dxfId="767" priority="768" operator="equal">
      <formula>"Online"</formula>
    </cfRule>
  </conditionalFormatting>
  <conditionalFormatting sqref="R91">
    <cfRule type="cellIs" dxfId="766" priority="767" operator="equal">
      <formula>"Online"</formula>
    </cfRule>
  </conditionalFormatting>
  <conditionalFormatting sqref="R91">
    <cfRule type="cellIs" dxfId="765" priority="766" operator="equal">
      <formula>"Online"</formula>
    </cfRule>
  </conditionalFormatting>
  <conditionalFormatting sqref="R91">
    <cfRule type="cellIs" dxfId="764" priority="765" operator="equal">
      <formula>"Online"</formula>
    </cfRule>
  </conditionalFormatting>
  <conditionalFormatting sqref="R91">
    <cfRule type="cellIs" dxfId="763" priority="764" operator="equal">
      <formula>"Online"</formula>
    </cfRule>
  </conditionalFormatting>
  <conditionalFormatting sqref="R91">
    <cfRule type="cellIs" dxfId="762" priority="763" operator="equal">
      <formula>"Online"</formula>
    </cfRule>
  </conditionalFormatting>
  <conditionalFormatting sqref="R91">
    <cfRule type="cellIs" dxfId="761" priority="762" operator="equal">
      <formula>"Online"</formula>
    </cfRule>
  </conditionalFormatting>
  <conditionalFormatting sqref="R91">
    <cfRule type="cellIs" dxfId="760" priority="761" operator="equal">
      <formula>"Online"</formula>
    </cfRule>
  </conditionalFormatting>
  <conditionalFormatting sqref="R91">
    <cfRule type="cellIs" dxfId="759" priority="760" operator="equal">
      <formula>"Online"</formula>
    </cfRule>
  </conditionalFormatting>
  <conditionalFormatting sqref="R91">
    <cfRule type="cellIs" dxfId="758" priority="759" operator="equal">
      <formula>"Online"</formula>
    </cfRule>
  </conditionalFormatting>
  <conditionalFormatting sqref="R91">
    <cfRule type="cellIs" dxfId="757" priority="758" operator="equal">
      <formula>"Online"</formula>
    </cfRule>
  </conditionalFormatting>
  <conditionalFormatting sqref="R91">
    <cfRule type="cellIs" dxfId="756" priority="757" operator="equal">
      <formula>"Online"</formula>
    </cfRule>
  </conditionalFormatting>
  <conditionalFormatting sqref="R91">
    <cfRule type="cellIs" dxfId="755" priority="756" operator="equal">
      <formula>"Online"</formula>
    </cfRule>
  </conditionalFormatting>
  <conditionalFormatting sqref="R91">
    <cfRule type="cellIs" dxfId="754" priority="755" operator="equal">
      <formula>"Online"</formula>
    </cfRule>
  </conditionalFormatting>
  <conditionalFormatting sqref="R91">
    <cfRule type="cellIs" dxfId="753" priority="754" operator="equal">
      <formula>"Online"</formula>
    </cfRule>
  </conditionalFormatting>
  <conditionalFormatting sqref="R91">
    <cfRule type="cellIs" dxfId="752" priority="753" operator="equal">
      <formula>"Online"</formula>
    </cfRule>
  </conditionalFormatting>
  <conditionalFormatting sqref="R91">
    <cfRule type="cellIs" dxfId="751" priority="752" operator="equal">
      <formula>"Online"</formula>
    </cfRule>
  </conditionalFormatting>
  <conditionalFormatting sqref="R91">
    <cfRule type="cellIs" dxfId="750" priority="751" operator="equal">
      <formula>"Online"</formula>
    </cfRule>
  </conditionalFormatting>
  <conditionalFormatting sqref="R91">
    <cfRule type="cellIs" dxfId="749" priority="750" operator="equal">
      <formula>"Online"</formula>
    </cfRule>
  </conditionalFormatting>
  <conditionalFormatting sqref="R91">
    <cfRule type="cellIs" dxfId="748" priority="749" operator="equal">
      <formula>"Online"</formula>
    </cfRule>
  </conditionalFormatting>
  <conditionalFormatting sqref="R91">
    <cfRule type="cellIs" dxfId="747" priority="748" operator="equal">
      <formula>"Online"</formula>
    </cfRule>
  </conditionalFormatting>
  <conditionalFormatting sqref="R91">
    <cfRule type="cellIs" dxfId="746" priority="747" operator="equal">
      <formula>"Online"</formula>
    </cfRule>
  </conditionalFormatting>
  <conditionalFormatting sqref="R91">
    <cfRule type="cellIs" dxfId="745" priority="746" operator="equal">
      <formula>"Online"</formula>
    </cfRule>
  </conditionalFormatting>
  <conditionalFormatting sqref="R91">
    <cfRule type="cellIs" dxfId="744" priority="745" operator="equal">
      <formula>"Online"</formula>
    </cfRule>
  </conditionalFormatting>
  <conditionalFormatting sqref="R91">
    <cfRule type="cellIs" dxfId="743" priority="744" operator="equal">
      <formula>"Online"</formula>
    </cfRule>
  </conditionalFormatting>
  <conditionalFormatting sqref="R91">
    <cfRule type="cellIs" dxfId="742" priority="743" operator="equal">
      <formula>"Online"</formula>
    </cfRule>
  </conditionalFormatting>
  <conditionalFormatting sqref="R91">
    <cfRule type="cellIs" dxfId="741" priority="742" operator="equal">
      <formula>"Online"</formula>
    </cfRule>
  </conditionalFormatting>
  <conditionalFormatting sqref="R91">
    <cfRule type="cellIs" dxfId="740" priority="741" operator="equal">
      <formula>"Online"</formula>
    </cfRule>
  </conditionalFormatting>
  <conditionalFormatting sqref="R91">
    <cfRule type="cellIs" dxfId="739" priority="740" operator="equal">
      <formula>"Online"</formula>
    </cfRule>
  </conditionalFormatting>
  <conditionalFormatting sqref="R91">
    <cfRule type="cellIs" dxfId="738" priority="739" operator="equal">
      <formula>"Online"</formula>
    </cfRule>
  </conditionalFormatting>
  <conditionalFormatting sqref="R91">
    <cfRule type="cellIs" dxfId="737" priority="738" operator="equal">
      <formula>"Online"</formula>
    </cfRule>
  </conditionalFormatting>
  <conditionalFormatting sqref="R91">
    <cfRule type="cellIs" dxfId="736" priority="737" operator="equal">
      <formula>"Online"</formula>
    </cfRule>
  </conditionalFormatting>
  <conditionalFormatting sqref="R91">
    <cfRule type="cellIs" dxfId="735" priority="736" operator="equal">
      <formula>"Online"</formula>
    </cfRule>
  </conditionalFormatting>
  <conditionalFormatting sqref="R91">
    <cfRule type="cellIs" dxfId="734" priority="735" operator="equal">
      <formula>"Online"</formula>
    </cfRule>
  </conditionalFormatting>
  <conditionalFormatting sqref="R91">
    <cfRule type="cellIs" dxfId="733" priority="734" operator="equal">
      <formula>"Online"</formula>
    </cfRule>
  </conditionalFormatting>
  <conditionalFormatting sqref="R91">
    <cfRule type="cellIs" dxfId="732" priority="733" operator="equal">
      <formula>"Online"</formula>
    </cfRule>
  </conditionalFormatting>
  <conditionalFormatting sqref="R91">
    <cfRule type="cellIs" dxfId="731" priority="732" operator="equal">
      <formula>"Online"</formula>
    </cfRule>
  </conditionalFormatting>
  <conditionalFormatting sqref="R91">
    <cfRule type="cellIs" dxfId="730" priority="731" operator="equal">
      <formula>"Online"</formula>
    </cfRule>
  </conditionalFormatting>
  <conditionalFormatting sqref="R91">
    <cfRule type="cellIs" dxfId="729" priority="730" operator="equal">
      <formula>"Online"</formula>
    </cfRule>
  </conditionalFormatting>
  <conditionalFormatting sqref="R91">
    <cfRule type="cellIs" dxfId="728" priority="729" operator="equal">
      <formula>"Online"</formula>
    </cfRule>
  </conditionalFormatting>
  <conditionalFormatting sqref="R91">
    <cfRule type="cellIs" dxfId="727" priority="728" operator="equal">
      <formula>"Online"</formula>
    </cfRule>
  </conditionalFormatting>
  <conditionalFormatting sqref="R91">
    <cfRule type="cellIs" dxfId="726" priority="727" operator="equal">
      <formula>"Online"</formula>
    </cfRule>
  </conditionalFormatting>
  <conditionalFormatting sqref="R91">
    <cfRule type="cellIs" dxfId="725" priority="726" operator="equal">
      <formula>"Online"</formula>
    </cfRule>
  </conditionalFormatting>
  <conditionalFormatting sqref="R91">
    <cfRule type="cellIs" dxfId="724" priority="725" operator="equal">
      <formula>"Online"</formula>
    </cfRule>
  </conditionalFormatting>
  <conditionalFormatting sqref="R91">
    <cfRule type="cellIs" dxfId="723" priority="724" operator="equal">
      <formula>"Online"</formula>
    </cfRule>
  </conditionalFormatting>
  <conditionalFormatting sqref="R91">
    <cfRule type="cellIs" dxfId="722" priority="723" operator="equal">
      <formula>"Online"</formula>
    </cfRule>
  </conditionalFormatting>
  <conditionalFormatting sqref="R91">
    <cfRule type="cellIs" dxfId="721" priority="722" operator="equal">
      <formula>"Online"</formula>
    </cfRule>
  </conditionalFormatting>
  <conditionalFormatting sqref="R91">
    <cfRule type="cellIs" dxfId="720" priority="721" operator="equal">
      <formula>"Online"</formula>
    </cfRule>
  </conditionalFormatting>
  <conditionalFormatting sqref="R91">
    <cfRule type="cellIs" dxfId="719" priority="720" operator="equal">
      <formula>"Online"</formula>
    </cfRule>
  </conditionalFormatting>
  <conditionalFormatting sqref="R91">
    <cfRule type="cellIs" dxfId="718" priority="719" operator="equal">
      <formula>"Online"</formula>
    </cfRule>
  </conditionalFormatting>
  <conditionalFormatting sqref="R91">
    <cfRule type="cellIs" dxfId="717" priority="718" operator="equal">
      <formula>"Online"</formula>
    </cfRule>
  </conditionalFormatting>
  <conditionalFormatting sqref="R91">
    <cfRule type="cellIs" dxfId="716" priority="717" operator="equal">
      <formula>"Online"</formula>
    </cfRule>
  </conditionalFormatting>
  <conditionalFormatting sqref="R91">
    <cfRule type="cellIs" dxfId="715" priority="716" operator="equal">
      <formula>"Online"</formula>
    </cfRule>
  </conditionalFormatting>
  <conditionalFormatting sqref="R91">
    <cfRule type="cellIs" dxfId="714" priority="715" operator="equal">
      <formula>"Online"</formula>
    </cfRule>
  </conditionalFormatting>
  <conditionalFormatting sqref="R91">
    <cfRule type="cellIs" dxfId="713" priority="714" operator="equal">
      <formula>"Online"</formula>
    </cfRule>
  </conditionalFormatting>
  <conditionalFormatting sqref="R91">
    <cfRule type="cellIs" dxfId="712" priority="713" operator="equal">
      <formula>"Online"</formula>
    </cfRule>
  </conditionalFormatting>
  <conditionalFormatting sqref="R91">
    <cfRule type="cellIs" dxfId="711" priority="712" operator="equal">
      <formula>"Online"</formula>
    </cfRule>
  </conditionalFormatting>
  <conditionalFormatting sqref="R91">
    <cfRule type="cellIs" dxfId="710" priority="711" operator="equal">
      <formula>"Online"</formula>
    </cfRule>
  </conditionalFormatting>
  <conditionalFormatting sqref="R91">
    <cfRule type="cellIs" dxfId="709" priority="710" operator="equal">
      <formula>"Online"</formula>
    </cfRule>
  </conditionalFormatting>
  <conditionalFormatting sqref="R91">
    <cfRule type="cellIs" dxfId="708" priority="709" operator="equal">
      <formula>"Online"</formula>
    </cfRule>
  </conditionalFormatting>
  <conditionalFormatting sqref="R91">
    <cfRule type="cellIs" dxfId="707" priority="708" operator="equal">
      <formula>"Online"</formula>
    </cfRule>
  </conditionalFormatting>
  <conditionalFormatting sqref="R91">
    <cfRule type="cellIs" dxfId="706" priority="707" operator="equal">
      <formula>"Online"</formula>
    </cfRule>
  </conditionalFormatting>
  <conditionalFormatting sqref="R91">
    <cfRule type="cellIs" dxfId="705" priority="706" operator="equal">
      <formula>"Online"</formula>
    </cfRule>
  </conditionalFormatting>
  <conditionalFormatting sqref="R91">
    <cfRule type="cellIs" dxfId="704" priority="705" operator="equal">
      <formula>"Online"</formula>
    </cfRule>
  </conditionalFormatting>
  <conditionalFormatting sqref="R91">
    <cfRule type="cellIs" dxfId="703" priority="704" operator="equal">
      <formula>"Online"</formula>
    </cfRule>
  </conditionalFormatting>
  <conditionalFormatting sqref="R91">
    <cfRule type="cellIs" dxfId="702" priority="703" operator="equal">
      <formula>"Online"</formula>
    </cfRule>
  </conditionalFormatting>
  <conditionalFormatting sqref="R91">
    <cfRule type="cellIs" dxfId="701" priority="702" operator="equal">
      <formula>"Online"</formula>
    </cfRule>
  </conditionalFormatting>
  <conditionalFormatting sqref="R91">
    <cfRule type="cellIs" dxfId="700" priority="701" operator="equal">
      <formula>"Online"</formula>
    </cfRule>
  </conditionalFormatting>
  <conditionalFormatting sqref="R91">
    <cfRule type="cellIs" dxfId="699" priority="700" operator="equal">
      <formula>"Online"</formula>
    </cfRule>
  </conditionalFormatting>
  <conditionalFormatting sqref="R91">
    <cfRule type="cellIs" dxfId="698" priority="699" operator="equal">
      <formula>"Online"</formula>
    </cfRule>
  </conditionalFormatting>
  <conditionalFormatting sqref="R91">
    <cfRule type="cellIs" dxfId="697" priority="698" operator="equal">
      <formula>"Online"</formula>
    </cfRule>
  </conditionalFormatting>
  <conditionalFormatting sqref="R91">
    <cfRule type="cellIs" dxfId="696" priority="697" operator="equal">
      <formula>"Online"</formula>
    </cfRule>
  </conditionalFormatting>
  <conditionalFormatting sqref="R91">
    <cfRule type="cellIs" dxfId="695" priority="696" operator="equal">
      <formula>"Online"</formula>
    </cfRule>
  </conditionalFormatting>
  <conditionalFormatting sqref="R91">
    <cfRule type="cellIs" dxfId="694" priority="695" operator="equal">
      <formula>"Online"</formula>
    </cfRule>
  </conditionalFormatting>
  <conditionalFormatting sqref="R91">
    <cfRule type="cellIs" dxfId="693" priority="694" operator="equal">
      <formula>"Online"</formula>
    </cfRule>
  </conditionalFormatting>
  <conditionalFormatting sqref="R91">
    <cfRule type="cellIs" dxfId="692" priority="693" operator="equal">
      <formula>"Online"</formula>
    </cfRule>
  </conditionalFormatting>
  <conditionalFormatting sqref="R91">
    <cfRule type="cellIs" dxfId="691" priority="692" operator="equal">
      <formula>"Online"</formula>
    </cfRule>
  </conditionalFormatting>
  <conditionalFormatting sqref="R91">
    <cfRule type="cellIs" dxfId="690" priority="691" operator="equal">
      <formula>"Online"</formula>
    </cfRule>
  </conditionalFormatting>
  <conditionalFormatting sqref="R91">
    <cfRule type="cellIs" dxfId="689" priority="690" operator="equal">
      <formula>"Online"</formula>
    </cfRule>
  </conditionalFormatting>
  <conditionalFormatting sqref="R91">
    <cfRule type="cellIs" dxfId="688" priority="689" operator="equal">
      <formula>"Online"</formula>
    </cfRule>
  </conditionalFormatting>
  <conditionalFormatting sqref="R91">
    <cfRule type="cellIs" dxfId="687" priority="688" operator="equal">
      <formula>"Online"</formula>
    </cfRule>
  </conditionalFormatting>
  <conditionalFormatting sqref="R91">
    <cfRule type="cellIs" dxfId="686" priority="687" operator="equal">
      <formula>"Online"</formula>
    </cfRule>
  </conditionalFormatting>
  <conditionalFormatting sqref="R91">
    <cfRule type="cellIs" dxfId="685" priority="686" operator="equal">
      <formula>"Online"</formula>
    </cfRule>
  </conditionalFormatting>
  <conditionalFormatting sqref="R91">
    <cfRule type="cellIs" dxfId="684" priority="685" operator="equal">
      <formula>"Online"</formula>
    </cfRule>
  </conditionalFormatting>
  <conditionalFormatting sqref="R91">
    <cfRule type="cellIs" dxfId="683" priority="684" operator="equal">
      <formula>"Online"</formula>
    </cfRule>
  </conditionalFormatting>
  <conditionalFormatting sqref="R91">
    <cfRule type="cellIs" dxfId="682" priority="683" operator="equal">
      <formula>"Online"</formula>
    </cfRule>
  </conditionalFormatting>
  <conditionalFormatting sqref="R91">
    <cfRule type="cellIs" dxfId="681" priority="682" operator="equal">
      <formula>"Online"</formula>
    </cfRule>
  </conditionalFormatting>
  <conditionalFormatting sqref="R91">
    <cfRule type="cellIs" dxfId="680" priority="681" operator="equal">
      <formula>"Online"</formula>
    </cfRule>
  </conditionalFormatting>
  <conditionalFormatting sqref="R91">
    <cfRule type="cellIs" dxfId="679" priority="680" operator="equal">
      <formula>"Online"</formula>
    </cfRule>
  </conditionalFormatting>
  <conditionalFormatting sqref="R91">
    <cfRule type="cellIs" dxfId="678" priority="679" operator="equal">
      <formula>"Online"</formula>
    </cfRule>
  </conditionalFormatting>
  <conditionalFormatting sqref="R91">
    <cfRule type="cellIs" dxfId="677" priority="678" operator="equal">
      <formula>"Online"</formula>
    </cfRule>
  </conditionalFormatting>
  <conditionalFormatting sqref="R91">
    <cfRule type="cellIs" dxfId="676" priority="677" operator="equal">
      <formula>"Online"</formula>
    </cfRule>
  </conditionalFormatting>
  <conditionalFormatting sqref="R91">
    <cfRule type="cellIs" dxfId="675" priority="676" operator="equal">
      <formula>"Online"</formula>
    </cfRule>
  </conditionalFormatting>
  <conditionalFormatting sqref="R91">
    <cfRule type="cellIs" dxfId="674" priority="675" operator="equal">
      <formula>"Online"</formula>
    </cfRule>
  </conditionalFormatting>
  <conditionalFormatting sqref="R91">
    <cfRule type="cellIs" dxfId="673" priority="674" operator="equal">
      <formula>"Online"</formula>
    </cfRule>
  </conditionalFormatting>
  <conditionalFormatting sqref="R91">
    <cfRule type="cellIs" dxfId="672" priority="673" operator="equal">
      <formula>"Online"</formula>
    </cfRule>
  </conditionalFormatting>
  <conditionalFormatting sqref="R91">
    <cfRule type="cellIs" dxfId="671" priority="672" operator="equal">
      <formula>"Online"</formula>
    </cfRule>
  </conditionalFormatting>
  <conditionalFormatting sqref="R91">
    <cfRule type="cellIs" dxfId="670" priority="671" operator="equal">
      <formula>"Online"</formula>
    </cfRule>
  </conditionalFormatting>
  <conditionalFormatting sqref="R91">
    <cfRule type="cellIs" dxfId="669" priority="670" operator="equal">
      <formula>"Online"</formula>
    </cfRule>
  </conditionalFormatting>
  <conditionalFormatting sqref="R91">
    <cfRule type="cellIs" dxfId="668" priority="669" operator="equal">
      <formula>"Online"</formula>
    </cfRule>
  </conditionalFormatting>
  <conditionalFormatting sqref="R91">
    <cfRule type="cellIs" dxfId="667" priority="668" operator="equal">
      <formula>"Online"</formula>
    </cfRule>
  </conditionalFormatting>
  <conditionalFormatting sqref="R91">
    <cfRule type="cellIs" dxfId="666" priority="667" operator="equal">
      <formula>"Online"</formula>
    </cfRule>
  </conditionalFormatting>
  <conditionalFormatting sqref="R91">
    <cfRule type="cellIs" dxfId="665" priority="666" operator="equal">
      <formula>"Online"</formula>
    </cfRule>
  </conditionalFormatting>
  <conditionalFormatting sqref="R91">
    <cfRule type="cellIs" dxfId="664" priority="665" operator="equal">
      <formula>"Online"</formula>
    </cfRule>
  </conditionalFormatting>
  <conditionalFormatting sqref="R91">
    <cfRule type="cellIs" dxfId="663" priority="664" operator="equal">
      <formula>"Online"</formula>
    </cfRule>
  </conditionalFormatting>
  <conditionalFormatting sqref="R91">
    <cfRule type="cellIs" dxfId="662" priority="663" operator="equal">
      <formula>"Online"</formula>
    </cfRule>
  </conditionalFormatting>
  <conditionalFormatting sqref="R91">
    <cfRule type="cellIs" dxfId="661" priority="662" operator="equal">
      <formula>"Online"</formula>
    </cfRule>
  </conditionalFormatting>
  <conditionalFormatting sqref="R91">
    <cfRule type="cellIs" dxfId="660" priority="661" operator="equal">
      <formula>"Online"</formula>
    </cfRule>
  </conditionalFormatting>
  <conditionalFormatting sqref="R91">
    <cfRule type="cellIs" dxfId="659" priority="660" operator="equal">
      <formula>"Online"</formula>
    </cfRule>
  </conditionalFormatting>
  <conditionalFormatting sqref="R91">
    <cfRule type="cellIs" dxfId="658" priority="659" operator="equal">
      <formula>"Online"</formula>
    </cfRule>
  </conditionalFormatting>
  <conditionalFormatting sqref="R91">
    <cfRule type="cellIs" dxfId="657" priority="658" operator="equal">
      <formula>"Online"</formula>
    </cfRule>
  </conditionalFormatting>
  <conditionalFormatting sqref="R91">
    <cfRule type="cellIs" dxfId="656" priority="657" operator="equal">
      <formula>"Online"</formula>
    </cfRule>
  </conditionalFormatting>
  <conditionalFormatting sqref="R91">
    <cfRule type="cellIs" dxfId="655" priority="656" operator="equal">
      <formula>"Online"</formula>
    </cfRule>
  </conditionalFormatting>
  <conditionalFormatting sqref="R91">
    <cfRule type="cellIs" dxfId="654" priority="655" operator="equal">
      <formula>"Online"</formula>
    </cfRule>
  </conditionalFormatting>
  <conditionalFormatting sqref="R91">
    <cfRule type="cellIs" dxfId="653" priority="654" operator="equal">
      <formula>"Online"</formula>
    </cfRule>
  </conditionalFormatting>
  <conditionalFormatting sqref="R91">
    <cfRule type="cellIs" dxfId="652" priority="653" operator="equal">
      <formula>"Online"</formula>
    </cfRule>
  </conditionalFormatting>
  <conditionalFormatting sqref="R91">
    <cfRule type="cellIs" dxfId="651" priority="652" operator="equal">
      <formula>"Online"</formula>
    </cfRule>
  </conditionalFormatting>
  <conditionalFormatting sqref="R91">
    <cfRule type="cellIs" dxfId="650" priority="651" operator="equal">
      <formula>"Online"</formula>
    </cfRule>
  </conditionalFormatting>
  <conditionalFormatting sqref="R91">
    <cfRule type="cellIs" dxfId="649" priority="650" operator="equal">
      <formula>"Online"</formula>
    </cfRule>
  </conditionalFormatting>
  <conditionalFormatting sqref="R91">
    <cfRule type="cellIs" dxfId="648" priority="649" operator="equal">
      <formula>"Online"</formula>
    </cfRule>
  </conditionalFormatting>
  <conditionalFormatting sqref="R91">
    <cfRule type="cellIs" dxfId="647" priority="648" operator="equal">
      <formula>"Online"</formula>
    </cfRule>
  </conditionalFormatting>
  <conditionalFormatting sqref="R91">
    <cfRule type="cellIs" dxfId="646" priority="647" operator="equal">
      <formula>"Online"</formula>
    </cfRule>
  </conditionalFormatting>
  <conditionalFormatting sqref="R91">
    <cfRule type="cellIs" dxfId="645" priority="646" operator="equal">
      <formula>"Online"</formula>
    </cfRule>
  </conditionalFormatting>
  <conditionalFormatting sqref="R91">
    <cfRule type="cellIs" dxfId="644" priority="645" operator="equal">
      <formula>"Online"</formula>
    </cfRule>
  </conditionalFormatting>
  <conditionalFormatting sqref="R91">
    <cfRule type="cellIs" dxfId="643" priority="644" operator="equal">
      <formula>"Online"</formula>
    </cfRule>
  </conditionalFormatting>
  <conditionalFormatting sqref="R91">
    <cfRule type="cellIs" dxfId="642" priority="643" operator="equal">
      <formula>"Online"</formula>
    </cfRule>
  </conditionalFormatting>
  <conditionalFormatting sqref="R91">
    <cfRule type="cellIs" dxfId="641" priority="642" operator="equal">
      <formula>"Online"</formula>
    </cfRule>
  </conditionalFormatting>
  <conditionalFormatting sqref="R91">
    <cfRule type="cellIs" dxfId="640" priority="641" operator="equal">
      <formula>"Online"</formula>
    </cfRule>
  </conditionalFormatting>
  <conditionalFormatting sqref="R91">
    <cfRule type="cellIs" dxfId="639" priority="640" operator="equal">
      <formula>"Online"</formula>
    </cfRule>
  </conditionalFormatting>
  <conditionalFormatting sqref="R91">
    <cfRule type="cellIs" dxfId="638" priority="639" operator="equal">
      <formula>"Online"</formula>
    </cfRule>
  </conditionalFormatting>
  <conditionalFormatting sqref="R91">
    <cfRule type="cellIs" dxfId="637" priority="638" operator="equal">
      <formula>"Online"</formula>
    </cfRule>
  </conditionalFormatting>
  <conditionalFormatting sqref="R91">
    <cfRule type="cellIs" dxfId="636" priority="637" operator="equal">
      <formula>"Online"</formula>
    </cfRule>
  </conditionalFormatting>
  <conditionalFormatting sqref="R91">
    <cfRule type="cellIs" dxfId="635" priority="636" operator="equal">
      <formula>"Online"</formula>
    </cfRule>
  </conditionalFormatting>
  <conditionalFormatting sqref="R91">
    <cfRule type="cellIs" dxfId="634" priority="635" operator="equal">
      <formula>"Online"</formula>
    </cfRule>
  </conditionalFormatting>
  <conditionalFormatting sqref="R91">
    <cfRule type="cellIs" dxfId="633" priority="634" operator="equal">
      <formula>"Online"</formula>
    </cfRule>
  </conditionalFormatting>
  <conditionalFormatting sqref="R91">
    <cfRule type="cellIs" dxfId="632" priority="633" operator="equal">
      <formula>"Online"</formula>
    </cfRule>
  </conditionalFormatting>
  <conditionalFormatting sqref="R91">
    <cfRule type="cellIs" dxfId="631" priority="632" operator="equal">
      <formula>"Online"</formula>
    </cfRule>
  </conditionalFormatting>
  <conditionalFormatting sqref="R91">
    <cfRule type="cellIs" dxfId="630" priority="631" operator="equal">
      <formula>"Online"</formula>
    </cfRule>
  </conditionalFormatting>
  <conditionalFormatting sqref="R91">
    <cfRule type="cellIs" dxfId="629" priority="630" operator="equal">
      <formula>"Online"</formula>
    </cfRule>
  </conditionalFormatting>
  <conditionalFormatting sqref="R91">
    <cfRule type="cellIs" dxfId="628" priority="629" operator="equal">
      <formula>"Online"</formula>
    </cfRule>
  </conditionalFormatting>
  <conditionalFormatting sqref="R91">
    <cfRule type="cellIs" dxfId="627" priority="628" operator="equal">
      <formula>"Online"</formula>
    </cfRule>
  </conditionalFormatting>
  <conditionalFormatting sqref="R91">
    <cfRule type="cellIs" dxfId="626" priority="627" operator="equal">
      <formula>"Online"</formula>
    </cfRule>
  </conditionalFormatting>
  <conditionalFormatting sqref="R91">
    <cfRule type="cellIs" dxfId="625" priority="626" operator="equal">
      <formula>"Online"</formula>
    </cfRule>
  </conditionalFormatting>
  <conditionalFormatting sqref="R91">
    <cfRule type="cellIs" dxfId="624" priority="625" operator="equal">
      <formula>"Online"</formula>
    </cfRule>
  </conditionalFormatting>
  <conditionalFormatting sqref="R91">
    <cfRule type="cellIs" dxfId="623" priority="624" operator="equal">
      <formula>"Online"</formula>
    </cfRule>
  </conditionalFormatting>
  <conditionalFormatting sqref="R91">
    <cfRule type="cellIs" dxfId="622" priority="623" operator="equal">
      <formula>"Online"</formula>
    </cfRule>
  </conditionalFormatting>
  <conditionalFormatting sqref="R91">
    <cfRule type="cellIs" dxfId="621" priority="622" operator="equal">
      <formula>"Online"</formula>
    </cfRule>
  </conditionalFormatting>
  <conditionalFormatting sqref="R91">
    <cfRule type="cellIs" dxfId="620" priority="621" operator="equal">
      <formula>"Online"</formula>
    </cfRule>
  </conditionalFormatting>
  <conditionalFormatting sqref="R91">
    <cfRule type="cellIs" dxfId="619" priority="620" operator="equal">
      <formula>"Online"</formula>
    </cfRule>
  </conditionalFormatting>
  <conditionalFormatting sqref="R91">
    <cfRule type="cellIs" dxfId="618" priority="619" operator="equal">
      <formula>"Online"</formula>
    </cfRule>
  </conditionalFormatting>
  <conditionalFormatting sqref="R91">
    <cfRule type="cellIs" dxfId="617" priority="618" operator="equal">
      <formula>"Online"</formula>
    </cfRule>
  </conditionalFormatting>
  <conditionalFormatting sqref="R91">
    <cfRule type="cellIs" dxfId="616" priority="617" operator="equal">
      <formula>"Online"</formula>
    </cfRule>
  </conditionalFormatting>
  <conditionalFormatting sqref="R91">
    <cfRule type="cellIs" dxfId="615" priority="616" operator="equal">
      <formula>"Online"</formula>
    </cfRule>
  </conditionalFormatting>
  <conditionalFormatting sqref="R91">
    <cfRule type="cellIs" dxfId="614" priority="615" operator="equal">
      <formula>"Online"</formula>
    </cfRule>
  </conditionalFormatting>
  <conditionalFormatting sqref="R91">
    <cfRule type="cellIs" dxfId="613" priority="614" operator="equal">
      <formula>"Online"</formula>
    </cfRule>
  </conditionalFormatting>
  <conditionalFormatting sqref="R91">
    <cfRule type="cellIs" dxfId="612" priority="613" operator="equal">
      <formula>"Online"</formula>
    </cfRule>
  </conditionalFormatting>
  <conditionalFormatting sqref="R91">
    <cfRule type="cellIs" dxfId="611" priority="612" operator="equal">
      <formula>"Online"</formula>
    </cfRule>
  </conditionalFormatting>
  <conditionalFormatting sqref="R91">
    <cfRule type="cellIs" dxfId="610" priority="611" operator="equal">
      <formula>"Online"</formula>
    </cfRule>
  </conditionalFormatting>
  <conditionalFormatting sqref="R91">
    <cfRule type="cellIs" dxfId="609" priority="610" operator="equal">
      <formula>"Online"</formula>
    </cfRule>
  </conditionalFormatting>
  <conditionalFormatting sqref="R91">
    <cfRule type="cellIs" dxfId="608" priority="609" operator="equal">
      <formula>"Online"</formula>
    </cfRule>
  </conditionalFormatting>
  <conditionalFormatting sqref="R91">
    <cfRule type="cellIs" dxfId="607" priority="608" operator="equal">
      <formula>"Online"</formula>
    </cfRule>
  </conditionalFormatting>
  <conditionalFormatting sqref="R91">
    <cfRule type="cellIs" dxfId="606" priority="607" operator="equal">
      <formula>"Online"</formula>
    </cfRule>
  </conditionalFormatting>
  <conditionalFormatting sqref="R91">
    <cfRule type="cellIs" dxfId="605" priority="606" operator="equal">
      <formula>"Online"</formula>
    </cfRule>
  </conditionalFormatting>
  <conditionalFormatting sqref="R91">
    <cfRule type="cellIs" dxfId="604" priority="605" operator="equal">
      <formula>"Online"</formula>
    </cfRule>
  </conditionalFormatting>
  <conditionalFormatting sqref="R91">
    <cfRule type="cellIs" dxfId="603" priority="604" operator="equal">
      <formula>"Online"</formula>
    </cfRule>
  </conditionalFormatting>
  <conditionalFormatting sqref="R91">
    <cfRule type="cellIs" dxfId="602" priority="603" operator="equal">
      <formula>"Online"</formula>
    </cfRule>
  </conditionalFormatting>
  <conditionalFormatting sqref="R91">
    <cfRule type="cellIs" dxfId="601" priority="602" operator="equal">
      <formula>"Online"</formula>
    </cfRule>
  </conditionalFormatting>
  <conditionalFormatting sqref="R91">
    <cfRule type="cellIs" dxfId="600" priority="601" operator="equal">
      <formula>"Online"</formula>
    </cfRule>
  </conditionalFormatting>
  <conditionalFormatting sqref="R91">
    <cfRule type="cellIs" dxfId="599" priority="600" operator="equal">
      <formula>"Online"</formula>
    </cfRule>
  </conditionalFormatting>
  <conditionalFormatting sqref="R91">
    <cfRule type="cellIs" dxfId="598" priority="599" operator="equal">
      <formula>"Online"</formula>
    </cfRule>
  </conditionalFormatting>
  <conditionalFormatting sqref="R91">
    <cfRule type="cellIs" dxfId="597" priority="598" operator="equal">
      <formula>"Online"</formula>
    </cfRule>
  </conditionalFormatting>
  <conditionalFormatting sqref="R91">
    <cfRule type="cellIs" dxfId="596" priority="597" operator="equal">
      <formula>"Online"</formula>
    </cfRule>
  </conditionalFormatting>
  <conditionalFormatting sqref="R91">
    <cfRule type="cellIs" dxfId="595" priority="596" operator="equal">
      <formula>"Online"</formula>
    </cfRule>
  </conditionalFormatting>
  <conditionalFormatting sqref="R91">
    <cfRule type="cellIs" dxfId="594" priority="595" operator="equal">
      <formula>"Online"</formula>
    </cfRule>
  </conditionalFormatting>
  <conditionalFormatting sqref="R91">
    <cfRule type="cellIs" dxfId="593" priority="594" operator="equal">
      <formula>"Online"</formula>
    </cfRule>
  </conditionalFormatting>
  <conditionalFormatting sqref="R91">
    <cfRule type="cellIs" dxfId="592" priority="593" operator="equal">
      <formula>"Online"</formula>
    </cfRule>
  </conditionalFormatting>
  <conditionalFormatting sqref="R90">
    <cfRule type="cellIs" dxfId="591" priority="592" operator="equal">
      <formula>"Online"</formula>
    </cfRule>
  </conditionalFormatting>
  <conditionalFormatting sqref="R90">
    <cfRule type="cellIs" dxfId="590" priority="591" operator="equal">
      <formula>"Online"</formula>
    </cfRule>
  </conditionalFormatting>
  <conditionalFormatting sqref="R90">
    <cfRule type="cellIs" dxfId="589" priority="590" operator="equal">
      <formula>"Online"</formula>
    </cfRule>
  </conditionalFormatting>
  <conditionalFormatting sqref="R90">
    <cfRule type="cellIs" dxfId="588" priority="589" operator="equal">
      <formula>"Online"</formula>
    </cfRule>
  </conditionalFormatting>
  <conditionalFormatting sqref="R90">
    <cfRule type="cellIs" dxfId="587" priority="588" operator="equal">
      <formula>"Online"</formula>
    </cfRule>
  </conditionalFormatting>
  <conditionalFormatting sqref="R90">
    <cfRule type="cellIs" dxfId="586" priority="587" operator="equal">
      <formula>"Online"</formula>
    </cfRule>
  </conditionalFormatting>
  <conditionalFormatting sqref="R90">
    <cfRule type="cellIs" dxfId="585" priority="586" operator="equal">
      <formula>"Online"</formula>
    </cfRule>
  </conditionalFormatting>
  <conditionalFormatting sqref="R90">
    <cfRule type="cellIs" dxfId="584" priority="585" operator="equal">
      <formula>"Online"</formula>
    </cfRule>
  </conditionalFormatting>
  <conditionalFormatting sqref="R90">
    <cfRule type="cellIs" dxfId="583" priority="584" operator="equal">
      <formula>"Online"</formula>
    </cfRule>
  </conditionalFormatting>
  <conditionalFormatting sqref="R90">
    <cfRule type="cellIs" dxfId="582" priority="583" operator="equal">
      <formula>"Online"</formula>
    </cfRule>
  </conditionalFormatting>
  <conditionalFormatting sqref="R90">
    <cfRule type="cellIs" dxfId="581" priority="582" operator="equal">
      <formula>"Online"</formula>
    </cfRule>
  </conditionalFormatting>
  <conditionalFormatting sqref="R90">
    <cfRule type="cellIs" dxfId="580" priority="581" operator="equal">
      <formula>"Online"</formula>
    </cfRule>
  </conditionalFormatting>
  <conditionalFormatting sqref="R90">
    <cfRule type="cellIs" dxfId="579" priority="580" operator="equal">
      <formula>"Online"</formula>
    </cfRule>
  </conditionalFormatting>
  <conditionalFormatting sqref="R90">
    <cfRule type="cellIs" dxfId="578" priority="579" operator="equal">
      <formula>"Online"</formula>
    </cfRule>
  </conditionalFormatting>
  <conditionalFormatting sqref="R90">
    <cfRule type="cellIs" dxfId="577" priority="578" operator="equal">
      <formula>"Online"</formula>
    </cfRule>
  </conditionalFormatting>
  <conditionalFormatting sqref="R90">
    <cfRule type="cellIs" dxfId="576" priority="577" operator="equal">
      <formula>"Online"</formula>
    </cfRule>
  </conditionalFormatting>
  <conditionalFormatting sqref="R90">
    <cfRule type="cellIs" dxfId="575" priority="576" operator="equal">
      <formula>"Online"</formula>
    </cfRule>
  </conditionalFormatting>
  <conditionalFormatting sqref="R90">
    <cfRule type="cellIs" dxfId="574" priority="575" operator="equal">
      <formula>"Online"</formula>
    </cfRule>
  </conditionalFormatting>
  <conditionalFormatting sqref="R90">
    <cfRule type="cellIs" dxfId="573" priority="574" operator="equal">
      <formula>"Online"</formula>
    </cfRule>
  </conditionalFormatting>
  <conditionalFormatting sqref="R90">
    <cfRule type="cellIs" dxfId="572" priority="573" operator="equal">
      <formula>"Online"</formula>
    </cfRule>
  </conditionalFormatting>
  <conditionalFormatting sqref="R90">
    <cfRule type="cellIs" dxfId="571" priority="572" operator="equal">
      <formula>"Online"</formula>
    </cfRule>
  </conditionalFormatting>
  <conditionalFormatting sqref="R90">
    <cfRule type="cellIs" dxfId="570" priority="571" operator="equal">
      <formula>"Online"</formula>
    </cfRule>
  </conditionalFormatting>
  <conditionalFormatting sqref="R90">
    <cfRule type="cellIs" dxfId="569" priority="570" operator="equal">
      <formula>"Online"</formula>
    </cfRule>
  </conditionalFormatting>
  <conditionalFormatting sqref="R90">
    <cfRule type="cellIs" dxfId="568" priority="569" operator="equal">
      <formula>"Online"</formula>
    </cfRule>
  </conditionalFormatting>
  <conditionalFormatting sqref="R90">
    <cfRule type="cellIs" dxfId="567" priority="568" operator="equal">
      <formula>"Online"</formula>
    </cfRule>
  </conditionalFormatting>
  <conditionalFormatting sqref="R90">
    <cfRule type="cellIs" dxfId="566" priority="567" operator="equal">
      <formula>"Online"</formula>
    </cfRule>
  </conditionalFormatting>
  <conditionalFormatting sqref="R90">
    <cfRule type="cellIs" dxfId="565" priority="566" operator="equal">
      <formula>"Online"</formula>
    </cfRule>
  </conditionalFormatting>
  <conditionalFormatting sqref="R90">
    <cfRule type="cellIs" dxfId="564" priority="565" operator="equal">
      <formula>"Online"</formula>
    </cfRule>
  </conditionalFormatting>
  <conditionalFormatting sqref="R90">
    <cfRule type="cellIs" dxfId="563" priority="564" operator="equal">
      <formula>"Online"</formula>
    </cfRule>
  </conditionalFormatting>
  <conditionalFormatting sqref="R90">
    <cfRule type="cellIs" dxfId="562" priority="563" operator="equal">
      <formula>"Online"</formula>
    </cfRule>
  </conditionalFormatting>
  <conditionalFormatting sqref="R90">
    <cfRule type="cellIs" dxfId="561" priority="562" operator="equal">
      <formula>"Online"</formula>
    </cfRule>
  </conditionalFormatting>
  <conditionalFormatting sqref="R90">
    <cfRule type="cellIs" dxfId="560" priority="561" operator="equal">
      <formula>"Online"</formula>
    </cfRule>
  </conditionalFormatting>
  <conditionalFormatting sqref="R90">
    <cfRule type="cellIs" dxfId="559" priority="560" operator="equal">
      <formula>"Online"</formula>
    </cfRule>
  </conditionalFormatting>
  <conditionalFormatting sqref="R90">
    <cfRule type="cellIs" dxfId="558" priority="559" operator="equal">
      <formula>"Online"</formula>
    </cfRule>
  </conditionalFormatting>
  <conditionalFormatting sqref="R90">
    <cfRule type="cellIs" dxfId="557" priority="558" operator="equal">
      <formula>"Online"</formula>
    </cfRule>
  </conditionalFormatting>
  <conditionalFormatting sqref="R90">
    <cfRule type="cellIs" dxfId="556" priority="557" operator="equal">
      <formula>"Online"</formula>
    </cfRule>
  </conditionalFormatting>
  <conditionalFormatting sqref="R90">
    <cfRule type="cellIs" dxfId="555" priority="556" operator="equal">
      <formula>"Online"</formula>
    </cfRule>
  </conditionalFormatting>
  <conditionalFormatting sqref="R90">
    <cfRule type="cellIs" dxfId="554" priority="555" operator="equal">
      <formula>"Online"</formula>
    </cfRule>
  </conditionalFormatting>
  <conditionalFormatting sqref="R90">
    <cfRule type="cellIs" dxfId="553" priority="554" operator="equal">
      <formula>"Online"</formula>
    </cfRule>
  </conditionalFormatting>
  <conditionalFormatting sqref="R90">
    <cfRule type="cellIs" dxfId="552" priority="553" operator="equal">
      <formula>"Online"</formula>
    </cfRule>
  </conditionalFormatting>
  <conditionalFormatting sqref="R90">
    <cfRule type="cellIs" dxfId="551" priority="552" operator="equal">
      <formula>"Online"</formula>
    </cfRule>
  </conditionalFormatting>
  <conditionalFormatting sqref="R90">
    <cfRule type="cellIs" dxfId="550" priority="551" operator="equal">
      <formula>"Online"</formula>
    </cfRule>
  </conditionalFormatting>
  <conditionalFormatting sqref="R90">
    <cfRule type="cellIs" dxfId="549" priority="550" operator="equal">
      <formula>"Online"</formula>
    </cfRule>
  </conditionalFormatting>
  <conditionalFormatting sqref="R90">
    <cfRule type="cellIs" dxfId="548" priority="549" operator="equal">
      <formula>"Online"</formula>
    </cfRule>
  </conditionalFormatting>
  <conditionalFormatting sqref="R90">
    <cfRule type="cellIs" dxfId="547" priority="548" operator="equal">
      <formula>"Online"</formula>
    </cfRule>
  </conditionalFormatting>
  <conditionalFormatting sqref="R90">
    <cfRule type="cellIs" dxfId="546" priority="547" operator="equal">
      <formula>"Online"</formula>
    </cfRule>
  </conditionalFormatting>
  <conditionalFormatting sqref="R90">
    <cfRule type="cellIs" dxfId="545" priority="546" operator="equal">
      <formula>"Online"</formula>
    </cfRule>
  </conditionalFormatting>
  <conditionalFormatting sqref="R90">
    <cfRule type="cellIs" dxfId="544" priority="545" operator="equal">
      <formula>"Online"</formula>
    </cfRule>
  </conditionalFormatting>
  <conditionalFormatting sqref="R90">
    <cfRule type="cellIs" dxfId="543" priority="544" operator="equal">
      <formula>"Online"</formula>
    </cfRule>
  </conditionalFormatting>
  <conditionalFormatting sqref="R90">
    <cfRule type="cellIs" dxfId="542" priority="543" operator="equal">
      <formula>"Online"</formula>
    </cfRule>
  </conditionalFormatting>
  <conditionalFormatting sqref="R90">
    <cfRule type="cellIs" dxfId="541" priority="542" operator="equal">
      <formula>"Online"</formula>
    </cfRule>
  </conditionalFormatting>
  <conditionalFormatting sqref="R90">
    <cfRule type="cellIs" dxfId="540" priority="541" operator="equal">
      <formula>"Online"</formula>
    </cfRule>
  </conditionalFormatting>
  <conditionalFormatting sqref="R90">
    <cfRule type="cellIs" dxfId="539" priority="540" operator="equal">
      <formula>"Online"</formula>
    </cfRule>
  </conditionalFormatting>
  <conditionalFormatting sqref="R90">
    <cfRule type="cellIs" dxfId="538" priority="539" operator="equal">
      <formula>"Online"</formula>
    </cfRule>
  </conditionalFormatting>
  <conditionalFormatting sqref="R90">
    <cfRule type="cellIs" dxfId="537" priority="538" operator="equal">
      <formula>"Online"</formula>
    </cfRule>
  </conditionalFormatting>
  <conditionalFormatting sqref="R90">
    <cfRule type="cellIs" dxfId="536" priority="537" operator="equal">
      <formula>"Online"</formula>
    </cfRule>
  </conditionalFormatting>
  <conditionalFormatting sqref="R90">
    <cfRule type="cellIs" dxfId="535" priority="536" operator="equal">
      <formula>"Online"</formula>
    </cfRule>
  </conditionalFormatting>
  <conditionalFormatting sqref="R90">
    <cfRule type="cellIs" dxfId="534" priority="535" operator="equal">
      <formula>"Online"</formula>
    </cfRule>
  </conditionalFormatting>
  <conditionalFormatting sqref="R90">
    <cfRule type="cellIs" dxfId="533" priority="534" operator="equal">
      <formula>"Online"</formula>
    </cfRule>
  </conditionalFormatting>
  <conditionalFormatting sqref="R90">
    <cfRule type="cellIs" dxfId="532" priority="533" operator="equal">
      <formula>"Online"</formula>
    </cfRule>
  </conditionalFormatting>
  <conditionalFormatting sqref="R90">
    <cfRule type="cellIs" dxfId="531" priority="532" operator="equal">
      <formula>"Online"</formula>
    </cfRule>
  </conditionalFormatting>
  <conditionalFormatting sqref="R90">
    <cfRule type="cellIs" dxfId="530" priority="531" operator="equal">
      <formula>"Online"</formula>
    </cfRule>
  </conditionalFormatting>
  <conditionalFormatting sqref="R90">
    <cfRule type="cellIs" dxfId="529" priority="530" operator="equal">
      <formula>"Online"</formula>
    </cfRule>
  </conditionalFormatting>
  <conditionalFormatting sqref="R90">
    <cfRule type="cellIs" dxfId="528" priority="529" operator="equal">
      <formula>"Online"</formula>
    </cfRule>
  </conditionalFormatting>
  <conditionalFormatting sqref="R90">
    <cfRule type="cellIs" dxfId="527" priority="528" operator="equal">
      <formula>"Online"</formula>
    </cfRule>
  </conditionalFormatting>
  <conditionalFormatting sqref="R90">
    <cfRule type="cellIs" dxfId="526" priority="527" operator="equal">
      <formula>"Online"</formula>
    </cfRule>
  </conditionalFormatting>
  <conditionalFormatting sqref="R90">
    <cfRule type="cellIs" dxfId="525" priority="526" operator="equal">
      <formula>"Online"</formula>
    </cfRule>
  </conditionalFormatting>
  <conditionalFormatting sqref="R90">
    <cfRule type="cellIs" dxfId="524" priority="525" operator="equal">
      <formula>"Online"</formula>
    </cfRule>
  </conditionalFormatting>
  <conditionalFormatting sqref="R90">
    <cfRule type="cellIs" dxfId="523" priority="524" operator="equal">
      <formula>"Online"</formula>
    </cfRule>
  </conditionalFormatting>
  <conditionalFormatting sqref="R90">
    <cfRule type="cellIs" dxfId="522" priority="523" operator="equal">
      <formula>"Online"</formula>
    </cfRule>
  </conditionalFormatting>
  <conditionalFormatting sqref="R90">
    <cfRule type="cellIs" dxfId="521" priority="522" operator="equal">
      <formula>"Online"</formula>
    </cfRule>
  </conditionalFormatting>
  <conditionalFormatting sqref="R90">
    <cfRule type="cellIs" dxfId="520" priority="521" operator="equal">
      <formula>"Online"</formula>
    </cfRule>
  </conditionalFormatting>
  <conditionalFormatting sqref="R90">
    <cfRule type="cellIs" dxfId="519" priority="520" operator="equal">
      <formula>"Online"</formula>
    </cfRule>
  </conditionalFormatting>
  <conditionalFormatting sqref="R90">
    <cfRule type="cellIs" dxfId="518" priority="519" operator="equal">
      <formula>"Online"</formula>
    </cfRule>
  </conditionalFormatting>
  <conditionalFormatting sqref="R90">
    <cfRule type="cellIs" dxfId="517" priority="518" operator="equal">
      <formula>"Online"</formula>
    </cfRule>
  </conditionalFormatting>
  <conditionalFormatting sqref="R90">
    <cfRule type="cellIs" dxfId="516" priority="517" operator="equal">
      <formula>"Online"</formula>
    </cfRule>
  </conditionalFormatting>
  <conditionalFormatting sqref="R90">
    <cfRule type="cellIs" dxfId="515" priority="516" operator="equal">
      <formula>"Online"</formula>
    </cfRule>
  </conditionalFormatting>
  <conditionalFormatting sqref="R90">
    <cfRule type="cellIs" dxfId="514" priority="515" operator="equal">
      <formula>"Online"</formula>
    </cfRule>
  </conditionalFormatting>
  <conditionalFormatting sqref="R90">
    <cfRule type="cellIs" dxfId="513" priority="514" operator="equal">
      <formula>"Online"</formula>
    </cfRule>
  </conditionalFormatting>
  <conditionalFormatting sqref="R90">
    <cfRule type="cellIs" dxfId="512" priority="513" operator="equal">
      <formula>"Online"</formula>
    </cfRule>
  </conditionalFormatting>
  <conditionalFormatting sqref="R90">
    <cfRule type="cellIs" dxfId="511" priority="512" operator="equal">
      <formula>"Online"</formula>
    </cfRule>
  </conditionalFormatting>
  <conditionalFormatting sqref="R90">
    <cfRule type="cellIs" dxfId="510" priority="511" operator="equal">
      <formula>"Online"</formula>
    </cfRule>
  </conditionalFormatting>
  <conditionalFormatting sqref="R90">
    <cfRule type="cellIs" dxfId="509" priority="510" operator="equal">
      <formula>"Online"</formula>
    </cfRule>
  </conditionalFormatting>
  <conditionalFormatting sqref="R90">
    <cfRule type="cellIs" dxfId="508" priority="509" operator="equal">
      <formula>"Online"</formula>
    </cfRule>
  </conditionalFormatting>
  <conditionalFormatting sqref="R90">
    <cfRule type="cellIs" dxfId="507" priority="508" operator="equal">
      <formula>"Online"</formula>
    </cfRule>
  </conditionalFormatting>
  <conditionalFormatting sqref="R90">
    <cfRule type="cellIs" dxfId="506" priority="507" operator="equal">
      <formula>"Online"</formula>
    </cfRule>
  </conditionalFormatting>
  <conditionalFormatting sqref="R90">
    <cfRule type="cellIs" dxfId="505" priority="506" operator="equal">
      <formula>"Online"</formula>
    </cfRule>
  </conditionalFormatting>
  <conditionalFormatting sqref="R90">
    <cfRule type="cellIs" dxfId="504" priority="505" operator="equal">
      <formula>"Online"</formula>
    </cfRule>
  </conditionalFormatting>
  <conditionalFormatting sqref="R90">
    <cfRule type="cellIs" dxfId="503" priority="504" operator="equal">
      <formula>"Online"</formula>
    </cfRule>
  </conditionalFormatting>
  <conditionalFormatting sqref="R90">
    <cfRule type="cellIs" dxfId="502" priority="503" operator="equal">
      <formula>"Online"</formula>
    </cfRule>
  </conditionalFormatting>
  <conditionalFormatting sqref="R90">
    <cfRule type="cellIs" dxfId="501" priority="502" operator="equal">
      <formula>"Online"</formula>
    </cfRule>
  </conditionalFormatting>
  <conditionalFormatting sqref="R90">
    <cfRule type="cellIs" dxfId="500" priority="501" operator="equal">
      <formula>"Online"</formula>
    </cfRule>
  </conditionalFormatting>
  <conditionalFormatting sqref="R90">
    <cfRule type="cellIs" dxfId="499" priority="500" operator="equal">
      <formula>"Online"</formula>
    </cfRule>
  </conditionalFormatting>
  <conditionalFormatting sqref="R90">
    <cfRule type="cellIs" dxfId="498" priority="499" operator="equal">
      <formula>"Online"</formula>
    </cfRule>
  </conditionalFormatting>
  <conditionalFormatting sqref="R90">
    <cfRule type="cellIs" dxfId="497" priority="498" operator="equal">
      <formula>"Online"</formula>
    </cfRule>
  </conditionalFormatting>
  <conditionalFormatting sqref="R90">
    <cfRule type="cellIs" dxfId="496" priority="497" operator="equal">
      <formula>"Online"</formula>
    </cfRule>
  </conditionalFormatting>
  <conditionalFormatting sqref="R90">
    <cfRule type="cellIs" dxfId="495" priority="496" operator="equal">
      <formula>"Online"</formula>
    </cfRule>
  </conditionalFormatting>
  <conditionalFormatting sqref="R90">
    <cfRule type="cellIs" dxfId="494" priority="495" operator="equal">
      <formula>"Online"</formula>
    </cfRule>
  </conditionalFormatting>
  <conditionalFormatting sqref="R90">
    <cfRule type="cellIs" dxfId="493" priority="494" operator="equal">
      <formula>"Online"</formula>
    </cfRule>
  </conditionalFormatting>
  <conditionalFormatting sqref="R90">
    <cfRule type="cellIs" dxfId="492" priority="493" operator="equal">
      <formula>"Online"</formula>
    </cfRule>
  </conditionalFormatting>
  <conditionalFormatting sqref="R90">
    <cfRule type="cellIs" dxfId="491" priority="492" operator="equal">
      <formula>"Online"</formula>
    </cfRule>
  </conditionalFormatting>
  <conditionalFormatting sqref="R90">
    <cfRule type="cellIs" dxfId="490" priority="491" operator="equal">
      <formula>"Online"</formula>
    </cfRule>
  </conditionalFormatting>
  <conditionalFormatting sqref="R90">
    <cfRule type="cellIs" dxfId="489" priority="490" operator="equal">
      <formula>"Online"</formula>
    </cfRule>
  </conditionalFormatting>
  <conditionalFormatting sqref="R90">
    <cfRule type="cellIs" dxfId="488" priority="489" operator="equal">
      <formula>"Online"</formula>
    </cfRule>
  </conditionalFormatting>
  <conditionalFormatting sqref="R90">
    <cfRule type="cellIs" dxfId="487" priority="488" operator="equal">
      <formula>"Online"</formula>
    </cfRule>
  </conditionalFormatting>
  <conditionalFormatting sqref="R90">
    <cfRule type="cellIs" dxfId="486" priority="487" operator="equal">
      <formula>"Online"</formula>
    </cfRule>
  </conditionalFormatting>
  <conditionalFormatting sqref="R90">
    <cfRule type="cellIs" dxfId="485" priority="486" operator="equal">
      <formula>"Online"</formula>
    </cfRule>
  </conditionalFormatting>
  <conditionalFormatting sqref="R90">
    <cfRule type="cellIs" dxfId="484" priority="485" operator="equal">
      <formula>"Online"</formula>
    </cfRule>
  </conditionalFormatting>
  <conditionalFormatting sqref="R90">
    <cfRule type="cellIs" dxfId="483" priority="484" operator="equal">
      <formula>"Online"</formula>
    </cfRule>
  </conditionalFormatting>
  <conditionalFormatting sqref="R90">
    <cfRule type="cellIs" dxfId="482" priority="483" operator="equal">
      <formula>"Online"</formula>
    </cfRule>
  </conditionalFormatting>
  <conditionalFormatting sqref="R90">
    <cfRule type="cellIs" dxfId="481" priority="482" operator="equal">
      <formula>"Online"</formula>
    </cfRule>
  </conditionalFormatting>
  <conditionalFormatting sqref="R90">
    <cfRule type="cellIs" dxfId="480" priority="481" operator="equal">
      <formula>"Online"</formula>
    </cfRule>
  </conditionalFormatting>
  <conditionalFormatting sqref="R90">
    <cfRule type="cellIs" dxfId="479" priority="480" operator="equal">
      <formula>"Online"</formula>
    </cfRule>
  </conditionalFormatting>
  <conditionalFormatting sqref="R90">
    <cfRule type="cellIs" dxfId="478" priority="479" operator="equal">
      <formula>"Online"</formula>
    </cfRule>
  </conditionalFormatting>
  <conditionalFormatting sqref="R90">
    <cfRule type="cellIs" dxfId="477" priority="478" operator="equal">
      <formula>"Online"</formula>
    </cfRule>
  </conditionalFormatting>
  <conditionalFormatting sqref="R90">
    <cfRule type="cellIs" dxfId="476" priority="477" operator="equal">
      <formula>"Online"</formula>
    </cfRule>
  </conditionalFormatting>
  <conditionalFormatting sqref="R90">
    <cfRule type="cellIs" dxfId="475" priority="476" operator="equal">
      <formula>"Online"</formula>
    </cfRule>
  </conditionalFormatting>
  <conditionalFormatting sqref="R90">
    <cfRule type="cellIs" dxfId="474" priority="475" operator="equal">
      <formula>"Online"</formula>
    </cfRule>
  </conditionalFormatting>
  <conditionalFormatting sqref="R90">
    <cfRule type="cellIs" dxfId="473" priority="474" operator="equal">
      <formula>"Online"</formula>
    </cfRule>
  </conditionalFormatting>
  <conditionalFormatting sqref="R90">
    <cfRule type="cellIs" dxfId="472" priority="473" operator="equal">
      <formula>"Online"</formula>
    </cfRule>
  </conditionalFormatting>
  <conditionalFormatting sqref="R90">
    <cfRule type="cellIs" dxfId="471" priority="472" operator="equal">
      <formula>"Online"</formula>
    </cfRule>
  </conditionalFormatting>
  <conditionalFormatting sqref="R90">
    <cfRule type="cellIs" dxfId="470" priority="471" operator="equal">
      <formula>"Online"</formula>
    </cfRule>
  </conditionalFormatting>
  <conditionalFormatting sqref="R90">
    <cfRule type="cellIs" dxfId="469" priority="470" operator="equal">
      <formula>"Online"</formula>
    </cfRule>
  </conditionalFormatting>
  <conditionalFormatting sqref="R90">
    <cfRule type="cellIs" dxfId="468" priority="469" operator="equal">
      <formula>"Online"</formula>
    </cfRule>
  </conditionalFormatting>
  <conditionalFormatting sqref="R90">
    <cfRule type="cellIs" dxfId="467" priority="468" operator="equal">
      <formula>"Online"</formula>
    </cfRule>
  </conditionalFormatting>
  <conditionalFormatting sqref="R90">
    <cfRule type="cellIs" dxfId="466" priority="467" operator="equal">
      <formula>"Online"</formula>
    </cfRule>
  </conditionalFormatting>
  <conditionalFormatting sqref="R90">
    <cfRule type="cellIs" dxfId="465" priority="466" operator="equal">
      <formula>"Online"</formula>
    </cfRule>
  </conditionalFormatting>
  <conditionalFormatting sqref="R90">
    <cfRule type="cellIs" dxfId="464" priority="465" operator="equal">
      <formula>"Online"</formula>
    </cfRule>
  </conditionalFormatting>
  <conditionalFormatting sqref="R90">
    <cfRule type="cellIs" dxfId="463" priority="464" operator="equal">
      <formula>"Online"</formula>
    </cfRule>
  </conditionalFormatting>
  <conditionalFormatting sqref="R90">
    <cfRule type="cellIs" dxfId="462" priority="463" operator="equal">
      <formula>"Online"</formula>
    </cfRule>
  </conditionalFormatting>
  <conditionalFormatting sqref="R90">
    <cfRule type="cellIs" dxfId="461" priority="462" operator="equal">
      <formula>"Online"</formula>
    </cfRule>
  </conditionalFormatting>
  <conditionalFormatting sqref="R90">
    <cfRule type="cellIs" dxfId="460" priority="461" operator="equal">
      <formula>"Online"</formula>
    </cfRule>
  </conditionalFormatting>
  <conditionalFormatting sqref="R90">
    <cfRule type="cellIs" dxfId="459" priority="460" operator="equal">
      <formula>"Online"</formula>
    </cfRule>
  </conditionalFormatting>
  <conditionalFormatting sqref="R90">
    <cfRule type="cellIs" dxfId="458" priority="459" operator="equal">
      <formula>"Online"</formula>
    </cfRule>
  </conditionalFormatting>
  <conditionalFormatting sqref="R90">
    <cfRule type="cellIs" dxfId="457" priority="458" operator="equal">
      <formula>"Online"</formula>
    </cfRule>
  </conditionalFormatting>
  <conditionalFormatting sqref="R90">
    <cfRule type="cellIs" dxfId="456" priority="457" operator="equal">
      <formula>"Online"</formula>
    </cfRule>
  </conditionalFormatting>
  <conditionalFormatting sqref="R90">
    <cfRule type="cellIs" dxfId="455" priority="456" operator="equal">
      <formula>"Online"</formula>
    </cfRule>
  </conditionalFormatting>
  <conditionalFormatting sqref="R90">
    <cfRule type="cellIs" dxfId="454" priority="455" operator="equal">
      <formula>"Online"</formula>
    </cfRule>
  </conditionalFormatting>
  <conditionalFormatting sqref="R90">
    <cfRule type="cellIs" dxfId="453" priority="454" operator="equal">
      <formula>"Online"</formula>
    </cfRule>
  </conditionalFormatting>
  <conditionalFormatting sqref="R90">
    <cfRule type="cellIs" dxfId="452" priority="453" operator="equal">
      <formula>"Online"</formula>
    </cfRule>
  </conditionalFormatting>
  <conditionalFormatting sqref="R90">
    <cfRule type="cellIs" dxfId="451" priority="452" operator="equal">
      <formula>"Online"</formula>
    </cfRule>
  </conditionalFormatting>
  <conditionalFormatting sqref="R90">
    <cfRule type="cellIs" dxfId="450" priority="451" operator="equal">
      <formula>"Online"</formula>
    </cfRule>
  </conditionalFormatting>
  <conditionalFormatting sqref="R90">
    <cfRule type="cellIs" dxfId="449" priority="450" operator="equal">
      <formula>"Online"</formula>
    </cfRule>
  </conditionalFormatting>
  <conditionalFormatting sqref="R90">
    <cfRule type="cellIs" dxfId="448" priority="449" operator="equal">
      <formula>"Online"</formula>
    </cfRule>
  </conditionalFormatting>
  <conditionalFormatting sqref="R90">
    <cfRule type="cellIs" dxfId="447" priority="448" operator="equal">
      <formula>"Online"</formula>
    </cfRule>
  </conditionalFormatting>
  <conditionalFormatting sqref="R90">
    <cfRule type="cellIs" dxfId="446" priority="447" operator="equal">
      <formula>"Online"</formula>
    </cfRule>
  </conditionalFormatting>
  <conditionalFormatting sqref="R90">
    <cfRule type="cellIs" dxfId="445" priority="446" operator="equal">
      <formula>"Online"</formula>
    </cfRule>
  </conditionalFormatting>
  <conditionalFormatting sqref="R90">
    <cfRule type="cellIs" dxfId="444" priority="445" operator="equal">
      <formula>"Online"</formula>
    </cfRule>
  </conditionalFormatting>
  <conditionalFormatting sqref="R90">
    <cfRule type="cellIs" dxfId="443" priority="444" operator="equal">
      <formula>"Online"</formula>
    </cfRule>
  </conditionalFormatting>
  <conditionalFormatting sqref="R90">
    <cfRule type="cellIs" dxfId="442" priority="443" operator="equal">
      <formula>"Online"</formula>
    </cfRule>
  </conditionalFormatting>
  <conditionalFormatting sqref="R90">
    <cfRule type="cellIs" dxfId="441" priority="442" operator="equal">
      <formula>"Online"</formula>
    </cfRule>
  </conditionalFormatting>
  <conditionalFormatting sqref="R90">
    <cfRule type="cellIs" dxfId="440" priority="441" operator="equal">
      <formula>"Online"</formula>
    </cfRule>
  </conditionalFormatting>
  <conditionalFormatting sqref="R90">
    <cfRule type="cellIs" dxfId="439" priority="440" operator="equal">
      <formula>"Online"</formula>
    </cfRule>
  </conditionalFormatting>
  <conditionalFormatting sqref="R90">
    <cfRule type="cellIs" dxfId="438" priority="439" operator="equal">
      <formula>"Online"</formula>
    </cfRule>
  </conditionalFormatting>
  <conditionalFormatting sqref="R90">
    <cfRule type="cellIs" dxfId="437" priority="438" operator="equal">
      <formula>"Online"</formula>
    </cfRule>
  </conditionalFormatting>
  <conditionalFormatting sqref="R90">
    <cfRule type="cellIs" dxfId="436" priority="437" operator="equal">
      <formula>"Online"</formula>
    </cfRule>
  </conditionalFormatting>
  <conditionalFormatting sqref="R90">
    <cfRule type="cellIs" dxfId="435" priority="436" operator="equal">
      <formula>"Online"</formula>
    </cfRule>
  </conditionalFormatting>
  <conditionalFormatting sqref="R90">
    <cfRule type="cellIs" dxfId="434" priority="435" operator="equal">
      <formula>"Online"</formula>
    </cfRule>
  </conditionalFormatting>
  <conditionalFormatting sqref="R90">
    <cfRule type="cellIs" dxfId="433" priority="434" operator="equal">
      <formula>"Online"</formula>
    </cfRule>
  </conditionalFormatting>
  <conditionalFormatting sqref="R90">
    <cfRule type="cellIs" dxfId="432" priority="433" operator="equal">
      <formula>"Online"</formula>
    </cfRule>
  </conditionalFormatting>
  <conditionalFormatting sqref="R90">
    <cfRule type="cellIs" dxfId="431" priority="432" operator="equal">
      <formula>"Online"</formula>
    </cfRule>
  </conditionalFormatting>
  <conditionalFormatting sqref="R90">
    <cfRule type="cellIs" dxfId="430" priority="431" operator="equal">
      <formula>"Online"</formula>
    </cfRule>
  </conditionalFormatting>
  <conditionalFormatting sqref="R90">
    <cfRule type="cellIs" dxfId="429" priority="430" operator="equal">
      <formula>"Online"</formula>
    </cfRule>
  </conditionalFormatting>
  <conditionalFormatting sqref="R90">
    <cfRule type="cellIs" dxfId="428" priority="429" operator="equal">
      <formula>"Online"</formula>
    </cfRule>
  </conditionalFormatting>
  <conditionalFormatting sqref="R90">
    <cfRule type="cellIs" dxfId="427" priority="428" operator="equal">
      <formula>"Online"</formula>
    </cfRule>
  </conditionalFormatting>
  <conditionalFormatting sqref="R90">
    <cfRule type="cellIs" dxfId="426" priority="427" operator="equal">
      <formula>"Online"</formula>
    </cfRule>
  </conditionalFormatting>
  <conditionalFormatting sqref="R90">
    <cfRule type="cellIs" dxfId="425" priority="426" operator="equal">
      <formula>"Online"</formula>
    </cfRule>
  </conditionalFormatting>
  <conditionalFormatting sqref="R90">
    <cfRule type="cellIs" dxfId="424" priority="425" operator="equal">
      <formula>"Online"</formula>
    </cfRule>
  </conditionalFormatting>
  <conditionalFormatting sqref="R90">
    <cfRule type="cellIs" dxfId="423" priority="424" operator="equal">
      <formula>"Online"</formula>
    </cfRule>
  </conditionalFormatting>
  <conditionalFormatting sqref="R90">
    <cfRule type="cellIs" dxfId="422" priority="423" operator="equal">
      <formula>"Online"</formula>
    </cfRule>
  </conditionalFormatting>
  <conditionalFormatting sqref="R90">
    <cfRule type="cellIs" dxfId="421" priority="422" operator="equal">
      <formula>"Online"</formula>
    </cfRule>
  </conditionalFormatting>
  <conditionalFormatting sqref="R90">
    <cfRule type="cellIs" dxfId="420" priority="421" operator="equal">
      <formula>"Online"</formula>
    </cfRule>
  </conditionalFormatting>
  <conditionalFormatting sqref="R90">
    <cfRule type="cellIs" dxfId="419" priority="420" operator="equal">
      <formula>"Online"</formula>
    </cfRule>
  </conditionalFormatting>
  <conditionalFormatting sqref="R90">
    <cfRule type="cellIs" dxfId="418" priority="419" operator="equal">
      <formula>"Online"</formula>
    </cfRule>
  </conditionalFormatting>
  <conditionalFormatting sqref="R90">
    <cfRule type="cellIs" dxfId="417" priority="418" operator="equal">
      <formula>"Online"</formula>
    </cfRule>
  </conditionalFormatting>
  <conditionalFormatting sqref="R90">
    <cfRule type="cellIs" dxfId="416" priority="417" operator="equal">
      <formula>"Online"</formula>
    </cfRule>
  </conditionalFormatting>
  <conditionalFormatting sqref="R90">
    <cfRule type="cellIs" dxfId="415" priority="416" operator="equal">
      <formula>"Online"</formula>
    </cfRule>
  </conditionalFormatting>
  <conditionalFormatting sqref="R90">
    <cfRule type="cellIs" dxfId="414" priority="415" operator="equal">
      <formula>"Online"</formula>
    </cfRule>
  </conditionalFormatting>
  <conditionalFormatting sqref="R90">
    <cfRule type="cellIs" dxfId="413" priority="414" operator="equal">
      <formula>"Online"</formula>
    </cfRule>
  </conditionalFormatting>
  <conditionalFormatting sqref="R90">
    <cfRule type="cellIs" dxfId="412" priority="413" operator="equal">
      <formula>"Online"</formula>
    </cfRule>
  </conditionalFormatting>
  <conditionalFormatting sqref="R90">
    <cfRule type="cellIs" dxfId="411" priority="412" operator="equal">
      <formula>"Online"</formula>
    </cfRule>
  </conditionalFormatting>
  <conditionalFormatting sqref="R90">
    <cfRule type="cellIs" dxfId="410" priority="411" operator="equal">
      <formula>"Online"</formula>
    </cfRule>
  </conditionalFormatting>
  <conditionalFormatting sqref="R90">
    <cfRule type="cellIs" dxfId="409" priority="410" operator="equal">
      <formula>"Online"</formula>
    </cfRule>
  </conditionalFormatting>
  <conditionalFormatting sqref="R90">
    <cfRule type="cellIs" dxfId="408" priority="409" operator="equal">
      <formula>"Online"</formula>
    </cfRule>
  </conditionalFormatting>
  <conditionalFormatting sqref="R90">
    <cfRule type="cellIs" dxfId="407" priority="408" operator="equal">
      <formula>"Online"</formula>
    </cfRule>
  </conditionalFormatting>
  <conditionalFormatting sqref="R90">
    <cfRule type="cellIs" dxfId="406" priority="407" operator="equal">
      <formula>"Online"</formula>
    </cfRule>
  </conditionalFormatting>
  <conditionalFormatting sqref="R90">
    <cfRule type="cellIs" dxfId="405" priority="406" operator="equal">
      <formula>"Online"</formula>
    </cfRule>
  </conditionalFormatting>
  <conditionalFormatting sqref="R90">
    <cfRule type="cellIs" dxfId="404" priority="405" operator="equal">
      <formula>"Online"</formula>
    </cfRule>
  </conditionalFormatting>
  <conditionalFormatting sqref="R90">
    <cfRule type="cellIs" dxfId="403" priority="404" operator="equal">
      <formula>"Online"</formula>
    </cfRule>
  </conditionalFormatting>
  <conditionalFormatting sqref="R90">
    <cfRule type="cellIs" dxfId="402" priority="403" operator="equal">
      <formula>"Online"</formula>
    </cfRule>
  </conditionalFormatting>
  <conditionalFormatting sqref="R90">
    <cfRule type="cellIs" dxfId="401" priority="402" operator="equal">
      <formula>"Online"</formula>
    </cfRule>
  </conditionalFormatting>
  <conditionalFormatting sqref="R90">
    <cfRule type="cellIs" dxfId="400" priority="401" operator="equal">
      <formula>"Online"</formula>
    </cfRule>
  </conditionalFormatting>
  <conditionalFormatting sqref="R90">
    <cfRule type="cellIs" dxfId="399" priority="400" operator="equal">
      <formula>"Online"</formula>
    </cfRule>
  </conditionalFormatting>
  <conditionalFormatting sqref="R90">
    <cfRule type="cellIs" dxfId="398" priority="399" operator="equal">
      <formula>"Online"</formula>
    </cfRule>
  </conditionalFormatting>
  <conditionalFormatting sqref="R90">
    <cfRule type="cellIs" dxfId="397" priority="398" operator="equal">
      <formula>"Online"</formula>
    </cfRule>
  </conditionalFormatting>
  <conditionalFormatting sqref="R90">
    <cfRule type="cellIs" dxfId="396" priority="397" operator="equal">
      <formula>"Online"</formula>
    </cfRule>
  </conditionalFormatting>
  <conditionalFormatting sqref="R90">
    <cfRule type="cellIs" dxfId="395" priority="396" operator="equal">
      <formula>"Online"</formula>
    </cfRule>
  </conditionalFormatting>
  <conditionalFormatting sqref="R90">
    <cfRule type="cellIs" dxfId="394" priority="395" operator="equal">
      <formula>"Online"</formula>
    </cfRule>
  </conditionalFormatting>
  <conditionalFormatting sqref="R90">
    <cfRule type="cellIs" dxfId="393" priority="394" operator="equal">
      <formula>"Online"</formula>
    </cfRule>
  </conditionalFormatting>
  <conditionalFormatting sqref="R90">
    <cfRule type="cellIs" dxfId="392" priority="393" operator="equal">
      <formula>"Online"</formula>
    </cfRule>
  </conditionalFormatting>
  <conditionalFormatting sqref="R90">
    <cfRule type="cellIs" dxfId="391" priority="392" operator="equal">
      <formula>"Online"</formula>
    </cfRule>
  </conditionalFormatting>
  <conditionalFormatting sqref="R90">
    <cfRule type="cellIs" dxfId="390" priority="391" operator="equal">
      <formula>"Online"</formula>
    </cfRule>
  </conditionalFormatting>
  <conditionalFormatting sqref="R90">
    <cfRule type="cellIs" dxfId="389" priority="390" operator="equal">
      <formula>"Online"</formula>
    </cfRule>
  </conditionalFormatting>
  <conditionalFormatting sqref="R90">
    <cfRule type="cellIs" dxfId="388" priority="389" operator="equal">
      <formula>"Online"</formula>
    </cfRule>
  </conditionalFormatting>
  <conditionalFormatting sqref="R90">
    <cfRule type="cellIs" dxfId="387" priority="388" operator="equal">
      <formula>"Online"</formula>
    </cfRule>
  </conditionalFormatting>
  <conditionalFormatting sqref="R90">
    <cfRule type="cellIs" dxfId="386" priority="387" operator="equal">
      <formula>"Online"</formula>
    </cfRule>
  </conditionalFormatting>
  <conditionalFormatting sqref="R90">
    <cfRule type="cellIs" dxfId="385" priority="386" operator="equal">
      <formula>"Online"</formula>
    </cfRule>
  </conditionalFormatting>
  <conditionalFormatting sqref="R90">
    <cfRule type="cellIs" dxfId="384" priority="385" operator="equal">
      <formula>"Online"</formula>
    </cfRule>
  </conditionalFormatting>
  <conditionalFormatting sqref="R90">
    <cfRule type="cellIs" dxfId="383" priority="384" operator="equal">
      <formula>"Online"</formula>
    </cfRule>
  </conditionalFormatting>
  <conditionalFormatting sqref="R90">
    <cfRule type="cellIs" dxfId="382" priority="383" operator="equal">
      <formula>"Online"</formula>
    </cfRule>
  </conditionalFormatting>
  <conditionalFormatting sqref="R90">
    <cfRule type="cellIs" dxfId="381" priority="382" operator="equal">
      <formula>"Online"</formula>
    </cfRule>
  </conditionalFormatting>
  <conditionalFormatting sqref="R90">
    <cfRule type="cellIs" dxfId="380" priority="381" operator="equal">
      <formula>"Online"</formula>
    </cfRule>
  </conditionalFormatting>
  <conditionalFormatting sqref="R90">
    <cfRule type="cellIs" dxfId="379" priority="380" operator="equal">
      <formula>"Online"</formula>
    </cfRule>
  </conditionalFormatting>
  <conditionalFormatting sqref="R90">
    <cfRule type="cellIs" dxfId="378" priority="379" operator="equal">
      <formula>"Online"</formula>
    </cfRule>
  </conditionalFormatting>
  <conditionalFormatting sqref="R90">
    <cfRule type="cellIs" dxfId="377" priority="378" operator="equal">
      <formula>"Online"</formula>
    </cfRule>
  </conditionalFormatting>
  <conditionalFormatting sqref="R90">
    <cfRule type="cellIs" dxfId="376" priority="377" operator="equal">
      <formula>"Online"</formula>
    </cfRule>
  </conditionalFormatting>
  <conditionalFormatting sqref="R90">
    <cfRule type="cellIs" dxfId="375" priority="376" operator="equal">
      <formula>"Online"</formula>
    </cfRule>
  </conditionalFormatting>
  <conditionalFormatting sqref="R90">
    <cfRule type="cellIs" dxfId="374" priority="375" operator="equal">
      <formula>"Online"</formula>
    </cfRule>
  </conditionalFormatting>
  <conditionalFormatting sqref="R90">
    <cfRule type="cellIs" dxfId="373" priority="374" operator="equal">
      <formula>"Online"</formula>
    </cfRule>
  </conditionalFormatting>
  <conditionalFormatting sqref="R90">
    <cfRule type="cellIs" dxfId="372" priority="373" operator="equal">
      <formula>"Online"</formula>
    </cfRule>
  </conditionalFormatting>
  <conditionalFormatting sqref="R90">
    <cfRule type="cellIs" dxfId="371" priority="372" operator="equal">
      <formula>"Online"</formula>
    </cfRule>
  </conditionalFormatting>
  <conditionalFormatting sqref="R90">
    <cfRule type="cellIs" dxfId="370" priority="371" operator="equal">
      <formula>"Online"</formula>
    </cfRule>
  </conditionalFormatting>
  <conditionalFormatting sqref="R90">
    <cfRule type="cellIs" dxfId="369" priority="370" operator="equal">
      <formula>"Online"</formula>
    </cfRule>
  </conditionalFormatting>
  <conditionalFormatting sqref="R90">
    <cfRule type="cellIs" dxfId="368" priority="369" operator="equal">
      <formula>"Online"</formula>
    </cfRule>
  </conditionalFormatting>
  <conditionalFormatting sqref="R90">
    <cfRule type="cellIs" dxfId="367" priority="368" operator="equal">
      <formula>"Online"</formula>
    </cfRule>
  </conditionalFormatting>
  <conditionalFormatting sqref="R90">
    <cfRule type="cellIs" dxfId="366" priority="367" operator="equal">
      <formula>"Online"</formula>
    </cfRule>
  </conditionalFormatting>
  <conditionalFormatting sqref="R90">
    <cfRule type="cellIs" dxfId="365" priority="366" operator="equal">
      <formula>"Online"</formula>
    </cfRule>
  </conditionalFormatting>
  <conditionalFormatting sqref="R90">
    <cfRule type="cellIs" dxfId="364" priority="365" operator="equal">
      <formula>"Online"</formula>
    </cfRule>
  </conditionalFormatting>
  <conditionalFormatting sqref="R90">
    <cfRule type="cellIs" dxfId="363" priority="364" operator="equal">
      <formula>"Online"</formula>
    </cfRule>
  </conditionalFormatting>
  <conditionalFormatting sqref="R90">
    <cfRule type="cellIs" dxfId="362" priority="363" operator="equal">
      <formula>"Online"</formula>
    </cfRule>
  </conditionalFormatting>
  <conditionalFormatting sqref="R90">
    <cfRule type="cellIs" dxfId="361" priority="362" operator="equal">
      <formula>"Online"</formula>
    </cfRule>
  </conditionalFormatting>
  <conditionalFormatting sqref="R90">
    <cfRule type="cellIs" dxfId="360" priority="361" operator="equal">
      <formula>"Online"</formula>
    </cfRule>
  </conditionalFormatting>
  <conditionalFormatting sqref="R90">
    <cfRule type="cellIs" dxfId="359" priority="360" operator="equal">
      <formula>"Online"</formula>
    </cfRule>
  </conditionalFormatting>
  <conditionalFormatting sqref="R90">
    <cfRule type="cellIs" dxfId="358" priority="359" operator="equal">
      <formula>"Online"</formula>
    </cfRule>
  </conditionalFormatting>
  <conditionalFormatting sqref="R90">
    <cfRule type="cellIs" dxfId="357" priority="358" operator="equal">
      <formula>"Online"</formula>
    </cfRule>
  </conditionalFormatting>
  <conditionalFormatting sqref="R90">
    <cfRule type="cellIs" dxfId="356" priority="357" operator="equal">
      <formula>"Online"</formula>
    </cfRule>
  </conditionalFormatting>
  <conditionalFormatting sqref="R90">
    <cfRule type="cellIs" dxfId="355" priority="356" operator="equal">
      <formula>"Online"</formula>
    </cfRule>
  </conditionalFormatting>
  <conditionalFormatting sqref="R90">
    <cfRule type="cellIs" dxfId="354" priority="355" operator="equal">
      <formula>"Online"</formula>
    </cfRule>
  </conditionalFormatting>
  <conditionalFormatting sqref="R90">
    <cfRule type="cellIs" dxfId="353" priority="354" operator="equal">
      <formula>"Online"</formula>
    </cfRule>
  </conditionalFormatting>
  <conditionalFormatting sqref="R90">
    <cfRule type="cellIs" dxfId="352" priority="353" operator="equal">
      <formula>"Online"</formula>
    </cfRule>
  </conditionalFormatting>
  <conditionalFormatting sqref="R90">
    <cfRule type="cellIs" dxfId="351" priority="352" operator="equal">
      <formula>"Online"</formula>
    </cfRule>
  </conditionalFormatting>
  <conditionalFormatting sqref="R90">
    <cfRule type="cellIs" dxfId="350" priority="351" operator="equal">
      <formula>"Online"</formula>
    </cfRule>
  </conditionalFormatting>
  <conditionalFormatting sqref="R90">
    <cfRule type="cellIs" dxfId="349" priority="350" operator="equal">
      <formula>"Online"</formula>
    </cfRule>
  </conditionalFormatting>
  <conditionalFormatting sqref="R90">
    <cfRule type="cellIs" dxfId="348" priority="349" operator="equal">
      <formula>"Online"</formula>
    </cfRule>
  </conditionalFormatting>
  <conditionalFormatting sqref="R90">
    <cfRule type="cellIs" dxfId="347" priority="348" operator="equal">
      <formula>"Online"</formula>
    </cfRule>
  </conditionalFormatting>
  <conditionalFormatting sqref="R90">
    <cfRule type="cellIs" dxfId="346" priority="347" operator="equal">
      <formula>"Online"</formula>
    </cfRule>
  </conditionalFormatting>
  <conditionalFormatting sqref="R90">
    <cfRule type="cellIs" dxfId="345" priority="346" operator="equal">
      <formula>"Online"</formula>
    </cfRule>
  </conditionalFormatting>
  <conditionalFormatting sqref="R90">
    <cfRule type="cellIs" dxfId="344" priority="345" operator="equal">
      <formula>"Online"</formula>
    </cfRule>
  </conditionalFormatting>
  <conditionalFormatting sqref="R90">
    <cfRule type="cellIs" dxfId="343" priority="344" operator="equal">
      <formula>"Online"</formula>
    </cfRule>
  </conditionalFormatting>
  <conditionalFormatting sqref="R90">
    <cfRule type="cellIs" dxfId="342" priority="343" operator="equal">
      <formula>"Online"</formula>
    </cfRule>
  </conditionalFormatting>
  <conditionalFormatting sqref="R90">
    <cfRule type="cellIs" dxfId="341" priority="342" operator="equal">
      <formula>"Online"</formula>
    </cfRule>
  </conditionalFormatting>
  <conditionalFormatting sqref="R90">
    <cfRule type="cellIs" dxfId="340" priority="341" operator="equal">
      <formula>"Online"</formula>
    </cfRule>
  </conditionalFormatting>
  <conditionalFormatting sqref="R90">
    <cfRule type="cellIs" dxfId="339" priority="340" operator="equal">
      <formula>"Online"</formula>
    </cfRule>
  </conditionalFormatting>
  <conditionalFormatting sqref="R90">
    <cfRule type="cellIs" dxfId="338" priority="339" operator="equal">
      <formula>"Online"</formula>
    </cfRule>
  </conditionalFormatting>
  <conditionalFormatting sqref="R90">
    <cfRule type="cellIs" dxfId="337" priority="338" operator="equal">
      <formula>"Online"</formula>
    </cfRule>
  </conditionalFormatting>
  <conditionalFormatting sqref="R90">
    <cfRule type="cellIs" dxfId="336" priority="337" operator="equal">
      <formula>"Online"</formula>
    </cfRule>
  </conditionalFormatting>
  <conditionalFormatting sqref="R90">
    <cfRule type="cellIs" dxfId="335" priority="336" operator="equal">
      <formula>"Online"</formula>
    </cfRule>
  </conditionalFormatting>
  <conditionalFormatting sqref="R90">
    <cfRule type="cellIs" dxfId="334" priority="335" operator="equal">
      <formula>"Online"</formula>
    </cfRule>
  </conditionalFormatting>
  <conditionalFormatting sqref="R90">
    <cfRule type="cellIs" dxfId="333" priority="334" operator="equal">
      <formula>"Online"</formula>
    </cfRule>
  </conditionalFormatting>
  <conditionalFormatting sqref="R90">
    <cfRule type="cellIs" dxfId="332" priority="333" operator="equal">
      <formula>"Online"</formula>
    </cfRule>
  </conditionalFormatting>
  <conditionalFormatting sqref="R90">
    <cfRule type="cellIs" dxfId="331" priority="332" operator="equal">
      <formula>"Online"</formula>
    </cfRule>
  </conditionalFormatting>
  <conditionalFormatting sqref="R90">
    <cfRule type="cellIs" dxfId="330" priority="331" operator="equal">
      <formula>"Online"</formula>
    </cfRule>
  </conditionalFormatting>
  <conditionalFormatting sqref="R90">
    <cfRule type="cellIs" dxfId="329" priority="330" operator="equal">
      <formula>"Online"</formula>
    </cfRule>
  </conditionalFormatting>
  <conditionalFormatting sqref="R90">
    <cfRule type="cellIs" dxfId="328" priority="329" operator="equal">
      <formula>"Online"</formula>
    </cfRule>
  </conditionalFormatting>
  <conditionalFormatting sqref="R90">
    <cfRule type="cellIs" dxfId="327" priority="328" operator="equal">
      <formula>"Online"</formula>
    </cfRule>
  </conditionalFormatting>
  <conditionalFormatting sqref="R90">
    <cfRule type="cellIs" dxfId="326" priority="327" operator="equal">
      <formula>"Online"</formula>
    </cfRule>
  </conditionalFormatting>
  <conditionalFormatting sqref="R90">
    <cfRule type="cellIs" dxfId="325" priority="326" operator="equal">
      <formula>"Online"</formula>
    </cfRule>
  </conditionalFormatting>
  <conditionalFormatting sqref="R90">
    <cfRule type="cellIs" dxfId="324" priority="325" operator="equal">
      <formula>"Online"</formula>
    </cfRule>
  </conditionalFormatting>
  <conditionalFormatting sqref="R90">
    <cfRule type="cellIs" dxfId="323" priority="324" operator="equal">
      <formula>"Online"</formula>
    </cfRule>
  </conditionalFormatting>
  <conditionalFormatting sqref="R90">
    <cfRule type="cellIs" dxfId="322" priority="323" operator="equal">
      <formula>"Online"</formula>
    </cfRule>
  </conditionalFormatting>
  <conditionalFormatting sqref="R90">
    <cfRule type="cellIs" dxfId="321" priority="322" operator="equal">
      <formula>"Online"</formula>
    </cfRule>
  </conditionalFormatting>
  <conditionalFormatting sqref="R90">
    <cfRule type="cellIs" dxfId="320" priority="321" operator="equal">
      <formula>"Online"</formula>
    </cfRule>
  </conditionalFormatting>
  <conditionalFormatting sqref="R90">
    <cfRule type="cellIs" dxfId="319" priority="320" operator="equal">
      <formula>"Online"</formula>
    </cfRule>
  </conditionalFormatting>
  <conditionalFormatting sqref="R90">
    <cfRule type="cellIs" dxfId="318" priority="319" operator="equal">
      <formula>"Online"</formula>
    </cfRule>
  </conditionalFormatting>
  <conditionalFormatting sqref="R90">
    <cfRule type="cellIs" dxfId="317" priority="318" operator="equal">
      <formula>"Online"</formula>
    </cfRule>
  </conditionalFormatting>
  <conditionalFormatting sqref="R90">
    <cfRule type="cellIs" dxfId="316" priority="317" operator="equal">
      <formula>"Online"</formula>
    </cfRule>
  </conditionalFormatting>
  <conditionalFormatting sqref="R90">
    <cfRule type="cellIs" dxfId="315" priority="316" operator="equal">
      <formula>"Online"</formula>
    </cfRule>
  </conditionalFormatting>
  <conditionalFormatting sqref="R90">
    <cfRule type="cellIs" dxfId="314" priority="315" operator="equal">
      <formula>"Online"</formula>
    </cfRule>
  </conditionalFormatting>
  <conditionalFormatting sqref="R90">
    <cfRule type="cellIs" dxfId="313" priority="314" operator="equal">
      <formula>"Online"</formula>
    </cfRule>
  </conditionalFormatting>
  <conditionalFormatting sqref="R90">
    <cfRule type="cellIs" dxfId="312" priority="313" operator="equal">
      <formula>"Online"</formula>
    </cfRule>
  </conditionalFormatting>
  <conditionalFormatting sqref="R90">
    <cfRule type="cellIs" dxfId="311" priority="312" operator="equal">
      <formula>"Online"</formula>
    </cfRule>
  </conditionalFormatting>
  <conditionalFormatting sqref="R90">
    <cfRule type="cellIs" dxfId="310" priority="311" operator="equal">
      <formula>"Online"</formula>
    </cfRule>
  </conditionalFormatting>
  <conditionalFormatting sqref="R90">
    <cfRule type="cellIs" dxfId="309" priority="310" operator="equal">
      <formula>"Online"</formula>
    </cfRule>
  </conditionalFormatting>
  <conditionalFormatting sqref="R90">
    <cfRule type="cellIs" dxfId="308" priority="309" operator="equal">
      <formula>"Online"</formula>
    </cfRule>
  </conditionalFormatting>
  <conditionalFormatting sqref="R90">
    <cfRule type="cellIs" dxfId="307" priority="308" operator="equal">
      <formula>"Online"</formula>
    </cfRule>
  </conditionalFormatting>
  <conditionalFormatting sqref="R90">
    <cfRule type="cellIs" dxfId="306" priority="307" operator="equal">
      <formula>"Online"</formula>
    </cfRule>
  </conditionalFormatting>
  <conditionalFormatting sqref="R90">
    <cfRule type="cellIs" dxfId="305" priority="306" operator="equal">
      <formula>"Online"</formula>
    </cfRule>
  </conditionalFormatting>
  <conditionalFormatting sqref="R90">
    <cfRule type="cellIs" dxfId="304" priority="305" operator="equal">
      <formula>"Online"</formula>
    </cfRule>
  </conditionalFormatting>
  <conditionalFormatting sqref="R90">
    <cfRule type="cellIs" dxfId="303" priority="304" operator="equal">
      <formula>"Online"</formula>
    </cfRule>
  </conditionalFormatting>
  <conditionalFormatting sqref="R90">
    <cfRule type="cellIs" dxfId="302" priority="303" operator="equal">
      <formula>"Online"</formula>
    </cfRule>
  </conditionalFormatting>
  <conditionalFormatting sqref="R90">
    <cfRule type="cellIs" dxfId="301" priority="302" operator="equal">
      <formula>"Online"</formula>
    </cfRule>
  </conditionalFormatting>
  <conditionalFormatting sqref="R90">
    <cfRule type="cellIs" dxfId="300" priority="301" operator="equal">
      <formula>"Online"</formula>
    </cfRule>
  </conditionalFormatting>
  <conditionalFormatting sqref="R90">
    <cfRule type="cellIs" dxfId="299" priority="300" operator="equal">
      <formula>"Online"</formula>
    </cfRule>
  </conditionalFormatting>
  <conditionalFormatting sqref="R90">
    <cfRule type="cellIs" dxfId="298" priority="299" operator="equal">
      <formula>"Online"</formula>
    </cfRule>
  </conditionalFormatting>
  <conditionalFormatting sqref="R90">
    <cfRule type="cellIs" dxfId="297" priority="298" operator="equal">
      <formula>"Online"</formula>
    </cfRule>
  </conditionalFormatting>
  <conditionalFormatting sqref="R90">
    <cfRule type="cellIs" dxfId="296" priority="297" operator="equal">
      <formula>"Online"</formula>
    </cfRule>
  </conditionalFormatting>
  <conditionalFormatting sqref="R90">
    <cfRule type="cellIs" dxfId="295" priority="296" operator="equal">
      <formula>"Online"</formula>
    </cfRule>
  </conditionalFormatting>
  <conditionalFormatting sqref="R90">
    <cfRule type="cellIs" dxfId="294" priority="295" operator="equal">
      <formula>"Online"</formula>
    </cfRule>
  </conditionalFormatting>
  <conditionalFormatting sqref="R90">
    <cfRule type="cellIs" dxfId="293" priority="294" operator="equal">
      <formula>"Online"</formula>
    </cfRule>
  </conditionalFormatting>
  <conditionalFormatting sqref="R90">
    <cfRule type="cellIs" dxfId="292" priority="293" operator="equal">
      <formula>"Online"</formula>
    </cfRule>
  </conditionalFormatting>
  <conditionalFormatting sqref="R90">
    <cfRule type="cellIs" dxfId="291" priority="292" operator="equal">
      <formula>"Online"</formula>
    </cfRule>
  </conditionalFormatting>
  <conditionalFormatting sqref="R90">
    <cfRule type="cellIs" dxfId="290" priority="291" operator="equal">
      <formula>"Online"</formula>
    </cfRule>
  </conditionalFormatting>
  <conditionalFormatting sqref="R90">
    <cfRule type="cellIs" dxfId="289" priority="290" operator="equal">
      <formula>"Online"</formula>
    </cfRule>
  </conditionalFormatting>
  <conditionalFormatting sqref="R90">
    <cfRule type="cellIs" dxfId="288" priority="289" operator="equal">
      <formula>"Online"</formula>
    </cfRule>
  </conditionalFormatting>
  <conditionalFormatting sqref="R90">
    <cfRule type="cellIs" dxfId="287" priority="288" operator="equal">
      <formula>"Online"</formula>
    </cfRule>
  </conditionalFormatting>
  <conditionalFormatting sqref="R90">
    <cfRule type="cellIs" dxfId="286" priority="287" operator="equal">
      <formula>"Online"</formula>
    </cfRule>
  </conditionalFormatting>
  <conditionalFormatting sqref="R90">
    <cfRule type="cellIs" dxfId="285" priority="286" operator="equal">
      <formula>"Online"</formula>
    </cfRule>
  </conditionalFormatting>
  <conditionalFormatting sqref="R90">
    <cfRule type="cellIs" dxfId="284" priority="285" operator="equal">
      <formula>"Online"</formula>
    </cfRule>
  </conditionalFormatting>
  <conditionalFormatting sqref="R90">
    <cfRule type="cellIs" dxfId="283" priority="284" operator="equal">
      <formula>"Online"</formula>
    </cfRule>
  </conditionalFormatting>
  <conditionalFormatting sqref="R90">
    <cfRule type="cellIs" dxfId="282" priority="283" operator="equal">
      <formula>"Online"</formula>
    </cfRule>
  </conditionalFormatting>
  <conditionalFormatting sqref="R90">
    <cfRule type="cellIs" dxfId="281" priority="282" operator="equal">
      <formula>"Online"</formula>
    </cfRule>
  </conditionalFormatting>
  <conditionalFormatting sqref="R90">
    <cfRule type="cellIs" dxfId="280" priority="281" operator="equal">
      <formula>"Online"</formula>
    </cfRule>
  </conditionalFormatting>
  <conditionalFormatting sqref="R90">
    <cfRule type="cellIs" dxfId="279" priority="280" operator="equal">
      <formula>"Online"</formula>
    </cfRule>
  </conditionalFormatting>
  <conditionalFormatting sqref="R90">
    <cfRule type="cellIs" dxfId="278" priority="279" operator="equal">
      <formula>"Online"</formula>
    </cfRule>
  </conditionalFormatting>
  <conditionalFormatting sqref="R90">
    <cfRule type="cellIs" dxfId="277" priority="278" operator="equal">
      <formula>"Online"</formula>
    </cfRule>
  </conditionalFormatting>
  <conditionalFormatting sqref="R90">
    <cfRule type="cellIs" dxfId="276" priority="277" operator="equal">
      <formula>"Online"</formula>
    </cfRule>
  </conditionalFormatting>
  <conditionalFormatting sqref="R90">
    <cfRule type="cellIs" dxfId="275" priority="276" operator="equal">
      <formula>"Online"</formula>
    </cfRule>
  </conditionalFormatting>
  <conditionalFormatting sqref="R90">
    <cfRule type="cellIs" dxfId="274" priority="275" operator="equal">
      <formula>"Online"</formula>
    </cfRule>
  </conditionalFormatting>
  <conditionalFormatting sqref="R90">
    <cfRule type="cellIs" dxfId="273" priority="274" operator="equal">
      <formula>"Online"</formula>
    </cfRule>
  </conditionalFormatting>
  <conditionalFormatting sqref="R90">
    <cfRule type="cellIs" dxfId="272" priority="273" operator="equal">
      <formula>"Online"</formula>
    </cfRule>
  </conditionalFormatting>
  <conditionalFormatting sqref="R90">
    <cfRule type="cellIs" dxfId="271" priority="272" operator="equal">
      <formula>"Online"</formula>
    </cfRule>
  </conditionalFormatting>
  <conditionalFormatting sqref="R90">
    <cfRule type="cellIs" dxfId="270" priority="271" operator="equal">
      <formula>"Online"</formula>
    </cfRule>
  </conditionalFormatting>
  <conditionalFormatting sqref="R90">
    <cfRule type="cellIs" dxfId="269" priority="270" operator="equal">
      <formula>"Online"</formula>
    </cfRule>
  </conditionalFormatting>
  <conditionalFormatting sqref="R90">
    <cfRule type="cellIs" dxfId="268" priority="269" operator="equal">
      <formula>"Online"</formula>
    </cfRule>
  </conditionalFormatting>
  <conditionalFormatting sqref="R90">
    <cfRule type="cellIs" dxfId="267" priority="268" operator="equal">
      <formula>"Online"</formula>
    </cfRule>
  </conditionalFormatting>
  <conditionalFormatting sqref="R90">
    <cfRule type="cellIs" dxfId="266" priority="267" operator="equal">
      <formula>"Online"</formula>
    </cfRule>
  </conditionalFormatting>
  <conditionalFormatting sqref="R90">
    <cfRule type="cellIs" dxfId="265" priority="266" operator="equal">
      <formula>"Online"</formula>
    </cfRule>
  </conditionalFormatting>
  <conditionalFormatting sqref="R90">
    <cfRule type="cellIs" dxfId="264" priority="265" operator="equal">
      <formula>"Online"</formula>
    </cfRule>
  </conditionalFormatting>
  <conditionalFormatting sqref="R90">
    <cfRule type="cellIs" dxfId="263" priority="264" operator="equal">
      <formula>"Online"</formula>
    </cfRule>
  </conditionalFormatting>
  <conditionalFormatting sqref="R90">
    <cfRule type="cellIs" dxfId="262" priority="263" operator="equal">
      <formula>"Online"</formula>
    </cfRule>
  </conditionalFormatting>
  <conditionalFormatting sqref="R90">
    <cfRule type="cellIs" dxfId="261" priority="262" operator="equal">
      <formula>"Online"</formula>
    </cfRule>
  </conditionalFormatting>
  <conditionalFormatting sqref="R90">
    <cfRule type="cellIs" dxfId="260" priority="261" operator="equal">
      <formula>"Online"</formula>
    </cfRule>
  </conditionalFormatting>
  <conditionalFormatting sqref="R90">
    <cfRule type="cellIs" dxfId="259" priority="260" operator="equal">
      <formula>"Online"</formula>
    </cfRule>
  </conditionalFormatting>
  <conditionalFormatting sqref="R90">
    <cfRule type="cellIs" dxfId="258" priority="259" operator="equal">
      <formula>"Online"</formula>
    </cfRule>
  </conditionalFormatting>
  <conditionalFormatting sqref="R90">
    <cfRule type="cellIs" dxfId="257" priority="258" operator="equal">
      <formula>"Online"</formula>
    </cfRule>
  </conditionalFormatting>
  <conditionalFormatting sqref="R90">
    <cfRule type="cellIs" dxfId="256" priority="257" operator="equal">
      <formula>"Online"</formula>
    </cfRule>
  </conditionalFormatting>
  <conditionalFormatting sqref="R90">
    <cfRule type="cellIs" dxfId="255" priority="256" operator="equal">
      <formula>"Online"</formula>
    </cfRule>
  </conditionalFormatting>
  <conditionalFormatting sqref="R90">
    <cfRule type="cellIs" dxfId="254" priority="255" operator="equal">
      <formula>"Online"</formula>
    </cfRule>
  </conditionalFormatting>
  <conditionalFormatting sqref="R90">
    <cfRule type="cellIs" dxfId="253" priority="254" operator="equal">
      <formula>"Online"</formula>
    </cfRule>
  </conditionalFormatting>
  <conditionalFormatting sqref="R90">
    <cfRule type="cellIs" dxfId="252" priority="253" operator="equal">
      <formula>"Online"</formula>
    </cfRule>
  </conditionalFormatting>
  <conditionalFormatting sqref="R90">
    <cfRule type="cellIs" dxfId="251" priority="252" operator="equal">
      <formula>"Online"</formula>
    </cfRule>
  </conditionalFormatting>
  <conditionalFormatting sqref="R90">
    <cfRule type="cellIs" dxfId="250" priority="251" operator="equal">
      <formula>"Online"</formula>
    </cfRule>
  </conditionalFormatting>
  <conditionalFormatting sqref="R90">
    <cfRule type="cellIs" dxfId="249" priority="250" operator="equal">
      <formula>"Online"</formula>
    </cfRule>
  </conditionalFormatting>
  <conditionalFormatting sqref="R90">
    <cfRule type="cellIs" dxfId="248" priority="249" operator="equal">
      <formula>"Online"</formula>
    </cfRule>
  </conditionalFormatting>
  <conditionalFormatting sqref="R90">
    <cfRule type="cellIs" dxfId="247" priority="248" operator="equal">
      <formula>"Online"</formula>
    </cfRule>
  </conditionalFormatting>
  <conditionalFormatting sqref="R90">
    <cfRule type="cellIs" dxfId="246" priority="247" operator="equal">
      <formula>"Online"</formula>
    </cfRule>
  </conditionalFormatting>
  <conditionalFormatting sqref="R90">
    <cfRule type="cellIs" dxfId="245" priority="246" operator="equal">
      <formula>"Online"</formula>
    </cfRule>
  </conditionalFormatting>
  <conditionalFormatting sqref="R90">
    <cfRule type="cellIs" dxfId="244" priority="245" operator="equal">
      <formula>"Online"</formula>
    </cfRule>
  </conditionalFormatting>
  <conditionalFormatting sqref="R90">
    <cfRule type="cellIs" dxfId="243" priority="244" operator="equal">
      <formula>"Online"</formula>
    </cfRule>
  </conditionalFormatting>
  <conditionalFormatting sqref="R90">
    <cfRule type="cellIs" dxfId="242" priority="243" operator="equal">
      <formula>"Online"</formula>
    </cfRule>
  </conditionalFormatting>
  <conditionalFormatting sqref="R90">
    <cfRule type="cellIs" dxfId="241" priority="242" operator="equal">
      <formula>"Online"</formula>
    </cfRule>
  </conditionalFormatting>
  <conditionalFormatting sqref="R90">
    <cfRule type="cellIs" dxfId="240" priority="241" operator="equal">
      <formula>"Online"</formula>
    </cfRule>
  </conditionalFormatting>
  <conditionalFormatting sqref="R90">
    <cfRule type="cellIs" dxfId="239" priority="240" operator="equal">
      <formula>"Online"</formula>
    </cfRule>
  </conditionalFormatting>
  <conditionalFormatting sqref="R90">
    <cfRule type="cellIs" dxfId="238" priority="239" operator="equal">
      <formula>"Online"</formula>
    </cfRule>
  </conditionalFormatting>
  <conditionalFormatting sqref="R90">
    <cfRule type="cellIs" dxfId="237" priority="238" operator="equal">
      <formula>"Online"</formula>
    </cfRule>
  </conditionalFormatting>
  <conditionalFormatting sqref="R90">
    <cfRule type="cellIs" dxfId="236" priority="237" operator="equal">
      <formula>"Online"</formula>
    </cfRule>
  </conditionalFormatting>
  <conditionalFormatting sqref="R90">
    <cfRule type="cellIs" dxfId="235" priority="236" operator="equal">
      <formula>"Online"</formula>
    </cfRule>
  </conditionalFormatting>
  <conditionalFormatting sqref="R90">
    <cfRule type="cellIs" dxfId="234" priority="235" operator="equal">
      <formula>"Online"</formula>
    </cfRule>
  </conditionalFormatting>
  <conditionalFormatting sqref="R90">
    <cfRule type="cellIs" dxfId="233" priority="234" operator="equal">
      <formula>"Online"</formula>
    </cfRule>
  </conditionalFormatting>
  <conditionalFormatting sqref="R90">
    <cfRule type="cellIs" dxfId="232" priority="233" operator="equal">
      <formula>"Online"</formula>
    </cfRule>
  </conditionalFormatting>
  <conditionalFormatting sqref="R90">
    <cfRule type="cellIs" dxfId="231" priority="232" operator="equal">
      <formula>"Online"</formula>
    </cfRule>
  </conditionalFormatting>
  <conditionalFormatting sqref="R90">
    <cfRule type="cellIs" dxfId="230" priority="231" operator="equal">
      <formula>"Online"</formula>
    </cfRule>
  </conditionalFormatting>
  <conditionalFormatting sqref="R90">
    <cfRule type="cellIs" dxfId="229" priority="230" operator="equal">
      <formula>"Online"</formula>
    </cfRule>
  </conditionalFormatting>
  <conditionalFormatting sqref="R90">
    <cfRule type="cellIs" dxfId="228" priority="229" operator="equal">
      <formula>"Online"</formula>
    </cfRule>
  </conditionalFormatting>
  <conditionalFormatting sqref="R90">
    <cfRule type="cellIs" dxfId="227" priority="228" operator="equal">
      <formula>"Online"</formula>
    </cfRule>
  </conditionalFormatting>
  <conditionalFormatting sqref="R90">
    <cfRule type="cellIs" dxfId="226" priority="227" operator="equal">
      <formula>"Online"</formula>
    </cfRule>
  </conditionalFormatting>
  <conditionalFormatting sqref="R90">
    <cfRule type="cellIs" dxfId="225" priority="226" operator="equal">
      <formula>"Online"</formula>
    </cfRule>
  </conditionalFormatting>
  <conditionalFormatting sqref="R90">
    <cfRule type="cellIs" dxfId="224" priority="225" operator="equal">
      <formula>"Online"</formula>
    </cfRule>
  </conditionalFormatting>
  <conditionalFormatting sqref="R90">
    <cfRule type="cellIs" dxfId="223" priority="224" operator="equal">
      <formula>"Online"</formula>
    </cfRule>
  </conditionalFormatting>
  <conditionalFormatting sqref="R90">
    <cfRule type="cellIs" dxfId="222" priority="223" operator="equal">
      <formula>"Online"</formula>
    </cfRule>
  </conditionalFormatting>
  <conditionalFormatting sqref="R90">
    <cfRule type="cellIs" dxfId="221" priority="222" operator="equal">
      <formula>"Online"</formula>
    </cfRule>
  </conditionalFormatting>
  <conditionalFormatting sqref="R90">
    <cfRule type="cellIs" dxfId="220" priority="221" operator="equal">
      <formula>"Online"</formula>
    </cfRule>
  </conditionalFormatting>
  <conditionalFormatting sqref="R90">
    <cfRule type="cellIs" dxfId="219" priority="220" operator="equal">
      <formula>"Online"</formula>
    </cfRule>
  </conditionalFormatting>
  <conditionalFormatting sqref="R90">
    <cfRule type="cellIs" dxfId="218" priority="219" operator="equal">
      <formula>"Online"</formula>
    </cfRule>
  </conditionalFormatting>
  <conditionalFormatting sqref="R90">
    <cfRule type="cellIs" dxfId="217" priority="218" operator="equal">
      <formula>"Online"</formula>
    </cfRule>
  </conditionalFormatting>
  <conditionalFormatting sqref="R90">
    <cfRule type="cellIs" dxfId="216" priority="217" operator="equal">
      <formula>"Online"</formula>
    </cfRule>
  </conditionalFormatting>
  <conditionalFormatting sqref="R90">
    <cfRule type="cellIs" dxfId="215" priority="216" operator="equal">
      <formula>"Online"</formula>
    </cfRule>
  </conditionalFormatting>
  <conditionalFormatting sqref="R90">
    <cfRule type="cellIs" dxfId="214" priority="215" operator="equal">
      <formula>"Online"</formula>
    </cfRule>
  </conditionalFormatting>
  <conditionalFormatting sqref="R90">
    <cfRule type="cellIs" dxfId="213" priority="214" operator="equal">
      <formula>"Online"</formula>
    </cfRule>
  </conditionalFormatting>
  <conditionalFormatting sqref="R90">
    <cfRule type="cellIs" dxfId="212" priority="213" operator="equal">
      <formula>"Online"</formula>
    </cfRule>
  </conditionalFormatting>
  <conditionalFormatting sqref="R90">
    <cfRule type="cellIs" dxfId="211" priority="212" operator="equal">
      <formula>"Online"</formula>
    </cfRule>
  </conditionalFormatting>
  <conditionalFormatting sqref="R90">
    <cfRule type="cellIs" dxfId="210" priority="211" operator="equal">
      <formula>"Online"</formula>
    </cfRule>
  </conditionalFormatting>
  <conditionalFormatting sqref="R90">
    <cfRule type="cellIs" dxfId="209" priority="210" operator="equal">
      <formula>"Online"</formula>
    </cfRule>
  </conditionalFormatting>
  <conditionalFormatting sqref="R90">
    <cfRule type="cellIs" dxfId="208" priority="209" operator="equal">
      <formula>"Online"</formula>
    </cfRule>
  </conditionalFormatting>
  <conditionalFormatting sqref="R90">
    <cfRule type="cellIs" dxfId="207" priority="208" operator="equal">
      <formula>"Online"</formula>
    </cfRule>
  </conditionalFormatting>
  <conditionalFormatting sqref="R90">
    <cfRule type="cellIs" dxfId="206" priority="207" operator="equal">
      <formula>"Online"</formula>
    </cfRule>
  </conditionalFormatting>
  <conditionalFormatting sqref="R90">
    <cfRule type="cellIs" dxfId="205" priority="206" operator="equal">
      <formula>"Online"</formula>
    </cfRule>
  </conditionalFormatting>
  <conditionalFormatting sqref="R90">
    <cfRule type="cellIs" dxfId="204" priority="205" operator="equal">
      <formula>"Online"</formula>
    </cfRule>
  </conditionalFormatting>
  <conditionalFormatting sqref="R90">
    <cfRule type="cellIs" dxfId="203" priority="204" operator="equal">
      <formula>"Online"</formula>
    </cfRule>
  </conditionalFormatting>
  <conditionalFormatting sqref="R90">
    <cfRule type="cellIs" dxfId="202" priority="203" operator="equal">
      <formula>"Online"</formula>
    </cfRule>
  </conditionalFormatting>
  <conditionalFormatting sqref="R90">
    <cfRule type="cellIs" dxfId="201" priority="202" operator="equal">
      <formula>"Online"</formula>
    </cfRule>
  </conditionalFormatting>
  <conditionalFormatting sqref="R90">
    <cfRule type="cellIs" dxfId="200" priority="201" operator="equal">
      <formula>"Online"</formula>
    </cfRule>
  </conditionalFormatting>
  <conditionalFormatting sqref="R90">
    <cfRule type="cellIs" dxfId="199" priority="200" operator="equal">
      <formula>"Online"</formula>
    </cfRule>
  </conditionalFormatting>
  <conditionalFormatting sqref="R90">
    <cfRule type="cellIs" dxfId="198" priority="199" operator="equal">
      <formula>"Online"</formula>
    </cfRule>
  </conditionalFormatting>
  <conditionalFormatting sqref="R90">
    <cfRule type="cellIs" dxfId="197" priority="198" operator="equal">
      <formula>"Online"</formula>
    </cfRule>
  </conditionalFormatting>
  <conditionalFormatting sqref="R90">
    <cfRule type="cellIs" dxfId="196" priority="197" operator="equal">
      <formula>"Online"</formula>
    </cfRule>
  </conditionalFormatting>
  <conditionalFormatting sqref="R90">
    <cfRule type="cellIs" dxfId="195" priority="196" operator="equal">
      <formula>"Online"</formula>
    </cfRule>
  </conditionalFormatting>
  <conditionalFormatting sqref="R90">
    <cfRule type="cellIs" dxfId="194" priority="195" operator="equal">
      <formula>"Online"</formula>
    </cfRule>
  </conditionalFormatting>
  <conditionalFormatting sqref="R90">
    <cfRule type="cellIs" dxfId="193" priority="194" operator="equal">
      <formula>"Online"</formula>
    </cfRule>
  </conditionalFormatting>
  <conditionalFormatting sqref="R90">
    <cfRule type="cellIs" dxfId="192" priority="193" operator="equal">
      <formula>"Online"</formula>
    </cfRule>
  </conditionalFormatting>
  <conditionalFormatting sqref="R90">
    <cfRule type="cellIs" dxfId="191" priority="192" operator="equal">
      <formula>"Online"</formula>
    </cfRule>
  </conditionalFormatting>
  <conditionalFormatting sqref="R90">
    <cfRule type="cellIs" dxfId="190" priority="191" operator="equal">
      <formula>"Online"</formula>
    </cfRule>
  </conditionalFormatting>
  <conditionalFormatting sqref="R90">
    <cfRule type="cellIs" dxfId="189" priority="190" operator="equal">
      <formula>"Online"</formula>
    </cfRule>
  </conditionalFormatting>
  <conditionalFormatting sqref="R90">
    <cfRule type="cellIs" dxfId="188" priority="189" operator="equal">
      <formula>"Online"</formula>
    </cfRule>
  </conditionalFormatting>
  <conditionalFormatting sqref="R90">
    <cfRule type="cellIs" dxfId="187" priority="188" operator="equal">
      <formula>"Online"</formula>
    </cfRule>
  </conditionalFormatting>
  <conditionalFormatting sqref="R90">
    <cfRule type="cellIs" dxfId="186" priority="187" operator="equal">
      <formula>"Online"</formula>
    </cfRule>
  </conditionalFormatting>
  <conditionalFormatting sqref="R90">
    <cfRule type="cellIs" dxfId="185" priority="186" operator="equal">
      <formula>"Online"</formula>
    </cfRule>
  </conditionalFormatting>
  <conditionalFormatting sqref="R90">
    <cfRule type="cellIs" dxfId="184" priority="185" operator="equal">
      <formula>"Online"</formula>
    </cfRule>
  </conditionalFormatting>
  <conditionalFormatting sqref="R90">
    <cfRule type="cellIs" dxfId="183" priority="184" operator="equal">
      <formula>"Online"</formula>
    </cfRule>
  </conditionalFormatting>
  <conditionalFormatting sqref="R90">
    <cfRule type="cellIs" dxfId="182" priority="183" operator="equal">
      <formula>"Online"</formula>
    </cfRule>
  </conditionalFormatting>
  <conditionalFormatting sqref="R90">
    <cfRule type="cellIs" dxfId="181" priority="182" operator="equal">
      <formula>"Online"</formula>
    </cfRule>
  </conditionalFormatting>
  <conditionalFormatting sqref="R90">
    <cfRule type="cellIs" dxfId="180" priority="181" operator="equal">
      <formula>"Online"</formula>
    </cfRule>
  </conditionalFormatting>
  <conditionalFormatting sqref="R90">
    <cfRule type="cellIs" dxfId="179" priority="180" operator="equal">
      <formula>"Online"</formula>
    </cfRule>
  </conditionalFormatting>
  <conditionalFormatting sqref="R90">
    <cfRule type="cellIs" dxfId="178" priority="179" operator="equal">
      <formula>"Online"</formula>
    </cfRule>
  </conditionalFormatting>
  <conditionalFormatting sqref="R90">
    <cfRule type="cellIs" dxfId="177" priority="178" operator="equal">
      <formula>"Online"</formula>
    </cfRule>
  </conditionalFormatting>
  <conditionalFormatting sqref="R90">
    <cfRule type="cellIs" dxfId="176" priority="177" operator="equal">
      <formula>"Online"</formula>
    </cfRule>
  </conditionalFormatting>
  <conditionalFormatting sqref="R90">
    <cfRule type="cellIs" dxfId="175" priority="176" operator="equal">
      <formula>"Online"</formula>
    </cfRule>
  </conditionalFormatting>
  <conditionalFormatting sqref="R90">
    <cfRule type="cellIs" dxfId="174" priority="175" operator="equal">
      <formula>"Online"</formula>
    </cfRule>
  </conditionalFormatting>
  <conditionalFormatting sqref="R90">
    <cfRule type="cellIs" dxfId="173" priority="174" operator="equal">
      <formula>"Online"</formula>
    </cfRule>
  </conditionalFormatting>
  <conditionalFormatting sqref="R90">
    <cfRule type="cellIs" dxfId="172" priority="173" operator="equal">
      <formula>"Online"</formula>
    </cfRule>
  </conditionalFormatting>
  <conditionalFormatting sqref="R90">
    <cfRule type="cellIs" dxfId="171" priority="172" operator="equal">
      <formula>"Online"</formula>
    </cfRule>
  </conditionalFormatting>
  <conditionalFormatting sqref="R90">
    <cfRule type="cellIs" dxfId="170" priority="171" operator="equal">
      <formula>"Online"</formula>
    </cfRule>
  </conditionalFormatting>
  <conditionalFormatting sqref="R90">
    <cfRule type="cellIs" dxfId="169" priority="170" operator="equal">
      <formula>"Online"</formula>
    </cfRule>
  </conditionalFormatting>
  <conditionalFormatting sqref="R90">
    <cfRule type="cellIs" dxfId="168" priority="169" operator="equal">
      <formula>"Online"</formula>
    </cfRule>
  </conditionalFormatting>
  <conditionalFormatting sqref="R90">
    <cfRule type="cellIs" dxfId="167" priority="168" operator="equal">
      <formula>"Online"</formula>
    </cfRule>
  </conditionalFormatting>
  <conditionalFormatting sqref="R90">
    <cfRule type="cellIs" dxfId="166" priority="167" operator="equal">
      <formula>"Online"</formula>
    </cfRule>
  </conditionalFormatting>
  <conditionalFormatting sqref="R90">
    <cfRule type="cellIs" dxfId="165" priority="166" operator="equal">
      <formula>"Online"</formula>
    </cfRule>
  </conditionalFormatting>
  <conditionalFormatting sqref="R90">
    <cfRule type="cellIs" dxfId="164" priority="165" operator="equal">
      <formula>"Online"</formula>
    </cfRule>
  </conditionalFormatting>
  <conditionalFormatting sqref="R90">
    <cfRule type="cellIs" dxfId="163" priority="164" operator="equal">
      <formula>"Online"</formula>
    </cfRule>
  </conditionalFormatting>
  <conditionalFormatting sqref="R90">
    <cfRule type="cellIs" dxfId="162" priority="163" operator="equal">
      <formula>"Online"</formula>
    </cfRule>
  </conditionalFormatting>
  <conditionalFormatting sqref="R90">
    <cfRule type="cellIs" dxfId="161" priority="162" operator="equal">
      <formula>"Online"</formula>
    </cfRule>
  </conditionalFormatting>
  <conditionalFormatting sqref="R90">
    <cfRule type="cellIs" dxfId="160" priority="161" operator="equal">
      <formula>"Online"</formula>
    </cfRule>
  </conditionalFormatting>
  <conditionalFormatting sqref="R90">
    <cfRule type="cellIs" dxfId="159" priority="160" operator="equal">
      <formula>"Online"</formula>
    </cfRule>
  </conditionalFormatting>
  <conditionalFormatting sqref="R90">
    <cfRule type="cellIs" dxfId="158" priority="159" operator="equal">
      <formula>"Online"</formula>
    </cfRule>
  </conditionalFormatting>
  <conditionalFormatting sqref="R90">
    <cfRule type="cellIs" dxfId="157" priority="158" operator="equal">
      <formula>"Online"</formula>
    </cfRule>
  </conditionalFormatting>
  <conditionalFormatting sqref="R90">
    <cfRule type="cellIs" dxfId="156" priority="157" operator="equal">
      <formula>"Online"</formula>
    </cfRule>
  </conditionalFormatting>
  <conditionalFormatting sqref="R90">
    <cfRule type="cellIs" dxfId="155" priority="156" operator="equal">
      <formula>"Online"</formula>
    </cfRule>
  </conditionalFormatting>
  <conditionalFormatting sqref="R90">
    <cfRule type="cellIs" dxfId="154" priority="155" operator="equal">
      <formula>"Online"</formula>
    </cfRule>
  </conditionalFormatting>
  <conditionalFormatting sqref="R90">
    <cfRule type="cellIs" dxfId="153" priority="154" operator="equal">
      <formula>"Online"</formula>
    </cfRule>
  </conditionalFormatting>
  <conditionalFormatting sqref="R90">
    <cfRule type="cellIs" dxfId="152" priority="153" operator="equal">
      <formula>"Online"</formula>
    </cfRule>
  </conditionalFormatting>
  <conditionalFormatting sqref="R90">
    <cfRule type="cellIs" dxfId="151" priority="152" operator="equal">
      <formula>"Online"</formula>
    </cfRule>
  </conditionalFormatting>
  <conditionalFormatting sqref="R90">
    <cfRule type="cellIs" dxfId="150" priority="151" operator="equal">
      <formula>"Online"</formula>
    </cfRule>
  </conditionalFormatting>
  <conditionalFormatting sqref="R90">
    <cfRule type="cellIs" dxfId="149" priority="150" operator="equal">
      <formula>"Online"</formula>
    </cfRule>
  </conditionalFormatting>
  <conditionalFormatting sqref="R90">
    <cfRule type="cellIs" dxfId="148" priority="149" operator="equal">
      <formula>"Online"</formula>
    </cfRule>
  </conditionalFormatting>
  <conditionalFormatting sqref="R90">
    <cfRule type="cellIs" dxfId="147" priority="148" operator="equal">
      <formula>"Online"</formula>
    </cfRule>
  </conditionalFormatting>
  <conditionalFormatting sqref="R90">
    <cfRule type="cellIs" dxfId="146" priority="147" operator="equal">
      <formula>"Online"</formula>
    </cfRule>
  </conditionalFormatting>
  <conditionalFormatting sqref="R90">
    <cfRule type="cellIs" dxfId="145" priority="146" operator="equal">
      <formula>"Online"</formula>
    </cfRule>
  </conditionalFormatting>
  <conditionalFormatting sqref="R90">
    <cfRule type="cellIs" dxfId="144" priority="145" operator="equal">
      <formula>"Online"</formula>
    </cfRule>
  </conditionalFormatting>
  <conditionalFormatting sqref="R90">
    <cfRule type="cellIs" dxfId="143" priority="144" operator="equal">
      <formula>"Online"</formula>
    </cfRule>
  </conditionalFormatting>
  <conditionalFormatting sqref="R64">
    <cfRule type="cellIs" dxfId="142" priority="143" operator="equal">
      <formula>"Online"</formula>
    </cfRule>
  </conditionalFormatting>
  <conditionalFormatting sqref="R64">
    <cfRule type="cellIs" dxfId="141" priority="142" operator="equal">
      <formula>"Online"</formula>
    </cfRule>
  </conditionalFormatting>
  <conditionalFormatting sqref="R64">
    <cfRule type="cellIs" dxfId="140" priority="141" operator="equal">
      <formula>"Online"</formula>
    </cfRule>
  </conditionalFormatting>
  <conditionalFormatting sqref="R64">
    <cfRule type="cellIs" dxfId="139" priority="140" operator="equal">
      <formula>"Online"</formula>
    </cfRule>
  </conditionalFormatting>
  <conditionalFormatting sqref="R64">
    <cfRule type="cellIs" dxfId="138" priority="139" operator="equal">
      <formula>"Online"</formula>
    </cfRule>
  </conditionalFormatting>
  <conditionalFormatting sqref="R64">
    <cfRule type="cellIs" dxfId="137" priority="138" operator="equal">
      <formula>"Online"</formula>
    </cfRule>
  </conditionalFormatting>
  <conditionalFormatting sqref="R64">
    <cfRule type="cellIs" dxfId="136" priority="137" operator="equal">
      <formula>"Online"</formula>
    </cfRule>
  </conditionalFormatting>
  <conditionalFormatting sqref="R64">
    <cfRule type="cellIs" dxfId="135" priority="136" operator="equal">
      <formula>"Online"</formula>
    </cfRule>
  </conditionalFormatting>
  <conditionalFormatting sqref="R64">
    <cfRule type="cellIs" dxfId="134" priority="135" operator="equal">
      <formula>"Online"</formula>
    </cfRule>
  </conditionalFormatting>
  <conditionalFormatting sqref="R64">
    <cfRule type="cellIs" dxfId="133" priority="134" operator="equal">
      <formula>"Online"</formula>
    </cfRule>
  </conditionalFormatting>
  <conditionalFormatting sqref="R64">
    <cfRule type="cellIs" dxfId="132" priority="133" operator="equal">
      <formula>"Online"</formula>
    </cfRule>
  </conditionalFormatting>
  <conditionalFormatting sqref="R64">
    <cfRule type="cellIs" dxfId="131" priority="132" operator="equal">
      <formula>"Online"</formula>
    </cfRule>
  </conditionalFormatting>
  <conditionalFormatting sqref="R64">
    <cfRule type="cellIs" dxfId="130" priority="131" operator="equal">
      <formula>"Online"</formula>
    </cfRule>
  </conditionalFormatting>
  <conditionalFormatting sqref="R64">
    <cfRule type="cellIs" dxfId="129" priority="130" operator="equal">
      <formula>"Online"</formula>
    </cfRule>
  </conditionalFormatting>
  <conditionalFormatting sqref="R64">
    <cfRule type="cellIs" dxfId="128" priority="129" operator="equal">
      <formula>"Online"</formula>
    </cfRule>
  </conditionalFormatting>
  <conditionalFormatting sqref="R64">
    <cfRule type="cellIs" dxfId="127" priority="128" operator="equal">
      <formula>"Online"</formula>
    </cfRule>
  </conditionalFormatting>
  <conditionalFormatting sqref="R64">
    <cfRule type="cellIs" dxfId="126" priority="127" operator="equal">
      <formula>"Online"</formula>
    </cfRule>
  </conditionalFormatting>
  <conditionalFormatting sqref="R64">
    <cfRule type="cellIs" dxfId="125" priority="126" operator="equal">
      <formula>"Online"</formula>
    </cfRule>
  </conditionalFormatting>
  <conditionalFormatting sqref="R64">
    <cfRule type="cellIs" dxfId="124" priority="125" operator="equal">
      <formula>"Online"</formula>
    </cfRule>
  </conditionalFormatting>
  <conditionalFormatting sqref="R64">
    <cfRule type="cellIs" dxfId="123" priority="124" operator="equal">
      <formula>"Online"</formula>
    </cfRule>
  </conditionalFormatting>
  <conditionalFormatting sqref="R64">
    <cfRule type="cellIs" dxfId="122" priority="123" operator="equal">
      <formula>"Online"</formula>
    </cfRule>
  </conditionalFormatting>
  <conditionalFormatting sqref="R64">
    <cfRule type="cellIs" dxfId="121" priority="122" operator="equal">
      <formula>"Online"</formula>
    </cfRule>
  </conditionalFormatting>
  <conditionalFormatting sqref="R64">
    <cfRule type="cellIs" dxfId="120" priority="121" operator="equal">
      <formula>"Online"</formula>
    </cfRule>
  </conditionalFormatting>
  <conditionalFormatting sqref="R64">
    <cfRule type="cellIs" dxfId="119" priority="120" operator="equal">
      <formula>"Online"</formula>
    </cfRule>
  </conditionalFormatting>
  <conditionalFormatting sqref="R64">
    <cfRule type="cellIs" dxfId="118" priority="119" operator="equal">
      <formula>"Online"</formula>
    </cfRule>
  </conditionalFormatting>
  <conditionalFormatting sqref="R64">
    <cfRule type="cellIs" dxfId="117" priority="118" operator="equal">
      <formula>"Online"</formula>
    </cfRule>
  </conditionalFormatting>
  <conditionalFormatting sqref="R64">
    <cfRule type="cellIs" dxfId="116" priority="117" operator="equal">
      <formula>"Online"</formula>
    </cfRule>
  </conditionalFormatting>
  <conditionalFormatting sqref="R64">
    <cfRule type="cellIs" dxfId="115" priority="116" operator="equal">
      <formula>"Online"</formula>
    </cfRule>
  </conditionalFormatting>
  <conditionalFormatting sqref="R64">
    <cfRule type="cellIs" dxfId="114" priority="115" operator="equal">
      <formula>"Online"</formula>
    </cfRule>
  </conditionalFormatting>
  <conditionalFormatting sqref="R64">
    <cfRule type="cellIs" dxfId="113" priority="114" operator="equal">
      <formula>"Online"</formula>
    </cfRule>
  </conditionalFormatting>
  <conditionalFormatting sqref="R64">
    <cfRule type="cellIs" dxfId="112" priority="113" operator="equal">
      <formula>"Online"</formula>
    </cfRule>
  </conditionalFormatting>
  <conditionalFormatting sqref="R64">
    <cfRule type="cellIs" dxfId="111" priority="112" operator="equal">
      <formula>"Online"</formula>
    </cfRule>
  </conditionalFormatting>
  <conditionalFormatting sqref="R64">
    <cfRule type="cellIs" dxfId="110" priority="111" operator="equal">
      <formula>"Online"</formula>
    </cfRule>
  </conditionalFormatting>
  <conditionalFormatting sqref="R64">
    <cfRule type="cellIs" dxfId="109" priority="110" operator="equal">
      <formula>"Online"</formula>
    </cfRule>
  </conditionalFormatting>
  <conditionalFormatting sqref="R64">
    <cfRule type="cellIs" dxfId="108" priority="109" operator="equal">
      <formula>"Online"</formula>
    </cfRule>
  </conditionalFormatting>
  <conditionalFormatting sqref="R64">
    <cfRule type="cellIs" dxfId="107" priority="108" operator="equal">
      <formula>"Online"</formula>
    </cfRule>
  </conditionalFormatting>
  <conditionalFormatting sqref="R64">
    <cfRule type="cellIs" dxfId="106" priority="107" operator="equal">
      <formula>"Online"</formula>
    </cfRule>
  </conditionalFormatting>
  <conditionalFormatting sqref="R64">
    <cfRule type="cellIs" dxfId="105" priority="106" operator="equal">
      <formula>"Online"</formula>
    </cfRule>
  </conditionalFormatting>
  <conditionalFormatting sqref="R64">
    <cfRule type="cellIs" dxfId="104" priority="105" operator="equal">
      <formula>"Online"</formula>
    </cfRule>
  </conditionalFormatting>
  <conditionalFormatting sqref="R64">
    <cfRule type="cellIs" dxfId="103" priority="104" operator="equal">
      <formula>"Online"</formula>
    </cfRule>
  </conditionalFormatting>
  <conditionalFormatting sqref="R64">
    <cfRule type="cellIs" dxfId="102" priority="103" operator="equal">
      <formula>"Online"</formula>
    </cfRule>
  </conditionalFormatting>
  <conditionalFormatting sqref="R64">
    <cfRule type="cellIs" dxfId="101" priority="102" operator="equal">
      <formula>"Online"</formula>
    </cfRule>
  </conditionalFormatting>
  <conditionalFormatting sqref="R64">
    <cfRule type="cellIs" dxfId="100" priority="101" operator="equal">
      <formula>"Online"</formula>
    </cfRule>
  </conditionalFormatting>
  <conditionalFormatting sqref="R64">
    <cfRule type="cellIs" dxfId="99" priority="100" operator="equal">
      <formula>"Online"</formula>
    </cfRule>
  </conditionalFormatting>
  <conditionalFormatting sqref="R64">
    <cfRule type="cellIs" dxfId="98" priority="99" operator="equal">
      <formula>"Online"</formula>
    </cfRule>
  </conditionalFormatting>
  <conditionalFormatting sqref="R64">
    <cfRule type="cellIs" dxfId="97" priority="98" operator="equal">
      <formula>"Online"</formula>
    </cfRule>
  </conditionalFormatting>
  <conditionalFormatting sqref="R64">
    <cfRule type="cellIs" dxfId="96" priority="97" operator="equal">
      <formula>"Online"</formula>
    </cfRule>
  </conditionalFormatting>
  <conditionalFormatting sqref="R64">
    <cfRule type="cellIs" dxfId="95" priority="96" operator="equal">
      <formula>"Online"</formula>
    </cfRule>
  </conditionalFormatting>
  <conditionalFormatting sqref="R64">
    <cfRule type="cellIs" dxfId="94" priority="95" operator="equal">
      <formula>"Online"</formula>
    </cfRule>
  </conditionalFormatting>
  <conditionalFormatting sqref="R64">
    <cfRule type="cellIs" dxfId="93" priority="94" operator="equal">
      <formula>"Online"</formula>
    </cfRule>
  </conditionalFormatting>
  <conditionalFormatting sqref="R64">
    <cfRule type="cellIs" dxfId="92" priority="93" operator="equal">
      <formula>"Online"</formula>
    </cfRule>
  </conditionalFormatting>
  <conditionalFormatting sqref="R64">
    <cfRule type="cellIs" dxfId="91" priority="92" operator="equal">
      <formula>"Online"</formula>
    </cfRule>
  </conditionalFormatting>
  <conditionalFormatting sqref="R64">
    <cfRule type="cellIs" dxfId="90" priority="91" operator="equal">
      <formula>"Online"</formula>
    </cfRule>
  </conditionalFormatting>
  <conditionalFormatting sqref="R64">
    <cfRule type="cellIs" dxfId="89" priority="90" operator="equal">
      <formula>"Online"</formula>
    </cfRule>
  </conditionalFormatting>
  <conditionalFormatting sqref="R64">
    <cfRule type="cellIs" dxfId="88" priority="89" operator="equal">
      <formula>"Online"</formula>
    </cfRule>
  </conditionalFormatting>
  <conditionalFormatting sqref="R64">
    <cfRule type="cellIs" dxfId="87" priority="88" operator="equal">
      <formula>"Online"</formula>
    </cfRule>
  </conditionalFormatting>
  <conditionalFormatting sqref="R64">
    <cfRule type="cellIs" dxfId="86" priority="87" operator="equal">
      <formula>"Online"</formula>
    </cfRule>
  </conditionalFormatting>
  <conditionalFormatting sqref="R64">
    <cfRule type="cellIs" dxfId="85" priority="86" operator="equal">
      <formula>"Online"</formula>
    </cfRule>
  </conditionalFormatting>
  <conditionalFormatting sqref="R64">
    <cfRule type="cellIs" dxfId="84" priority="85" operator="equal">
      <formula>"Online"</formula>
    </cfRule>
  </conditionalFormatting>
  <conditionalFormatting sqref="R64">
    <cfRule type="cellIs" dxfId="83" priority="84" operator="equal">
      <formula>"Online"</formula>
    </cfRule>
  </conditionalFormatting>
  <conditionalFormatting sqref="R64">
    <cfRule type="cellIs" dxfId="82" priority="83" operator="equal">
      <formula>"Online"</formula>
    </cfRule>
  </conditionalFormatting>
  <conditionalFormatting sqref="R64">
    <cfRule type="cellIs" dxfId="81" priority="82" operator="equal">
      <formula>"Online"</formula>
    </cfRule>
  </conditionalFormatting>
  <conditionalFormatting sqref="R64">
    <cfRule type="cellIs" dxfId="80" priority="81" operator="equal">
      <formula>"Online"</formula>
    </cfRule>
  </conditionalFormatting>
  <conditionalFormatting sqref="R64">
    <cfRule type="cellIs" dxfId="79" priority="80" operator="equal">
      <formula>"Online"</formula>
    </cfRule>
  </conditionalFormatting>
  <conditionalFormatting sqref="R64">
    <cfRule type="cellIs" dxfId="78" priority="79" operator="equal">
      <formula>"Online"</formula>
    </cfRule>
  </conditionalFormatting>
  <conditionalFormatting sqref="R64">
    <cfRule type="cellIs" dxfId="77" priority="78" operator="equal">
      <formula>"Online"</formula>
    </cfRule>
  </conditionalFormatting>
  <conditionalFormatting sqref="R64">
    <cfRule type="cellIs" dxfId="76" priority="77" operator="equal">
      <formula>"Online"</formula>
    </cfRule>
  </conditionalFormatting>
  <conditionalFormatting sqref="R64">
    <cfRule type="cellIs" dxfId="75" priority="76" operator="equal">
      <formula>"Online"</formula>
    </cfRule>
  </conditionalFormatting>
  <conditionalFormatting sqref="R64">
    <cfRule type="cellIs" dxfId="74" priority="75" operator="equal">
      <formula>"Online"</formula>
    </cfRule>
  </conditionalFormatting>
  <conditionalFormatting sqref="R64">
    <cfRule type="cellIs" dxfId="73" priority="74" operator="equal">
      <formula>"Online"</formula>
    </cfRule>
  </conditionalFormatting>
  <conditionalFormatting sqref="R64">
    <cfRule type="cellIs" dxfId="72" priority="73" operator="equal">
      <formula>"Online"</formula>
    </cfRule>
  </conditionalFormatting>
  <conditionalFormatting sqref="R64">
    <cfRule type="cellIs" dxfId="71" priority="72" operator="equal">
      <formula>"Online"</formula>
    </cfRule>
  </conditionalFormatting>
  <conditionalFormatting sqref="R64">
    <cfRule type="cellIs" dxfId="70" priority="71" operator="equal">
      <formula>"Online"</formula>
    </cfRule>
  </conditionalFormatting>
  <conditionalFormatting sqref="R64">
    <cfRule type="cellIs" dxfId="69" priority="70" operator="equal">
      <formula>"Online"</formula>
    </cfRule>
  </conditionalFormatting>
  <conditionalFormatting sqref="R64">
    <cfRule type="cellIs" dxfId="68" priority="69" operator="equal">
      <formula>"Online"</formula>
    </cfRule>
  </conditionalFormatting>
  <conditionalFormatting sqref="R64">
    <cfRule type="cellIs" dxfId="67" priority="68" operator="equal">
      <formula>"Online"</formula>
    </cfRule>
  </conditionalFormatting>
  <conditionalFormatting sqref="R64">
    <cfRule type="cellIs" dxfId="66" priority="67" operator="equal">
      <formula>"Online"</formula>
    </cfRule>
  </conditionalFormatting>
  <conditionalFormatting sqref="R64">
    <cfRule type="cellIs" dxfId="65" priority="66" operator="equal">
      <formula>"Online"</formula>
    </cfRule>
  </conditionalFormatting>
  <conditionalFormatting sqref="R64">
    <cfRule type="cellIs" dxfId="64" priority="65" operator="equal">
      <formula>"Online"</formula>
    </cfRule>
  </conditionalFormatting>
  <conditionalFormatting sqref="R64">
    <cfRule type="cellIs" dxfId="63" priority="64" operator="equal">
      <formula>"Online"</formula>
    </cfRule>
  </conditionalFormatting>
  <conditionalFormatting sqref="R64">
    <cfRule type="cellIs" dxfId="62" priority="63" operator="equal">
      <formula>"Online"</formula>
    </cfRule>
  </conditionalFormatting>
  <conditionalFormatting sqref="R64">
    <cfRule type="cellIs" dxfId="61" priority="62" operator="equal">
      <formula>"Online"</formula>
    </cfRule>
  </conditionalFormatting>
  <conditionalFormatting sqref="R64">
    <cfRule type="cellIs" dxfId="60" priority="61" operator="equal">
      <formula>"Online"</formula>
    </cfRule>
  </conditionalFormatting>
  <conditionalFormatting sqref="R64">
    <cfRule type="cellIs" dxfId="59" priority="60" operator="equal">
      <formula>"Online"</formula>
    </cfRule>
  </conditionalFormatting>
  <conditionalFormatting sqref="R64">
    <cfRule type="cellIs" dxfId="58" priority="59" operator="equal">
      <formula>"Online"</formula>
    </cfRule>
  </conditionalFormatting>
  <conditionalFormatting sqref="R64">
    <cfRule type="cellIs" dxfId="57" priority="58" operator="equal">
      <formula>"Online"</formula>
    </cfRule>
  </conditionalFormatting>
  <conditionalFormatting sqref="R64">
    <cfRule type="cellIs" dxfId="56" priority="57" operator="equal">
      <formula>"Online"</formula>
    </cfRule>
  </conditionalFormatting>
  <conditionalFormatting sqref="R64">
    <cfRule type="cellIs" dxfId="55" priority="56" operator="equal">
      <formula>"Online"</formula>
    </cfRule>
  </conditionalFormatting>
  <conditionalFormatting sqref="R64">
    <cfRule type="cellIs" dxfId="54" priority="55" operator="equal">
      <formula>"Online"</formula>
    </cfRule>
  </conditionalFormatting>
  <conditionalFormatting sqref="R64">
    <cfRule type="cellIs" dxfId="53" priority="54" operator="equal">
      <formula>"Online"</formula>
    </cfRule>
  </conditionalFormatting>
  <conditionalFormatting sqref="R64">
    <cfRule type="cellIs" dxfId="52" priority="53" operator="equal">
      <formula>"Online"</formula>
    </cfRule>
  </conditionalFormatting>
  <conditionalFormatting sqref="R64">
    <cfRule type="cellIs" dxfId="51" priority="52" operator="equal">
      <formula>"Online"</formula>
    </cfRule>
  </conditionalFormatting>
  <conditionalFormatting sqref="R64">
    <cfRule type="cellIs" dxfId="50" priority="51" operator="equal">
      <formula>"Online"</formula>
    </cfRule>
  </conditionalFormatting>
  <conditionalFormatting sqref="R64">
    <cfRule type="cellIs" dxfId="49" priority="50" operator="equal">
      <formula>"Online"</formula>
    </cfRule>
  </conditionalFormatting>
  <conditionalFormatting sqref="R64">
    <cfRule type="cellIs" dxfId="48" priority="49" operator="equal">
      <formula>"Online"</formula>
    </cfRule>
  </conditionalFormatting>
  <conditionalFormatting sqref="R64">
    <cfRule type="cellIs" dxfId="47" priority="48" operator="equal">
      <formula>"Online"</formula>
    </cfRule>
  </conditionalFormatting>
  <conditionalFormatting sqref="R64">
    <cfRule type="cellIs" dxfId="46" priority="47" operator="equal">
      <formula>"Online"</formula>
    </cfRule>
  </conditionalFormatting>
  <conditionalFormatting sqref="R64">
    <cfRule type="cellIs" dxfId="45" priority="46" operator="equal">
      <formula>"Online"</formula>
    </cfRule>
  </conditionalFormatting>
  <conditionalFormatting sqref="R64">
    <cfRule type="cellIs" dxfId="44" priority="45" operator="equal">
      <formula>"Online"</formula>
    </cfRule>
  </conditionalFormatting>
  <conditionalFormatting sqref="R64">
    <cfRule type="cellIs" dxfId="43" priority="44" operator="equal">
      <formula>"Online"</formula>
    </cfRule>
  </conditionalFormatting>
  <conditionalFormatting sqref="R64">
    <cfRule type="cellIs" dxfId="42" priority="43" operator="equal">
      <formula>"Online"</formula>
    </cfRule>
  </conditionalFormatting>
  <conditionalFormatting sqref="R64">
    <cfRule type="cellIs" dxfId="41" priority="42" operator="equal">
      <formula>"Online"</formula>
    </cfRule>
  </conditionalFormatting>
  <conditionalFormatting sqref="R64">
    <cfRule type="cellIs" dxfId="40" priority="41" operator="equal">
      <formula>"Online"</formula>
    </cfRule>
  </conditionalFormatting>
  <conditionalFormatting sqref="R64">
    <cfRule type="cellIs" dxfId="39" priority="40" operator="equal">
      <formula>"Online"</formula>
    </cfRule>
  </conditionalFormatting>
  <conditionalFormatting sqref="R64">
    <cfRule type="cellIs" dxfId="38" priority="39" operator="equal">
      <formula>"Online"</formula>
    </cfRule>
  </conditionalFormatting>
  <conditionalFormatting sqref="R64">
    <cfRule type="cellIs" dxfId="37" priority="38" operator="equal">
      <formula>"Online"</formula>
    </cfRule>
  </conditionalFormatting>
  <conditionalFormatting sqref="R64">
    <cfRule type="cellIs" dxfId="36" priority="37" operator="equal">
      <formula>"Online"</formula>
    </cfRule>
  </conditionalFormatting>
  <conditionalFormatting sqref="R64">
    <cfRule type="cellIs" dxfId="35" priority="36" operator="equal">
      <formula>"Online"</formula>
    </cfRule>
  </conditionalFormatting>
  <conditionalFormatting sqref="R64">
    <cfRule type="cellIs" dxfId="34" priority="35" operator="equal">
      <formula>"Online"</formula>
    </cfRule>
  </conditionalFormatting>
  <conditionalFormatting sqref="R64">
    <cfRule type="cellIs" dxfId="33" priority="34" operator="equal">
      <formula>"Online"</formula>
    </cfRule>
  </conditionalFormatting>
  <conditionalFormatting sqref="R64">
    <cfRule type="cellIs" dxfId="32" priority="33" operator="equal">
      <formula>"Online"</formula>
    </cfRule>
  </conditionalFormatting>
  <conditionalFormatting sqref="R64">
    <cfRule type="cellIs" dxfId="31" priority="32" operator="equal">
      <formula>"Online"</formula>
    </cfRule>
  </conditionalFormatting>
  <conditionalFormatting sqref="R64">
    <cfRule type="cellIs" dxfId="30" priority="31" operator="equal">
      <formula>"Online"</formula>
    </cfRule>
  </conditionalFormatting>
  <conditionalFormatting sqref="R64">
    <cfRule type="cellIs" dxfId="29" priority="30" operator="equal">
      <formula>"Online"</formula>
    </cfRule>
  </conditionalFormatting>
  <conditionalFormatting sqref="R64">
    <cfRule type="cellIs" dxfId="28" priority="29" operator="equal">
      <formula>"Online"</formula>
    </cfRule>
  </conditionalFormatting>
  <conditionalFormatting sqref="R64">
    <cfRule type="cellIs" dxfId="27" priority="28" operator="equal">
      <formula>"Online"</formula>
    </cfRule>
  </conditionalFormatting>
  <conditionalFormatting sqref="R64">
    <cfRule type="cellIs" dxfId="26" priority="27" operator="equal">
      <formula>"Online"</formula>
    </cfRule>
  </conditionalFormatting>
  <conditionalFormatting sqref="R64">
    <cfRule type="cellIs" dxfId="25" priority="26" operator="equal">
      <formula>"Online"</formula>
    </cfRule>
  </conditionalFormatting>
  <conditionalFormatting sqref="R64">
    <cfRule type="cellIs" dxfId="24" priority="25" operator="equal">
      <formula>"Online"</formula>
    </cfRule>
  </conditionalFormatting>
  <conditionalFormatting sqref="R64">
    <cfRule type="cellIs" dxfId="23" priority="24" operator="equal">
      <formula>"Online"</formula>
    </cfRule>
  </conditionalFormatting>
  <conditionalFormatting sqref="R64">
    <cfRule type="cellIs" dxfId="22" priority="23" operator="equal">
      <formula>"Online"</formula>
    </cfRule>
  </conditionalFormatting>
  <conditionalFormatting sqref="R64">
    <cfRule type="cellIs" dxfId="21" priority="22" operator="equal">
      <formula>"Online"</formula>
    </cfRule>
  </conditionalFormatting>
  <conditionalFormatting sqref="R64">
    <cfRule type="cellIs" dxfId="20" priority="21" operator="equal">
      <formula>"Online"</formula>
    </cfRule>
  </conditionalFormatting>
  <conditionalFormatting sqref="R64">
    <cfRule type="cellIs" dxfId="19" priority="20" operator="equal">
      <formula>"Online"</formula>
    </cfRule>
  </conditionalFormatting>
  <conditionalFormatting sqref="R64">
    <cfRule type="cellIs" dxfId="18" priority="19" operator="equal">
      <formula>"Online"</formula>
    </cfRule>
  </conditionalFormatting>
  <conditionalFormatting sqref="R64">
    <cfRule type="cellIs" dxfId="17" priority="18" operator="equal">
      <formula>"Online"</formula>
    </cfRule>
  </conditionalFormatting>
  <conditionalFormatting sqref="R64">
    <cfRule type="cellIs" dxfId="16" priority="17" operator="equal">
      <formula>"Online"</formula>
    </cfRule>
  </conditionalFormatting>
  <conditionalFormatting sqref="R64">
    <cfRule type="cellIs" dxfId="15" priority="16" operator="equal">
      <formula>"Online"</formula>
    </cfRule>
  </conditionalFormatting>
  <conditionalFormatting sqref="R64">
    <cfRule type="cellIs" dxfId="14" priority="15" operator="equal">
      <formula>"Online"</formula>
    </cfRule>
  </conditionalFormatting>
  <conditionalFormatting sqref="R64">
    <cfRule type="cellIs" dxfId="13" priority="14" operator="equal">
      <formula>"Online"</formula>
    </cfRule>
  </conditionalFormatting>
  <conditionalFormatting sqref="R64">
    <cfRule type="cellIs" dxfId="12" priority="13" operator="equal">
      <formula>"Online"</formula>
    </cfRule>
  </conditionalFormatting>
  <conditionalFormatting sqref="R64">
    <cfRule type="cellIs" dxfId="11" priority="12" operator="equal">
      <formula>"Online"</formula>
    </cfRule>
  </conditionalFormatting>
  <conditionalFormatting sqref="R64">
    <cfRule type="cellIs" dxfId="10" priority="11" operator="equal">
      <formula>"Online"</formula>
    </cfRule>
  </conditionalFormatting>
  <conditionalFormatting sqref="R64">
    <cfRule type="cellIs" dxfId="9" priority="10" operator="equal">
      <formula>"Online"</formula>
    </cfRule>
  </conditionalFormatting>
  <conditionalFormatting sqref="R64">
    <cfRule type="cellIs" dxfId="8" priority="9" operator="equal">
      <formula>"Online"</formula>
    </cfRule>
  </conditionalFormatting>
  <conditionalFormatting sqref="R64">
    <cfRule type="cellIs" dxfId="7" priority="8" operator="equal">
      <formula>"Online"</formula>
    </cfRule>
  </conditionalFormatting>
  <conditionalFormatting sqref="R64">
    <cfRule type="cellIs" dxfId="6" priority="7" operator="equal">
      <formula>"Online"</formula>
    </cfRule>
  </conditionalFormatting>
  <conditionalFormatting sqref="R64">
    <cfRule type="cellIs" dxfId="5" priority="6" operator="equal">
      <formula>"Online"</formula>
    </cfRule>
  </conditionalFormatting>
  <conditionalFormatting sqref="R64">
    <cfRule type="cellIs" dxfId="4" priority="5" operator="equal">
      <formula>"Online"</formula>
    </cfRule>
  </conditionalFormatting>
  <conditionalFormatting sqref="R64">
    <cfRule type="cellIs" dxfId="3" priority="4" operator="equal">
      <formula>"Online"</formula>
    </cfRule>
  </conditionalFormatting>
  <conditionalFormatting sqref="R64">
    <cfRule type="cellIs" dxfId="2" priority="3" operator="equal">
      <formula>"Online"</formula>
    </cfRule>
  </conditionalFormatting>
  <conditionalFormatting sqref="R64">
    <cfRule type="cellIs" dxfId="1" priority="2" operator="equal">
      <formula>"Online"</formula>
    </cfRule>
  </conditionalFormatting>
  <conditionalFormatting sqref="R64">
    <cfRule type="cellIs" dxfId="0" priority="1" operator="equal">
      <formula>"Online"</formula>
    </cfRule>
  </conditionalFormatting>
  <printOptions horizontalCentered="1"/>
  <pageMargins left="0" right="0" top="0" bottom="0" header="0" footer="0"/>
  <pageSetup paperSize="9" scale="77" fitToHeight="0" orientation="landscape" r:id="rId1"/>
  <rowBreaks count="3" manualBreakCount="3">
    <brk id="44" max="16" man="1"/>
    <brk id="61" max="16" man="1"/>
    <brk id="92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381"/>
  <sheetViews>
    <sheetView view="pageBreakPreview" topLeftCell="A631" zoomScale="115" zoomScaleNormal="92" zoomScaleSheetLayoutView="115" workbookViewId="0">
      <selection activeCell="K648" sqref="K648"/>
    </sheetView>
  </sheetViews>
  <sheetFormatPr defaultColWidth="12.7109375" defaultRowHeight="15" customHeight="1" x14ac:dyDescent="0.2"/>
  <cols>
    <col min="1" max="1" width="1" customWidth="1"/>
    <col min="2" max="2" width="16.7109375" customWidth="1"/>
    <col min="3" max="3" width="13.7109375" customWidth="1"/>
    <col min="4" max="4" width="0.28515625" customWidth="1"/>
    <col min="5" max="5" width="0.85546875" customWidth="1"/>
    <col min="6" max="6" width="22" customWidth="1"/>
    <col min="7" max="7" width="15.85546875" customWidth="1"/>
    <col min="8" max="8" width="2.140625" customWidth="1"/>
    <col min="9" max="9" width="10.5703125" customWidth="1"/>
    <col min="10" max="10" width="18.42578125" customWidth="1"/>
    <col min="11" max="11" width="13.28515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6.42578125" customWidth="1"/>
    <col min="26" max="26" width="1.7109375" customWidth="1"/>
    <col min="27" max="27" width="13.7109375" customWidth="1"/>
    <col min="28" max="29" width="12.7109375" customWidth="1"/>
  </cols>
  <sheetData>
    <row r="1" spans="1:30" ht="18.75" customHeight="1" x14ac:dyDescent="0.3">
      <c r="A1" s="83"/>
      <c r="B1" s="83"/>
      <c r="C1" s="609" t="s">
        <v>46</v>
      </c>
      <c r="D1" s="575"/>
      <c r="E1" s="575"/>
      <c r="F1" s="575"/>
      <c r="G1" s="575"/>
      <c r="H1" s="575"/>
      <c r="I1" s="575"/>
      <c r="J1" s="84" t="s">
        <v>69</v>
      </c>
      <c r="K1" s="85">
        <v>2025</v>
      </c>
      <c r="L1" s="85"/>
      <c r="M1" s="86"/>
      <c r="N1" s="86"/>
      <c r="O1" s="86"/>
      <c r="P1" s="86"/>
      <c r="Q1" s="86"/>
      <c r="R1" s="87"/>
      <c r="S1" s="86"/>
      <c r="T1" s="86"/>
      <c r="U1" s="88"/>
      <c r="V1" s="86"/>
      <c r="W1" s="86"/>
      <c r="X1" s="86"/>
      <c r="Y1" s="86"/>
      <c r="Z1" s="86"/>
      <c r="AA1" s="86"/>
      <c r="AB1" s="86"/>
      <c r="AC1" s="86"/>
    </row>
    <row r="2" spans="1:30" ht="18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9" t="s">
        <v>48</v>
      </c>
      <c r="K2" s="83">
        <v>31</v>
      </c>
      <c r="L2" s="83"/>
      <c r="M2" s="86"/>
      <c r="N2" s="86"/>
      <c r="O2" s="86"/>
      <c r="P2" s="86"/>
      <c r="Q2" s="86"/>
      <c r="R2" s="88"/>
      <c r="S2" s="86"/>
      <c r="T2" s="86"/>
      <c r="U2" s="88"/>
      <c r="V2" s="86"/>
      <c r="W2" s="86"/>
      <c r="X2" s="86"/>
      <c r="Y2" s="86"/>
      <c r="Z2" s="86"/>
      <c r="AA2" s="86"/>
      <c r="AB2" s="86"/>
      <c r="AC2" s="86"/>
    </row>
    <row r="3" spans="1:30" ht="18.75" customHeight="1" x14ac:dyDescent="0.3">
      <c r="A3" s="83"/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6"/>
      <c r="N3" s="86"/>
      <c r="O3" s="86"/>
      <c r="P3" s="86"/>
      <c r="Q3" s="86"/>
      <c r="R3" s="86"/>
      <c r="S3" s="86"/>
      <c r="T3" s="86"/>
      <c r="U3" s="86"/>
      <c r="V3" s="86"/>
      <c r="W3" s="90"/>
      <c r="X3" s="91"/>
      <c r="Y3" s="354"/>
      <c r="Z3" s="86"/>
      <c r="AA3" s="86"/>
      <c r="AB3" s="86"/>
      <c r="AC3" s="86"/>
    </row>
    <row r="4" spans="1:30" ht="21" customHeight="1" x14ac:dyDescent="0.2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90"/>
      <c r="N4" s="92"/>
      <c r="O4" s="92"/>
      <c r="P4" s="92"/>
      <c r="Q4" s="92" t="s">
        <v>49</v>
      </c>
      <c r="R4" s="355">
        <f>K17+K32+K47+K63+K78+K153+K93+K138+K108+K1024+K258+K168+K588+K123+K273+K288+K303+K1144+K198+K1159+K333+K348+K363+K378+K1054+K872+K423+K438+K453+K468+K513+K498+K318+K543+K963+K213+K573+K558+K602+K228+K617+K1099+K691+K1114+K408+K782+K393+K707+K722+K737+K1174+K752+K993+K1009+K767+K647+K676+K797+K1205+K932+K1129+K887+K842+K243+K1039+K528+K947+K183+K483+K978+K1069+K1084+K857+K902+K632+K1190+K917+K827+28000</f>
        <v>3769954.032258065</v>
      </c>
      <c r="S4" s="92"/>
      <c r="T4" s="90"/>
      <c r="U4" s="90"/>
      <c r="V4" s="90"/>
    </row>
    <row r="5" spans="1:30" ht="21" customHeight="1" x14ac:dyDescent="0.2">
      <c r="A5" s="85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90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356"/>
      <c r="Z5" s="92"/>
      <c r="AA5" s="91">
        <f>T4+R4</f>
        <v>3769954.032258065</v>
      </c>
      <c r="AB5" s="90"/>
      <c r="AC5" s="90"/>
    </row>
    <row r="6" spans="1:30" ht="21" customHeight="1" x14ac:dyDescent="0.2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93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355"/>
      <c r="Z6" s="92"/>
      <c r="AA6" s="93"/>
      <c r="AB6" s="93"/>
      <c r="AC6" s="93"/>
    </row>
    <row r="7" spans="1:30" ht="19.149999999999999" customHeight="1" thickBot="1" x14ac:dyDescent="0.25">
      <c r="A7" s="604" t="s">
        <v>50</v>
      </c>
      <c r="B7" s="605"/>
      <c r="C7" s="605"/>
      <c r="D7" s="605"/>
      <c r="E7" s="605"/>
      <c r="F7" s="605"/>
      <c r="G7" s="605"/>
      <c r="H7" s="605"/>
      <c r="I7" s="605"/>
      <c r="J7" s="605"/>
      <c r="K7" s="605"/>
      <c r="L7" s="606"/>
      <c r="M7" s="94"/>
      <c r="N7" s="95"/>
      <c r="O7" s="557" t="s">
        <v>51</v>
      </c>
      <c r="P7" s="558"/>
      <c r="Q7" s="558"/>
      <c r="R7" s="559"/>
      <c r="S7" s="96"/>
      <c r="T7" s="557" t="s">
        <v>52</v>
      </c>
      <c r="U7" s="558"/>
      <c r="V7" s="558"/>
      <c r="W7" s="558"/>
      <c r="X7" s="558"/>
      <c r="Y7" s="559"/>
      <c r="Z7" s="97"/>
      <c r="AA7" s="94"/>
      <c r="AB7" s="93"/>
      <c r="AC7" s="93"/>
    </row>
    <row r="8" spans="1:30" ht="19.149999999999999" customHeight="1" x14ac:dyDescent="0.2">
      <c r="A8" s="98"/>
      <c r="B8" s="85"/>
      <c r="C8" s="607" t="s">
        <v>199</v>
      </c>
      <c r="D8" s="575"/>
      <c r="E8" s="575"/>
      <c r="F8" s="575"/>
      <c r="G8" s="99" t="str">
        <f>$J$1</f>
        <v>May</v>
      </c>
      <c r="H8" s="608">
        <f>$K$1</f>
        <v>2025</v>
      </c>
      <c r="I8" s="575"/>
      <c r="J8" s="85"/>
      <c r="K8" s="100"/>
      <c r="L8" s="101"/>
      <c r="M8" s="102"/>
      <c r="N8" s="103"/>
      <c r="O8" s="104" t="s">
        <v>53</v>
      </c>
      <c r="P8" s="104" t="s">
        <v>54</v>
      </c>
      <c r="Q8" s="104" t="s">
        <v>55</v>
      </c>
      <c r="R8" s="104" t="s">
        <v>56</v>
      </c>
      <c r="S8" s="105"/>
      <c r="T8" s="104" t="s">
        <v>53</v>
      </c>
      <c r="U8" s="104" t="s">
        <v>57</v>
      </c>
      <c r="V8" s="104" t="s">
        <v>9</v>
      </c>
      <c r="W8" s="104" t="s">
        <v>10</v>
      </c>
      <c r="X8" s="104" t="s">
        <v>11</v>
      </c>
      <c r="Y8" s="104" t="s">
        <v>58</v>
      </c>
      <c r="Z8" s="106"/>
      <c r="AA8" s="102"/>
      <c r="AB8" s="93"/>
      <c r="AC8" s="93"/>
    </row>
    <row r="9" spans="1:30" ht="19.149999999999999" customHeight="1" x14ac:dyDescent="0.2">
      <c r="A9" s="98"/>
      <c r="B9" s="85"/>
      <c r="C9" s="85"/>
      <c r="D9" s="107"/>
      <c r="E9" s="107"/>
      <c r="F9" s="107"/>
      <c r="G9" s="107"/>
      <c r="H9" s="107"/>
      <c r="I9" s="85"/>
      <c r="J9" s="108" t="s">
        <v>59</v>
      </c>
      <c r="K9" s="87">
        <f>55000+5000+5000+10000+25000</f>
        <v>100000</v>
      </c>
      <c r="L9" s="109"/>
      <c r="M9" s="93"/>
      <c r="N9" s="110"/>
      <c r="O9" s="111" t="s">
        <v>60</v>
      </c>
      <c r="P9" s="111">
        <v>30</v>
      </c>
      <c r="Q9" s="111">
        <v>1</v>
      </c>
      <c r="R9" s="111">
        <f>15-Q9</f>
        <v>14</v>
      </c>
      <c r="S9" s="112"/>
      <c r="T9" s="111" t="s">
        <v>60</v>
      </c>
      <c r="U9" s="113"/>
      <c r="V9" s="113"/>
      <c r="W9" s="113">
        <f>V9+U9</f>
        <v>0</v>
      </c>
      <c r="X9" s="113"/>
      <c r="Y9" s="113">
        <f>W9-X9</f>
        <v>0</v>
      </c>
      <c r="Z9" s="106"/>
      <c r="AA9" s="93"/>
      <c r="AB9" s="93"/>
      <c r="AC9" s="93"/>
    </row>
    <row r="10" spans="1:30" ht="19.149999999999999" customHeight="1" x14ac:dyDescent="0.2">
      <c r="A10" s="98"/>
      <c r="B10" s="85" t="s">
        <v>61</v>
      </c>
      <c r="C10" s="84" t="s">
        <v>24</v>
      </c>
      <c r="D10" s="85"/>
      <c r="E10" s="85"/>
      <c r="F10" s="85"/>
      <c r="G10" s="85"/>
      <c r="H10" s="114"/>
      <c r="I10" s="107"/>
      <c r="J10" s="85"/>
      <c r="K10" s="85"/>
      <c r="L10" s="115"/>
      <c r="M10" s="94"/>
      <c r="N10" s="116"/>
      <c r="O10" s="111" t="s">
        <v>62</v>
      </c>
      <c r="P10" s="111">
        <v>27</v>
      </c>
      <c r="Q10" s="111">
        <v>1</v>
      </c>
      <c r="R10" s="111">
        <f t="shared" ref="R10:R20" si="0">R9-Q10</f>
        <v>13</v>
      </c>
      <c r="S10" s="92"/>
      <c r="T10" s="111" t="s">
        <v>62</v>
      </c>
      <c r="U10" s="117" t="str">
        <f>IF($J$1="February",Y9,"")</f>
        <v/>
      </c>
      <c r="V10" s="113"/>
      <c r="W10" s="117" t="str">
        <f t="shared" ref="W10:W20" si="1">IF(U10="","",U10+V10)</f>
        <v/>
      </c>
      <c r="X10" s="113"/>
      <c r="Y10" s="117" t="str">
        <f t="shared" ref="Y10:Y20" si="2">IF(W10="","",W10-X10)</f>
        <v/>
      </c>
      <c r="Z10" s="118"/>
      <c r="AA10" s="94"/>
      <c r="AB10" s="93"/>
      <c r="AC10" s="93"/>
    </row>
    <row r="11" spans="1:30" ht="19.149999999999999" customHeight="1" x14ac:dyDescent="0.2">
      <c r="A11" s="98"/>
      <c r="B11" s="119" t="s">
        <v>63</v>
      </c>
      <c r="C11" s="120"/>
      <c r="D11" s="85"/>
      <c r="E11" s="85"/>
      <c r="F11" s="603" t="s">
        <v>52</v>
      </c>
      <c r="G11" s="527"/>
      <c r="H11" s="85"/>
      <c r="I11" s="603" t="s">
        <v>64</v>
      </c>
      <c r="J11" s="526"/>
      <c r="K11" s="527"/>
      <c r="L11" s="121"/>
      <c r="M11" s="93"/>
      <c r="N11" s="110"/>
      <c r="O11" s="111" t="s">
        <v>65</v>
      </c>
      <c r="P11" s="111"/>
      <c r="Q11" s="111"/>
      <c r="R11" s="111">
        <f t="shared" si="0"/>
        <v>13</v>
      </c>
      <c r="S11" s="92"/>
      <c r="T11" s="111" t="s">
        <v>65</v>
      </c>
      <c r="U11" s="117" t="str">
        <f>IF($J$1="March",Y10,"")</f>
        <v/>
      </c>
      <c r="V11" s="113"/>
      <c r="W11" s="117" t="str">
        <f t="shared" si="1"/>
        <v/>
      </c>
      <c r="X11" s="113"/>
      <c r="Y11" s="117" t="str">
        <f t="shared" si="2"/>
        <v/>
      </c>
      <c r="Z11" s="118"/>
      <c r="AA11" s="93"/>
      <c r="AB11" s="93"/>
      <c r="AC11" s="93"/>
    </row>
    <row r="12" spans="1:30" ht="19.149999999999999" customHeight="1" x14ac:dyDescent="0.2">
      <c r="A12" s="98"/>
      <c r="B12" s="85"/>
      <c r="C12" s="85"/>
      <c r="D12" s="85"/>
      <c r="E12" s="85"/>
      <c r="F12" s="85"/>
      <c r="G12" s="85"/>
      <c r="H12" s="122"/>
      <c r="I12" s="85"/>
      <c r="J12" s="85"/>
      <c r="K12" s="85"/>
      <c r="L12" s="123"/>
      <c r="M12" s="93"/>
      <c r="N12" s="110"/>
      <c r="O12" s="111" t="s">
        <v>66</v>
      </c>
      <c r="P12" s="111">
        <v>30</v>
      </c>
      <c r="Q12" s="111">
        <v>0</v>
      </c>
      <c r="R12" s="111">
        <f t="shared" si="0"/>
        <v>13</v>
      </c>
      <c r="S12" s="92"/>
      <c r="T12" s="111" t="s">
        <v>66</v>
      </c>
      <c r="U12" s="117" t="str">
        <f>IF($J$1="April",Y11,"")</f>
        <v/>
      </c>
      <c r="V12" s="113"/>
      <c r="W12" s="117" t="str">
        <f t="shared" si="1"/>
        <v/>
      </c>
      <c r="X12" s="113"/>
      <c r="Y12" s="117" t="str">
        <f t="shared" si="2"/>
        <v/>
      </c>
      <c r="Z12" s="118"/>
      <c r="AA12" s="93"/>
      <c r="AB12" s="93"/>
      <c r="AC12" s="93"/>
    </row>
    <row r="13" spans="1:30" ht="19.149999999999999" customHeight="1" x14ac:dyDescent="0.2">
      <c r="A13" s="98"/>
      <c r="B13" s="569" t="s">
        <v>51</v>
      </c>
      <c r="C13" s="527"/>
      <c r="D13" s="85"/>
      <c r="E13" s="85"/>
      <c r="F13" s="124" t="s">
        <v>67</v>
      </c>
      <c r="G13" s="12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22"/>
      <c r="I13" s="126">
        <f>K2</f>
        <v>31</v>
      </c>
      <c r="J13" s="127" t="s">
        <v>68</v>
      </c>
      <c r="K13" s="128">
        <f>K9/$K$2*I13</f>
        <v>100000</v>
      </c>
      <c r="L13" s="129"/>
      <c r="M13" s="93"/>
      <c r="N13" s="110"/>
      <c r="O13" s="111" t="s">
        <v>69</v>
      </c>
      <c r="P13" s="111">
        <v>29</v>
      </c>
      <c r="Q13" s="111">
        <v>2</v>
      </c>
      <c r="R13" s="111">
        <f t="shared" si="0"/>
        <v>11</v>
      </c>
      <c r="S13" s="92"/>
      <c r="T13" s="111" t="s">
        <v>69</v>
      </c>
      <c r="U13" s="117" t="str">
        <f>IF($J$1="May",Y12,"")</f>
        <v/>
      </c>
      <c r="V13" s="113"/>
      <c r="W13" s="117" t="str">
        <f t="shared" si="1"/>
        <v/>
      </c>
      <c r="X13" s="113"/>
      <c r="Y13" s="117" t="str">
        <f t="shared" si="2"/>
        <v/>
      </c>
      <c r="Z13" s="118"/>
      <c r="AA13" s="93"/>
      <c r="AB13" s="93"/>
      <c r="AC13" s="93"/>
      <c r="AD13">
        <v>65</v>
      </c>
    </row>
    <row r="14" spans="1:30" ht="19.149999999999999" customHeight="1" x14ac:dyDescent="0.2">
      <c r="A14" s="98"/>
      <c r="B14" s="130"/>
      <c r="C14" s="130"/>
      <c r="D14" s="85"/>
      <c r="E14" s="85"/>
      <c r="F14" s="124" t="s">
        <v>9</v>
      </c>
      <c r="G14" s="12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22"/>
      <c r="I14" s="126"/>
      <c r="J14" s="127" t="s">
        <v>70</v>
      </c>
      <c r="K14" s="125">
        <f>K9/$K$2/8*I14</f>
        <v>0</v>
      </c>
      <c r="L14" s="131"/>
      <c r="M14" s="93"/>
      <c r="N14" s="110"/>
      <c r="O14" s="111" t="s">
        <v>47</v>
      </c>
      <c r="P14" s="111"/>
      <c r="Q14" s="111"/>
      <c r="R14" s="111">
        <f t="shared" si="0"/>
        <v>11</v>
      </c>
      <c r="S14" s="92"/>
      <c r="T14" s="111" t="s">
        <v>47</v>
      </c>
      <c r="U14" s="117" t="str">
        <f>IF($J$1="June",Y13,"")</f>
        <v/>
      </c>
      <c r="V14" s="113"/>
      <c r="W14" s="117" t="str">
        <f t="shared" si="1"/>
        <v/>
      </c>
      <c r="X14" s="113"/>
      <c r="Y14" s="117" t="str">
        <f t="shared" si="2"/>
        <v/>
      </c>
      <c r="Z14" s="118"/>
      <c r="AA14" s="93"/>
      <c r="AB14" s="93"/>
      <c r="AC14" s="93"/>
    </row>
    <row r="15" spans="1:30" ht="19.149999999999999" customHeight="1" x14ac:dyDescent="0.2">
      <c r="A15" s="98"/>
      <c r="B15" s="124" t="s">
        <v>54</v>
      </c>
      <c r="C15" s="13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29</v>
      </c>
      <c r="D15" s="85"/>
      <c r="E15" s="85"/>
      <c r="F15" s="124" t="s">
        <v>71</v>
      </c>
      <c r="G15" s="12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22"/>
      <c r="I15" s="570" t="s">
        <v>72</v>
      </c>
      <c r="J15" s="527"/>
      <c r="K15" s="125">
        <f>K13+K14</f>
        <v>100000</v>
      </c>
      <c r="L15" s="131"/>
      <c r="M15" s="93"/>
      <c r="N15" s="110"/>
      <c r="O15" s="111" t="s">
        <v>73</v>
      </c>
      <c r="P15" s="111"/>
      <c r="Q15" s="111"/>
      <c r="R15" s="111">
        <f t="shared" si="0"/>
        <v>11</v>
      </c>
      <c r="S15" s="92"/>
      <c r="T15" s="111" t="s">
        <v>73</v>
      </c>
      <c r="U15" s="117" t="str">
        <f>IF($J$1="July",Y14,"")</f>
        <v/>
      </c>
      <c r="V15" s="113"/>
      <c r="W15" s="117" t="str">
        <f t="shared" si="1"/>
        <v/>
      </c>
      <c r="X15" s="113"/>
      <c r="Y15" s="117" t="str">
        <f t="shared" si="2"/>
        <v/>
      </c>
      <c r="Z15" s="118"/>
      <c r="AA15" s="93"/>
      <c r="AB15" s="93"/>
      <c r="AC15" s="93"/>
    </row>
    <row r="16" spans="1:30" ht="19.149999999999999" customHeight="1" x14ac:dyDescent="0.2">
      <c r="A16" s="98"/>
      <c r="B16" s="124" t="s">
        <v>55</v>
      </c>
      <c r="C16" s="13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2</v>
      </c>
      <c r="D16" s="85"/>
      <c r="E16" s="85"/>
      <c r="F16" s="124" t="s">
        <v>11</v>
      </c>
      <c r="G16" s="12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22"/>
      <c r="I16" s="570" t="s">
        <v>74</v>
      </c>
      <c r="J16" s="527"/>
      <c r="K16" s="125">
        <f>G16</f>
        <v>0</v>
      </c>
      <c r="L16" s="131"/>
      <c r="M16" s="93"/>
      <c r="N16" s="110"/>
      <c r="O16" s="111" t="s">
        <v>75</v>
      </c>
      <c r="P16" s="111"/>
      <c r="Q16" s="111"/>
      <c r="R16" s="111">
        <f t="shared" si="0"/>
        <v>11</v>
      </c>
      <c r="S16" s="92"/>
      <c r="T16" s="111" t="s">
        <v>75</v>
      </c>
      <c r="U16" s="117" t="str">
        <f>IF($J$1="August",Y15,"")</f>
        <v/>
      </c>
      <c r="V16" s="113"/>
      <c r="W16" s="117" t="str">
        <f t="shared" si="1"/>
        <v/>
      </c>
      <c r="X16" s="113"/>
      <c r="Y16" s="117" t="str">
        <f t="shared" si="2"/>
        <v/>
      </c>
      <c r="Z16" s="118"/>
      <c r="AA16" s="93"/>
      <c r="AB16" s="93"/>
      <c r="AC16" s="93"/>
    </row>
    <row r="17" spans="1:29" ht="19.149999999999999" customHeight="1" x14ac:dyDescent="0.2">
      <c r="A17" s="98"/>
      <c r="B17" s="124" t="s">
        <v>76</v>
      </c>
      <c r="C17" s="130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11</v>
      </c>
      <c r="D17" s="85"/>
      <c r="E17" s="85"/>
      <c r="F17" s="124" t="s">
        <v>77</v>
      </c>
      <c r="G17" s="12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85"/>
      <c r="I17" s="603" t="s">
        <v>13</v>
      </c>
      <c r="J17" s="527"/>
      <c r="K17" s="28">
        <f>K15-K16</f>
        <v>100000</v>
      </c>
      <c r="L17" s="115"/>
      <c r="M17" s="93"/>
      <c r="N17" s="110"/>
      <c r="O17" s="111" t="s">
        <v>78</v>
      </c>
      <c r="P17" s="111"/>
      <c r="Q17" s="111"/>
      <c r="R17" s="111">
        <f t="shared" si="0"/>
        <v>11</v>
      </c>
      <c r="S17" s="92"/>
      <c r="T17" s="111" t="s">
        <v>78</v>
      </c>
      <c r="U17" s="117" t="str">
        <f>IF($J$1="September",Y16,"")</f>
        <v/>
      </c>
      <c r="V17" s="113"/>
      <c r="W17" s="117" t="str">
        <f t="shared" si="1"/>
        <v/>
      </c>
      <c r="X17" s="113"/>
      <c r="Y17" s="117" t="str">
        <f t="shared" si="2"/>
        <v/>
      </c>
      <c r="Z17" s="118"/>
      <c r="AA17" s="93"/>
      <c r="AB17" s="93"/>
      <c r="AC17" s="93"/>
    </row>
    <row r="18" spans="1:29" ht="19.149999999999999" customHeight="1" x14ac:dyDescent="0.2">
      <c r="A18" s="98"/>
      <c r="B18" s="85"/>
      <c r="C18" s="85"/>
      <c r="D18" s="85"/>
      <c r="E18" s="85"/>
      <c r="F18" s="85"/>
      <c r="G18" s="85"/>
      <c r="H18" s="85"/>
      <c r="I18" s="574"/>
      <c r="J18" s="575"/>
      <c r="K18" s="87"/>
      <c r="L18" s="121"/>
      <c r="M18" s="93"/>
      <c r="N18" s="110"/>
      <c r="O18" s="111" t="s">
        <v>79</v>
      </c>
      <c r="P18" s="111"/>
      <c r="Q18" s="111"/>
      <c r="R18" s="111">
        <f t="shared" si="0"/>
        <v>11</v>
      </c>
      <c r="S18" s="92"/>
      <c r="T18" s="111" t="s">
        <v>79</v>
      </c>
      <c r="U18" s="117" t="str">
        <f>IF($J$1="October",Y17,"")</f>
        <v/>
      </c>
      <c r="V18" s="113"/>
      <c r="W18" s="117" t="str">
        <f t="shared" si="1"/>
        <v/>
      </c>
      <c r="X18" s="113"/>
      <c r="Y18" s="117" t="str">
        <f t="shared" si="2"/>
        <v/>
      </c>
      <c r="Z18" s="118"/>
      <c r="AA18" s="93"/>
      <c r="AB18" s="93"/>
      <c r="AC18" s="93"/>
    </row>
    <row r="19" spans="1:29" ht="19.149999999999999" customHeight="1" x14ac:dyDescent="0.3">
      <c r="A19" s="98"/>
      <c r="B19" s="83"/>
      <c r="C19" s="83"/>
      <c r="D19" s="83"/>
      <c r="E19" s="83"/>
      <c r="F19" s="83"/>
      <c r="G19" s="83"/>
      <c r="H19" s="83"/>
      <c r="I19" s="574"/>
      <c r="J19" s="574"/>
      <c r="K19" s="87"/>
      <c r="L19" s="121"/>
      <c r="M19" s="93"/>
      <c r="N19" s="110"/>
      <c r="O19" s="111" t="s">
        <v>80</v>
      </c>
      <c r="P19" s="111"/>
      <c r="Q19" s="111"/>
      <c r="R19" s="111">
        <f t="shared" si="0"/>
        <v>11</v>
      </c>
      <c r="S19" s="92"/>
      <c r="T19" s="111" t="s">
        <v>80</v>
      </c>
      <c r="U19" s="117" t="str">
        <f>IF($J$1="November",Y18,"")</f>
        <v/>
      </c>
      <c r="V19" s="113"/>
      <c r="W19" s="117" t="str">
        <f t="shared" si="1"/>
        <v/>
      </c>
      <c r="X19" s="113"/>
      <c r="Y19" s="117" t="str">
        <f t="shared" si="2"/>
        <v/>
      </c>
      <c r="Z19" s="118"/>
      <c r="AA19" s="93"/>
      <c r="AB19" s="93"/>
      <c r="AC19" s="93"/>
    </row>
    <row r="20" spans="1:29" ht="19.149999999999999" customHeight="1" thickBot="1" x14ac:dyDescent="0.35">
      <c r="A20" s="132"/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4"/>
      <c r="M20" s="93"/>
      <c r="N20" s="110"/>
      <c r="O20" s="111" t="s">
        <v>81</v>
      </c>
      <c r="P20" s="111"/>
      <c r="Q20" s="111"/>
      <c r="R20" s="111">
        <f t="shared" si="0"/>
        <v>11</v>
      </c>
      <c r="S20" s="92"/>
      <c r="T20" s="111" t="s">
        <v>81</v>
      </c>
      <c r="U20" s="117" t="str">
        <f>IF($J$1="December",Y19,"")</f>
        <v/>
      </c>
      <c r="V20" s="113"/>
      <c r="W20" s="117" t="str">
        <f t="shared" si="1"/>
        <v/>
      </c>
      <c r="X20" s="113"/>
      <c r="Y20" s="117" t="str">
        <f t="shared" si="2"/>
        <v/>
      </c>
      <c r="Z20" s="118"/>
      <c r="AA20" s="93"/>
      <c r="AB20" s="93"/>
      <c r="AC20" s="93"/>
    </row>
    <row r="21" spans="1:29" ht="23.25" thickBot="1" x14ac:dyDescent="0.25">
      <c r="A21" s="135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6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6"/>
      <c r="AB21" s="136"/>
      <c r="AC21" s="136"/>
    </row>
    <row r="22" spans="1:29" ht="23.25" thickBot="1" x14ac:dyDescent="0.25">
      <c r="A22" s="604" t="s">
        <v>50</v>
      </c>
      <c r="B22" s="605"/>
      <c r="C22" s="605"/>
      <c r="D22" s="605"/>
      <c r="E22" s="605"/>
      <c r="F22" s="605"/>
      <c r="G22" s="605"/>
      <c r="H22" s="605"/>
      <c r="I22" s="605"/>
      <c r="J22" s="605"/>
      <c r="K22" s="605"/>
      <c r="L22" s="606"/>
      <c r="M22" s="94"/>
      <c r="N22" s="116"/>
      <c r="O22" s="610" t="s">
        <v>51</v>
      </c>
      <c r="P22" s="526"/>
      <c r="Q22" s="526"/>
      <c r="R22" s="527"/>
      <c r="S22" s="92"/>
      <c r="T22" s="610" t="s">
        <v>52</v>
      </c>
      <c r="U22" s="526"/>
      <c r="V22" s="526"/>
      <c r="W22" s="526"/>
      <c r="X22" s="526"/>
      <c r="Y22" s="527"/>
      <c r="Z22" s="138"/>
      <c r="AA22" s="94"/>
      <c r="AB22" s="93"/>
      <c r="AC22" s="93"/>
    </row>
    <row r="23" spans="1:29" ht="22.5" x14ac:dyDescent="0.2">
      <c r="A23" s="98"/>
      <c r="B23" s="85"/>
      <c r="C23" s="607" t="s">
        <v>82</v>
      </c>
      <c r="D23" s="575"/>
      <c r="E23" s="575"/>
      <c r="F23" s="575"/>
      <c r="G23" s="99" t="str">
        <f>$J$1</f>
        <v>May</v>
      </c>
      <c r="H23" s="608">
        <f>$K$1</f>
        <v>2025</v>
      </c>
      <c r="I23" s="575"/>
      <c r="J23" s="85"/>
      <c r="K23" s="100"/>
      <c r="L23" s="101"/>
      <c r="M23" s="102"/>
      <c r="N23" s="103"/>
      <c r="O23" s="104" t="s">
        <v>53</v>
      </c>
      <c r="P23" s="104" t="s">
        <v>54</v>
      </c>
      <c r="Q23" s="104" t="s">
        <v>55</v>
      </c>
      <c r="R23" s="104" t="s">
        <v>56</v>
      </c>
      <c r="S23" s="105"/>
      <c r="T23" s="104" t="s">
        <v>53</v>
      </c>
      <c r="U23" s="104" t="s">
        <v>57</v>
      </c>
      <c r="V23" s="104" t="s">
        <v>9</v>
      </c>
      <c r="W23" s="104" t="s">
        <v>10</v>
      </c>
      <c r="X23" s="104" t="s">
        <v>11</v>
      </c>
      <c r="Y23" s="104" t="s">
        <v>58</v>
      </c>
      <c r="Z23" s="106"/>
      <c r="AA23" s="102"/>
      <c r="AB23" s="93"/>
      <c r="AC23" s="93"/>
    </row>
    <row r="24" spans="1:29" ht="22.5" x14ac:dyDescent="0.2">
      <c r="A24" s="98"/>
      <c r="B24" s="85"/>
      <c r="C24" s="85"/>
      <c r="D24" s="107"/>
      <c r="E24" s="107"/>
      <c r="F24" s="107"/>
      <c r="G24" s="107"/>
      <c r="H24" s="107"/>
      <c r="I24" s="85"/>
      <c r="J24" s="108" t="s">
        <v>59</v>
      </c>
      <c r="K24" s="87">
        <v>7000</v>
      </c>
      <c r="L24" s="109"/>
      <c r="M24" s="93"/>
      <c r="N24" s="110"/>
      <c r="O24" s="111" t="s">
        <v>60</v>
      </c>
      <c r="P24" s="111"/>
      <c r="Q24" s="111"/>
      <c r="R24" s="111">
        <f>15-Q24</f>
        <v>15</v>
      </c>
      <c r="S24" s="112"/>
      <c r="T24" s="111" t="s">
        <v>60</v>
      </c>
      <c r="U24" s="113"/>
      <c r="V24" s="113"/>
      <c r="W24" s="113">
        <f>V24+U24</f>
        <v>0</v>
      </c>
      <c r="X24" s="113"/>
      <c r="Y24" s="113">
        <f>W24-X24</f>
        <v>0</v>
      </c>
      <c r="Z24" s="106"/>
      <c r="AA24" s="93"/>
      <c r="AB24" s="93"/>
      <c r="AC24" s="93"/>
    </row>
    <row r="25" spans="1:29" ht="22.5" x14ac:dyDescent="0.2">
      <c r="A25" s="98"/>
      <c r="B25" s="85" t="s">
        <v>61</v>
      </c>
      <c r="C25" s="84" t="s">
        <v>196</v>
      </c>
      <c r="D25" s="85"/>
      <c r="E25" s="85"/>
      <c r="F25" s="85"/>
      <c r="G25" s="85"/>
      <c r="H25" s="114"/>
      <c r="I25" s="107"/>
      <c r="J25" s="85"/>
      <c r="K25" s="85"/>
      <c r="L25" s="115"/>
      <c r="M25" s="94"/>
      <c r="N25" s="116"/>
      <c r="O25" s="111" t="s">
        <v>62</v>
      </c>
      <c r="P25" s="111"/>
      <c r="Q25" s="111"/>
      <c r="R25" s="111">
        <f t="shared" ref="R25:R35" si="3">R24-Q25</f>
        <v>15</v>
      </c>
      <c r="S25" s="92"/>
      <c r="T25" s="111" t="s">
        <v>62</v>
      </c>
      <c r="U25" s="117"/>
      <c r="V25" s="113"/>
      <c r="W25" s="117" t="str">
        <f t="shared" ref="W25:W26" si="4">IF(U25="","",U25+V25)</f>
        <v/>
      </c>
      <c r="X25" s="113"/>
      <c r="Y25" s="117"/>
      <c r="Z25" s="118"/>
      <c r="AA25" s="94"/>
      <c r="AB25" s="93"/>
      <c r="AC25" s="93"/>
    </row>
    <row r="26" spans="1:29" ht="22.5" x14ac:dyDescent="0.2">
      <c r="A26" s="98"/>
      <c r="B26" s="119" t="s">
        <v>63</v>
      </c>
      <c r="C26" s="120"/>
      <c r="D26" s="85"/>
      <c r="E26" s="85"/>
      <c r="F26" s="603" t="s">
        <v>52</v>
      </c>
      <c r="G26" s="527"/>
      <c r="H26" s="85"/>
      <c r="I26" s="603" t="s">
        <v>64</v>
      </c>
      <c r="J26" s="526"/>
      <c r="K26" s="527"/>
      <c r="L26" s="121"/>
      <c r="M26" s="93"/>
      <c r="N26" s="110"/>
      <c r="O26" s="111" t="s">
        <v>65</v>
      </c>
      <c r="P26" s="111"/>
      <c r="Q26" s="111"/>
      <c r="R26" s="111">
        <f t="shared" si="3"/>
        <v>15</v>
      </c>
      <c r="S26" s="92"/>
      <c r="T26" s="111" t="s">
        <v>65</v>
      </c>
      <c r="U26" s="117"/>
      <c r="V26" s="113"/>
      <c r="W26" s="117" t="str">
        <f t="shared" si="4"/>
        <v/>
      </c>
      <c r="X26" s="113"/>
      <c r="Y26" s="117"/>
      <c r="Z26" s="118"/>
      <c r="AA26" s="93"/>
      <c r="AB26" s="93"/>
      <c r="AC26" s="93"/>
    </row>
    <row r="27" spans="1:29" ht="22.5" x14ac:dyDescent="0.2">
      <c r="A27" s="98"/>
      <c r="B27" s="85"/>
      <c r="C27" s="85"/>
      <c r="D27" s="85"/>
      <c r="E27" s="85"/>
      <c r="F27" s="85"/>
      <c r="G27" s="85"/>
      <c r="H27" s="122"/>
      <c r="I27" s="85"/>
      <c r="J27" s="85"/>
      <c r="K27" s="85"/>
      <c r="L27" s="123"/>
      <c r="M27" s="93"/>
      <c r="N27" s="110"/>
      <c r="O27" s="111" t="s">
        <v>66</v>
      </c>
      <c r="P27" s="111"/>
      <c r="Q27" s="111"/>
      <c r="R27" s="111">
        <f t="shared" si="3"/>
        <v>15</v>
      </c>
      <c r="S27" s="92"/>
      <c r="T27" s="111" t="s">
        <v>66</v>
      </c>
      <c r="U27" s="117"/>
      <c r="V27" s="113"/>
      <c r="W27" s="117">
        <f>V27+U27</f>
        <v>0</v>
      </c>
      <c r="X27" s="113"/>
      <c r="Y27" s="117"/>
      <c r="Z27" s="118"/>
      <c r="AA27" s="93"/>
      <c r="AB27" s="93"/>
      <c r="AC27" s="93"/>
    </row>
    <row r="28" spans="1:29" ht="22.5" x14ac:dyDescent="0.2">
      <c r="A28" s="98"/>
      <c r="B28" s="569" t="s">
        <v>51</v>
      </c>
      <c r="C28" s="527"/>
      <c r="D28" s="85"/>
      <c r="E28" s="85"/>
      <c r="F28" s="124" t="s">
        <v>67</v>
      </c>
      <c r="G28" s="12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22"/>
      <c r="I28" s="126"/>
      <c r="J28" s="127" t="s">
        <v>68</v>
      </c>
      <c r="K28" s="128">
        <v>7000</v>
      </c>
      <c r="L28" s="129"/>
      <c r="M28" s="93"/>
      <c r="N28" s="110"/>
      <c r="O28" s="111" t="s">
        <v>69</v>
      </c>
      <c r="P28" s="111"/>
      <c r="Q28" s="111"/>
      <c r="R28" s="111">
        <f t="shared" si="3"/>
        <v>15</v>
      </c>
      <c r="S28" s="92"/>
      <c r="T28" s="111" t="s">
        <v>69</v>
      </c>
      <c r="U28" s="117">
        <f t="shared" ref="U28:U29" si="5">Y27</f>
        <v>0</v>
      </c>
      <c r="V28" s="113"/>
      <c r="W28" s="117">
        <f t="shared" ref="W28:W35" si="6">IF(U28="","",U28+V28)</f>
        <v>0</v>
      </c>
      <c r="X28" s="113"/>
      <c r="Y28" s="117"/>
      <c r="Z28" s="118"/>
      <c r="AA28" s="93"/>
      <c r="AB28" s="93"/>
      <c r="AC28" s="93"/>
    </row>
    <row r="29" spans="1:29" ht="22.5" x14ac:dyDescent="0.2">
      <c r="A29" s="98"/>
      <c r="B29" s="130"/>
      <c r="C29" s="130"/>
      <c r="D29" s="85"/>
      <c r="E29" s="85"/>
      <c r="F29" s="124" t="s">
        <v>9</v>
      </c>
      <c r="G29" s="12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22"/>
      <c r="I29" s="126"/>
      <c r="J29" s="127" t="s">
        <v>70</v>
      </c>
      <c r="K29" s="125">
        <f>K24/$K$2/8*I29</f>
        <v>0</v>
      </c>
      <c r="L29" s="131"/>
      <c r="M29" s="93"/>
      <c r="N29" s="110"/>
      <c r="O29" s="111" t="s">
        <v>47</v>
      </c>
      <c r="P29" s="111"/>
      <c r="Q29" s="111"/>
      <c r="R29" s="111">
        <f t="shared" si="3"/>
        <v>15</v>
      </c>
      <c r="S29" s="92"/>
      <c r="T29" s="111" t="s">
        <v>47</v>
      </c>
      <c r="U29" s="117">
        <f t="shared" si="5"/>
        <v>0</v>
      </c>
      <c r="V29" s="113"/>
      <c r="W29" s="117">
        <f t="shared" si="6"/>
        <v>0</v>
      </c>
      <c r="X29" s="113"/>
      <c r="Y29" s="117"/>
      <c r="Z29" s="118"/>
      <c r="AA29" s="93"/>
      <c r="AB29" s="93"/>
      <c r="AC29" s="93"/>
    </row>
    <row r="30" spans="1:29" ht="22.5" x14ac:dyDescent="0.2">
      <c r="A30" s="98"/>
      <c r="B30" s="124" t="s">
        <v>54</v>
      </c>
      <c r="C30" s="13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85"/>
      <c r="E30" s="85"/>
      <c r="F30" s="124" t="s">
        <v>71</v>
      </c>
      <c r="G30" s="125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0</v>
      </c>
      <c r="H30" s="122"/>
      <c r="I30" s="570" t="s">
        <v>72</v>
      </c>
      <c r="J30" s="527"/>
      <c r="K30" s="125">
        <f>K28+K29</f>
        <v>7000</v>
      </c>
      <c r="L30" s="131"/>
      <c r="M30" s="93"/>
      <c r="N30" s="110"/>
      <c r="O30" s="111" t="s">
        <v>73</v>
      </c>
      <c r="P30" s="111"/>
      <c r="Q30" s="111"/>
      <c r="R30" s="111">
        <f t="shared" si="3"/>
        <v>15</v>
      </c>
      <c r="S30" s="92"/>
      <c r="T30" s="111" t="s">
        <v>73</v>
      </c>
      <c r="U30" s="117"/>
      <c r="V30" s="113"/>
      <c r="W30" s="117" t="str">
        <f t="shared" si="6"/>
        <v/>
      </c>
      <c r="X30" s="113"/>
      <c r="Y30" s="117"/>
      <c r="Z30" s="118"/>
      <c r="AA30" s="93"/>
      <c r="AB30" s="93"/>
      <c r="AC30" s="93"/>
    </row>
    <row r="31" spans="1:29" ht="22.5" x14ac:dyDescent="0.2">
      <c r="A31" s="98"/>
      <c r="B31" s="124" t="s">
        <v>55</v>
      </c>
      <c r="C31" s="13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85"/>
      <c r="E31" s="85"/>
      <c r="F31" s="124" t="s">
        <v>11</v>
      </c>
      <c r="G31" s="12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22"/>
      <c r="I31" s="570" t="s">
        <v>74</v>
      </c>
      <c r="J31" s="527"/>
      <c r="K31" s="125"/>
      <c r="L31" s="131"/>
      <c r="M31" s="93"/>
      <c r="N31" s="110"/>
      <c r="O31" s="111" t="s">
        <v>75</v>
      </c>
      <c r="P31" s="111"/>
      <c r="Q31" s="111"/>
      <c r="R31" s="111">
        <f t="shared" si="3"/>
        <v>15</v>
      </c>
      <c r="S31" s="92"/>
      <c r="T31" s="111" t="s">
        <v>75</v>
      </c>
      <c r="U31" s="117"/>
      <c r="V31" s="113"/>
      <c r="W31" s="117" t="str">
        <f t="shared" si="6"/>
        <v/>
      </c>
      <c r="X31" s="113"/>
      <c r="Y31" s="117"/>
      <c r="Z31" s="118"/>
      <c r="AA31" s="93"/>
      <c r="AB31" s="93"/>
      <c r="AC31" s="93"/>
    </row>
    <row r="32" spans="1:29" ht="22.5" x14ac:dyDescent="0.2">
      <c r="A32" s="98"/>
      <c r="B32" s="124" t="s">
        <v>76</v>
      </c>
      <c r="C32" s="130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15</v>
      </c>
      <c r="D32" s="85"/>
      <c r="E32" s="85"/>
      <c r="F32" s="124" t="s">
        <v>77</v>
      </c>
      <c r="G32" s="125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85"/>
      <c r="I32" s="603" t="s">
        <v>13</v>
      </c>
      <c r="J32" s="527"/>
      <c r="K32" s="28">
        <f>K30-K31</f>
        <v>7000</v>
      </c>
      <c r="L32" s="115"/>
      <c r="M32" s="93"/>
      <c r="N32" s="110"/>
      <c r="O32" s="111" t="s">
        <v>78</v>
      </c>
      <c r="P32" s="111"/>
      <c r="Q32" s="111"/>
      <c r="R32" s="111">
        <f t="shared" si="3"/>
        <v>15</v>
      </c>
      <c r="S32" s="92"/>
      <c r="T32" s="111" t="s">
        <v>78</v>
      </c>
      <c r="U32" s="117" t="str">
        <f>IF($J$1="September",Y31,"")</f>
        <v/>
      </c>
      <c r="V32" s="113"/>
      <c r="W32" s="117" t="str">
        <f t="shared" si="6"/>
        <v/>
      </c>
      <c r="X32" s="113"/>
      <c r="Y32" s="117"/>
      <c r="Z32" s="118"/>
      <c r="AA32" s="93"/>
      <c r="AB32" s="93"/>
      <c r="AC32" s="93"/>
    </row>
    <row r="33" spans="1:29" ht="22.5" x14ac:dyDescent="0.2">
      <c r="A33" s="98"/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121"/>
      <c r="M33" s="93"/>
      <c r="N33" s="110"/>
      <c r="O33" s="111" t="s">
        <v>79</v>
      </c>
      <c r="P33" s="111"/>
      <c r="Q33" s="111"/>
      <c r="R33" s="111">
        <f t="shared" si="3"/>
        <v>15</v>
      </c>
      <c r="S33" s="92"/>
      <c r="T33" s="111" t="s">
        <v>79</v>
      </c>
      <c r="U33" s="117" t="str">
        <f>IF($J$1="October",Y32,"")</f>
        <v/>
      </c>
      <c r="V33" s="113"/>
      <c r="W33" s="117" t="str">
        <f t="shared" si="6"/>
        <v/>
      </c>
      <c r="X33" s="113"/>
      <c r="Y33" s="117" t="str">
        <f t="shared" ref="Y33:Y35" si="7">IF(W33="","",W33-X33)</f>
        <v/>
      </c>
      <c r="Z33" s="118"/>
      <c r="AA33" s="93"/>
      <c r="AB33" s="93"/>
      <c r="AC33" s="93"/>
    </row>
    <row r="34" spans="1:29" ht="22.5" x14ac:dyDescent="0.3">
      <c r="A34" s="98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121"/>
      <c r="M34" s="93"/>
      <c r="N34" s="110"/>
      <c r="O34" s="111" t="s">
        <v>80</v>
      </c>
      <c r="P34" s="111"/>
      <c r="Q34" s="111"/>
      <c r="R34" s="111">
        <f t="shared" si="3"/>
        <v>15</v>
      </c>
      <c r="S34" s="92"/>
      <c r="T34" s="111" t="s">
        <v>80</v>
      </c>
      <c r="U34" s="117"/>
      <c r="V34" s="113"/>
      <c r="W34" s="117" t="str">
        <f t="shared" si="6"/>
        <v/>
      </c>
      <c r="X34" s="113"/>
      <c r="Y34" s="117" t="str">
        <f t="shared" si="7"/>
        <v/>
      </c>
      <c r="Z34" s="118"/>
      <c r="AA34" s="93"/>
      <c r="AB34" s="93"/>
      <c r="AC34" s="93"/>
    </row>
    <row r="35" spans="1:29" ht="23.25" thickBot="1" x14ac:dyDescent="0.35">
      <c r="A35" s="132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4"/>
      <c r="M35" s="93"/>
      <c r="N35" s="110"/>
      <c r="O35" s="111" t="s">
        <v>81</v>
      </c>
      <c r="P35" s="111"/>
      <c r="Q35" s="111"/>
      <c r="R35" s="111">
        <f t="shared" si="3"/>
        <v>15</v>
      </c>
      <c r="S35" s="92"/>
      <c r="T35" s="111" t="s">
        <v>81</v>
      </c>
      <c r="U35" s="117"/>
      <c r="V35" s="113"/>
      <c r="W35" s="117" t="str">
        <f t="shared" si="6"/>
        <v/>
      </c>
      <c r="X35" s="113"/>
      <c r="Y35" s="117" t="str">
        <f t="shared" si="7"/>
        <v/>
      </c>
      <c r="Z35" s="118"/>
      <c r="AA35" s="93"/>
      <c r="AB35" s="93"/>
      <c r="AC35" s="93"/>
    </row>
    <row r="36" spans="1:29" ht="23.25" thickBot="1" x14ac:dyDescent="0.25">
      <c r="A36" s="135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6"/>
      <c r="N36" s="137"/>
      <c r="O36" s="137"/>
      <c r="P36" s="137"/>
      <c r="Q36" s="137"/>
      <c r="R36" s="137"/>
      <c r="S36" s="137"/>
      <c r="T36" s="137"/>
      <c r="U36" s="137"/>
      <c r="V36" s="137"/>
      <c r="W36" s="137"/>
      <c r="X36" s="137"/>
      <c r="Y36" s="137"/>
      <c r="Z36" s="137"/>
      <c r="AA36" s="136"/>
      <c r="AB36" s="136"/>
      <c r="AC36" s="136"/>
    </row>
    <row r="37" spans="1:29" ht="20.100000000000001" customHeight="1" thickBot="1" x14ac:dyDescent="0.25">
      <c r="A37" s="604" t="s">
        <v>50</v>
      </c>
      <c r="B37" s="605"/>
      <c r="C37" s="605"/>
      <c r="D37" s="605"/>
      <c r="E37" s="605"/>
      <c r="F37" s="605"/>
      <c r="G37" s="605"/>
      <c r="H37" s="605"/>
      <c r="I37" s="605"/>
      <c r="J37" s="605"/>
      <c r="K37" s="605"/>
      <c r="L37" s="606"/>
      <c r="M37" s="94"/>
      <c r="N37" s="95"/>
      <c r="O37" s="557" t="s">
        <v>51</v>
      </c>
      <c r="P37" s="558"/>
      <c r="Q37" s="558"/>
      <c r="R37" s="559"/>
      <c r="S37" s="96"/>
      <c r="T37" s="557" t="s">
        <v>52</v>
      </c>
      <c r="U37" s="558"/>
      <c r="V37" s="558"/>
      <c r="W37" s="558"/>
      <c r="X37" s="558"/>
      <c r="Y37" s="559"/>
      <c r="Z37" s="97"/>
      <c r="AA37" s="94"/>
      <c r="AB37" s="93"/>
      <c r="AC37" s="93"/>
    </row>
    <row r="38" spans="1:29" ht="20.100000000000001" customHeight="1" x14ac:dyDescent="0.2">
      <c r="A38" s="98"/>
      <c r="B38" s="85"/>
      <c r="C38" s="607" t="s">
        <v>83</v>
      </c>
      <c r="D38" s="575"/>
      <c r="E38" s="575"/>
      <c r="F38" s="575"/>
      <c r="G38" s="99" t="str">
        <f>$J$1</f>
        <v>May</v>
      </c>
      <c r="H38" s="608">
        <f>$K$1</f>
        <v>2025</v>
      </c>
      <c r="I38" s="575"/>
      <c r="J38" s="85"/>
      <c r="K38" s="100"/>
      <c r="L38" s="101"/>
      <c r="M38" s="102"/>
      <c r="N38" s="103"/>
      <c r="O38" s="104" t="s">
        <v>53</v>
      </c>
      <c r="P38" s="104" t="s">
        <v>54</v>
      </c>
      <c r="Q38" s="104" t="s">
        <v>55</v>
      </c>
      <c r="R38" s="104" t="s">
        <v>56</v>
      </c>
      <c r="S38" s="105"/>
      <c r="T38" s="104" t="s">
        <v>53</v>
      </c>
      <c r="U38" s="104" t="s">
        <v>57</v>
      </c>
      <c r="V38" s="104" t="s">
        <v>9</v>
      </c>
      <c r="W38" s="104" t="s">
        <v>10</v>
      </c>
      <c r="X38" s="104" t="s">
        <v>11</v>
      </c>
      <c r="Y38" s="104" t="s">
        <v>58</v>
      </c>
      <c r="Z38" s="106"/>
      <c r="AA38" s="102"/>
      <c r="AB38" s="93"/>
      <c r="AC38" s="93"/>
    </row>
    <row r="39" spans="1:29" ht="20.100000000000001" customHeight="1" x14ac:dyDescent="0.2">
      <c r="A39" s="98"/>
      <c r="B39" s="85"/>
      <c r="C39" s="85"/>
      <c r="D39" s="107"/>
      <c r="E39" s="107"/>
      <c r="F39" s="107"/>
      <c r="G39" s="107"/>
      <c r="H39" s="107"/>
      <c r="I39" s="85"/>
      <c r="J39" s="108" t="s">
        <v>59</v>
      </c>
      <c r="K39" s="87">
        <v>23000</v>
      </c>
      <c r="L39" s="109"/>
      <c r="M39" s="93"/>
      <c r="N39" s="110"/>
      <c r="O39" s="111" t="s">
        <v>60</v>
      </c>
      <c r="P39" s="111"/>
      <c r="Q39" s="111"/>
      <c r="R39" s="111">
        <f>15-Q39</f>
        <v>15</v>
      </c>
      <c r="S39" s="112"/>
      <c r="T39" s="111" t="s">
        <v>60</v>
      </c>
      <c r="U39" s="113">
        <v>8000</v>
      </c>
      <c r="V39" s="113"/>
      <c r="W39" s="113">
        <f t="shared" ref="W39:W41" si="8">V39+U39</f>
        <v>8000</v>
      </c>
      <c r="X39" s="113"/>
      <c r="Y39" s="113">
        <f>W39-X39</f>
        <v>8000</v>
      </c>
      <c r="Z39" s="106"/>
      <c r="AA39" s="93"/>
      <c r="AB39" s="93"/>
      <c r="AC39" s="93"/>
    </row>
    <row r="40" spans="1:29" ht="20.100000000000001" customHeight="1" x14ac:dyDescent="0.2">
      <c r="A40" s="98"/>
      <c r="B40" s="85" t="s">
        <v>61</v>
      </c>
      <c r="C40" s="84" t="s">
        <v>84</v>
      </c>
      <c r="D40" s="85"/>
      <c r="E40" s="85"/>
      <c r="F40" s="85"/>
      <c r="G40" s="85"/>
      <c r="H40" s="114"/>
      <c r="I40" s="107"/>
      <c r="J40" s="85"/>
      <c r="K40" s="85"/>
      <c r="L40" s="115"/>
      <c r="M40" s="94"/>
      <c r="N40" s="116"/>
      <c r="O40" s="111" t="s">
        <v>62</v>
      </c>
      <c r="P40" s="111"/>
      <c r="Q40" s="111"/>
      <c r="R40" s="111">
        <f t="shared" ref="R40:R50" si="9">R39-Q40</f>
        <v>15</v>
      </c>
      <c r="S40" s="92"/>
      <c r="T40" s="111" t="s">
        <v>62</v>
      </c>
      <c r="U40" s="117">
        <f>Y39</f>
        <v>8000</v>
      </c>
      <c r="V40" s="113"/>
      <c r="W40" s="113">
        <f t="shared" si="8"/>
        <v>8000</v>
      </c>
      <c r="X40" s="113">
        <v>1000</v>
      </c>
      <c r="Y40" s="117">
        <f t="shared" ref="Y40:Y50" si="10">IF(W40="","",W40-X40)</f>
        <v>7000</v>
      </c>
      <c r="Z40" s="118"/>
      <c r="AA40" s="94"/>
      <c r="AB40" s="93"/>
      <c r="AC40" s="93"/>
    </row>
    <row r="41" spans="1:29" ht="20.100000000000001" customHeight="1" x14ac:dyDescent="0.2">
      <c r="A41" s="98"/>
      <c r="B41" s="119" t="s">
        <v>63</v>
      </c>
      <c r="C41" s="120"/>
      <c r="D41" s="85"/>
      <c r="E41" s="85"/>
      <c r="F41" s="603" t="s">
        <v>52</v>
      </c>
      <c r="G41" s="527"/>
      <c r="H41" s="85"/>
      <c r="I41" s="603" t="s">
        <v>64</v>
      </c>
      <c r="J41" s="526"/>
      <c r="K41" s="527"/>
      <c r="L41" s="121"/>
      <c r="M41" s="93"/>
      <c r="N41" s="110"/>
      <c r="O41" s="111" t="s">
        <v>65</v>
      </c>
      <c r="P41" s="111"/>
      <c r="Q41" s="111"/>
      <c r="R41" s="111">
        <f t="shared" si="9"/>
        <v>15</v>
      </c>
      <c r="S41" s="92"/>
      <c r="T41" s="111" t="s">
        <v>65</v>
      </c>
      <c r="U41" s="117">
        <f>Y40</f>
        <v>7000</v>
      </c>
      <c r="V41" s="113"/>
      <c r="W41" s="113">
        <f t="shared" si="8"/>
        <v>7000</v>
      </c>
      <c r="X41" s="113">
        <v>1000</v>
      </c>
      <c r="Y41" s="117">
        <f t="shared" si="10"/>
        <v>6000</v>
      </c>
      <c r="Z41" s="118"/>
      <c r="AA41" s="93"/>
      <c r="AB41" s="93"/>
      <c r="AC41" s="93"/>
    </row>
    <row r="42" spans="1:29" ht="20.100000000000001" customHeight="1" x14ac:dyDescent="0.2">
      <c r="A42" s="98"/>
      <c r="B42" s="85"/>
      <c r="C42" s="85"/>
      <c r="D42" s="85"/>
      <c r="E42" s="85"/>
      <c r="F42" s="85"/>
      <c r="G42" s="85"/>
      <c r="H42" s="122"/>
      <c r="I42" s="85"/>
      <c r="J42" s="85"/>
      <c r="K42" s="85"/>
      <c r="L42" s="123"/>
      <c r="M42" s="93"/>
      <c r="N42" s="110"/>
      <c r="O42" s="111" t="s">
        <v>66</v>
      </c>
      <c r="P42" s="111"/>
      <c r="Q42" s="111"/>
      <c r="R42" s="111">
        <f t="shared" si="9"/>
        <v>15</v>
      </c>
      <c r="S42" s="92"/>
      <c r="T42" s="111" t="s">
        <v>66</v>
      </c>
      <c r="U42" s="117">
        <f>Y41</f>
        <v>6000</v>
      </c>
      <c r="V42" s="113"/>
      <c r="W42" s="117">
        <f t="shared" ref="W42:W50" si="11">IF(U42="","",U42+V42)</f>
        <v>6000</v>
      </c>
      <c r="X42" s="113"/>
      <c r="Y42" s="117">
        <f t="shared" si="10"/>
        <v>6000</v>
      </c>
      <c r="Z42" s="118"/>
      <c r="AA42" s="93"/>
      <c r="AB42" s="93"/>
      <c r="AC42" s="93"/>
    </row>
    <row r="43" spans="1:29" ht="20.100000000000001" customHeight="1" x14ac:dyDescent="0.2">
      <c r="A43" s="98"/>
      <c r="B43" s="569" t="s">
        <v>51</v>
      </c>
      <c r="C43" s="527"/>
      <c r="D43" s="85"/>
      <c r="E43" s="85"/>
      <c r="F43" s="124" t="s">
        <v>67</v>
      </c>
      <c r="G43" s="12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6000</v>
      </c>
      <c r="H43" s="122"/>
      <c r="I43" s="126">
        <f>IF(C47&gt;=C46,$K$2,C45-C46+C47)</f>
        <v>31</v>
      </c>
      <c r="J43" s="127" t="s">
        <v>68</v>
      </c>
      <c r="K43" s="128">
        <f>K39/$K$2*I43</f>
        <v>23000</v>
      </c>
      <c r="L43" s="129"/>
      <c r="M43" s="93"/>
      <c r="N43" s="110"/>
      <c r="O43" s="111" t="s">
        <v>69</v>
      </c>
      <c r="P43" s="111"/>
      <c r="Q43" s="111"/>
      <c r="R43" s="111">
        <f t="shared" si="9"/>
        <v>15</v>
      </c>
      <c r="S43" s="92"/>
      <c r="T43" s="111" t="s">
        <v>69</v>
      </c>
      <c r="U43" s="117">
        <f>Y42</f>
        <v>6000</v>
      </c>
      <c r="V43" s="113">
        <v>30000</v>
      </c>
      <c r="W43" s="117">
        <f t="shared" si="11"/>
        <v>36000</v>
      </c>
      <c r="X43" s="113">
        <v>10000</v>
      </c>
      <c r="Y43" s="117">
        <f t="shared" si="10"/>
        <v>26000</v>
      </c>
      <c r="Z43" s="118"/>
      <c r="AA43" s="93"/>
      <c r="AB43" s="93"/>
      <c r="AC43" s="93"/>
    </row>
    <row r="44" spans="1:29" ht="20.100000000000001" customHeight="1" x14ac:dyDescent="0.2">
      <c r="A44" s="98"/>
      <c r="B44" s="130"/>
      <c r="C44" s="130"/>
      <c r="D44" s="85"/>
      <c r="E44" s="85"/>
      <c r="F44" s="124" t="s">
        <v>9</v>
      </c>
      <c r="G44" s="12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30000</v>
      </c>
      <c r="H44" s="122"/>
      <c r="I44" s="126"/>
      <c r="J44" s="127" t="s">
        <v>70</v>
      </c>
      <c r="K44" s="125">
        <f>K39/$K$2/8*I44</f>
        <v>0</v>
      </c>
      <c r="L44" s="131"/>
      <c r="M44" s="93"/>
      <c r="N44" s="110"/>
      <c r="O44" s="111" t="s">
        <v>47</v>
      </c>
      <c r="P44" s="111"/>
      <c r="Q44" s="111"/>
      <c r="R44" s="111">
        <f t="shared" si="9"/>
        <v>15</v>
      </c>
      <c r="S44" s="92"/>
      <c r="T44" s="111" t="s">
        <v>47</v>
      </c>
      <c r="U44" s="117"/>
      <c r="V44" s="113"/>
      <c r="W44" s="117" t="str">
        <f t="shared" si="11"/>
        <v/>
      </c>
      <c r="X44" s="113"/>
      <c r="Y44" s="117" t="str">
        <f t="shared" si="10"/>
        <v/>
      </c>
      <c r="Z44" s="118"/>
      <c r="AA44" s="93"/>
      <c r="AB44" s="93"/>
      <c r="AC44" s="93"/>
    </row>
    <row r="45" spans="1:29" ht="20.100000000000001" customHeight="1" x14ac:dyDescent="0.2">
      <c r="A45" s="98"/>
      <c r="B45" s="124" t="s">
        <v>54</v>
      </c>
      <c r="C45" s="13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85"/>
      <c r="E45" s="85"/>
      <c r="F45" s="124" t="s">
        <v>71</v>
      </c>
      <c r="G45" s="12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36000</v>
      </c>
      <c r="H45" s="122"/>
      <c r="I45" s="570" t="s">
        <v>72</v>
      </c>
      <c r="J45" s="527"/>
      <c r="K45" s="125">
        <f>K43+K44</f>
        <v>23000</v>
      </c>
      <c r="L45" s="131"/>
      <c r="M45" s="93"/>
      <c r="N45" s="110"/>
      <c r="O45" s="111" t="s">
        <v>73</v>
      </c>
      <c r="P45" s="111"/>
      <c r="Q45" s="111"/>
      <c r="R45" s="111">
        <f t="shared" si="9"/>
        <v>15</v>
      </c>
      <c r="S45" s="92"/>
      <c r="T45" s="111" t="s">
        <v>73</v>
      </c>
      <c r="U45" s="117"/>
      <c r="V45" s="113"/>
      <c r="W45" s="117" t="str">
        <f t="shared" si="11"/>
        <v/>
      </c>
      <c r="X45" s="113"/>
      <c r="Y45" s="117" t="str">
        <f t="shared" si="10"/>
        <v/>
      </c>
      <c r="Z45" s="118"/>
      <c r="AA45" s="93"/>
      <c r="AB45" s="93"/>
      <c r="AC45" s="93"/>
    </row>
    <row r="46" spans="1:29" ht="20.100000000000001" customHeight="1" x14ac:dyDescent="0.2">
      <c r="A46" s="98"/>
      <c r="B46" s="124" t="s">
        <v>55</v>
      </c>
      <c r="C46" s="13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85"/>
      <c r="E46" s="85"/>
      <c r="F46" s="124" t="s">
        <v>11</v>
      </c>
      <c r="G46" s="12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10000</v>
      </c>
      <c r="H46" s="122"/>
      <c r="I46" s="570" t="s">
        <v>74</v>
      </c>
      <c r="J46" s="527"/>
      <c r="K46" s="125">
        <f>G46</f>
        <v>10000</v>
      </c>
      <c r="L46" s="131"/>
      <c r="M46" s="93"/>
      <c r="N46" s="110"/>
      <c r="O46" s="111" t="s">
        <v>75</v>
      </c>
      <c r="P46" s="111"/>
      <c r="Q46" s="111"/>
      <c r="R46" s="111">
        <f t="shared" si="9"/>
        <v>15</v>
      </c>
      <c r="S46" s="92"/>
      <c r="T46" s="111" t="s">
        <v>75</v>
      </c>
      <c r="U46" s="117"/>
      <c r="V46" s="113"/>
      <c r="W46" s="117" t="str">
        <f t="shared" si="11"/>
        <v/>
      </c>
      <c r="X46" s="113"/>
      <c r="Y46" s="117" t="str">
        <f t="shared" si="10"/>
        <v/>
      </c>
      <c r="Z46" s="118"/>
      <c r="AA46" s="93"/>
      <c r="AB46" s="93"/>
      <c r="AC46" s="93"/>
    </row>
    <row r="47" spans="1:29" ht="20.100000000000001" customHeight="1" x14ac:dyDescent="0.2">
      <c r="A47" s="98"/>
      <c r="B47" s="139" t="s">
        <v>76</v>
      </c>
      <c r="C47" s="130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15</v>
      </c>
      <c r="D47" s="85"/>
      <c r="E47" s="85"/>
      <c r="F47" s="139" t="s">
        <v>77</v>
      </c>
      <c r="G47" s="12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26000</v>
      </c>
      <c r="H47" s="85"/>
      <c r="I47" s="603" t="s">
        <v>13</v>
      </c>
      <c r="J47" s="527"/>
      <c r="K47" s="28">
        <f>K45-K46</f>
        <v>13000</v>
      </c>
      <c r="L47" s="115"/>
      <c r="M47" s="93"/>
      <c r="N47" s="110"/>
      <c r="O47" s="111" t="s">
        <v>78</v>
      </c>
      <c r="P47" s="111"/>
      <c r="Q47" s="111"/>
      <c r="R47" s="111">
        <f t="shared" si="9"/>
        <v>15</v>
      </c>
      <c r="S47" s="92"/>
      <c r="T47" s="111" t="s">
        <v>78</v>
      </c>
      <c r="U47" s="117"/>
      <c r="V47" s="113"/>
      <c r="W47" s="117" t="str">
        <f t="shared" si="11"/>
        <v/>
      </c>
      <c r="X47" s="113"/>
      <c r="Y47" s="117" t="str">
        <f t="shared" si="10"/>
        <v/>
      </c>
      <c r="Z47" s="118"/>
      <c r="AA47" s="93"/>
      <c r="AB47" s="93"/>
      <c r="AC47" s="93"/>
    </row>
    <row r="48" spans="1:29" ht="20.100000000000001" customHeight="1" x14ac:dyDescent="0.2">
      <c r="A48" s="98"/>
      <c r="B48" s="85"/>
      <c r="C48" s="85"/>
      <c r="D48" s="85"/>
      <c r="E48" s="85"/>
      <c r="F48" s="85"/>
      <c r="G48" s="85"/>
      <c r="H48" s="85"/>
      <c r="I48" s="574"/>
      <c r="J48" s="575"/>
      <c r="K48" s="87"/>
      <c r="L48" s="121"/>
      <c r="M48" s="93"/>
      <c r="N48" s="110"/>
      <c r="O48" s="111" t="s">
        <v>79</v>
      </c>
      <c r="P48" s="111"/>
      <c r="Q48" s="111"/>
      <c r="R48" s="111">
        <f t="shared" si="9"/>
        <v>15</v>
      </c>
      <c r="S48" s="92"/>
      <c r="T48" s="111" t="s">
        <v>79</v>
      </c>
      <c r="U48" s="117"/>
      <c r="V48" s="113"/>
      <c r="W48" s="117" t="str">
        <f t="shared" si="11"/>
        <v/>
      </c>
      <c r="X48" s="113"/>
      <c r="Y48" s="117" t="str">
        <f t="shared" si="10"/>
        <v/>
      </c>
      <c r="Z48" s="118"/>
      <c r="AA48" s="93"/>
      <c r="AB48" s="93"/>
      <c r="AC48" s="93"/>
    </row>
    <row r="49" spans="1:29" ht="20.100000000000001" customHeight="1" x14ac:dyDescent="0.3">
      <c r="A49" s="98"/>
      <c r="B49" s="83"/>
      <c r="C49" s="83"/>
      <c r="D49" s="83"/>
      <c r="E49" s="83"/>
      <c r="F49" s="83"/>
      <c r="G49" s="83"/>
      <c r="H49" s="83"/>
      <c r="I49" s="574"/>
      <c r="J49" s="574"/>
      <c r="K49" s="87"/>
      <c r="L49" s="121"/>
      <c r="M49" s="93"/>
      <c r="N49" s="110"/>
      <c r="O49" s="111" t="s">
        <v>80</v>
      </c>
      <c r="P49" s="111"/>
      <c r="Q49" s="111"/>
      <c r="R49" s="111">
        <f t="shared" si="9"/>
        <v>15</v>
      </c>
      <c r="S49" s="92"/>
      <c r="T49" s="111" t="s">
        <v>80</v>
      </c>
      <c r="U49" s="117"/>
      <c r="V49" s="113"/>
      <c r="W49" s="117" t="str">
        <f t="shared" si="11"/>
        <v/>
      </c>
      <c r="X49" s="113"/>
      <c r="Y49" s="117" t="str">
        <f t="shared" si="10"/>
        <v/>
      </c>
      <c r="Z49" s="118"/>
      <c r="AA49" s="93"/>
      <c r="AB49" s="93"/>
      <c r="AC49" s="93"/>
    </row>
    <row r="50" spans="1:29" ht="20.100000000000001" customHeight="1" thickBot="1" x14ac:dyDescent="0.35">
      <c r="A50" s="132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4"/>
      <c r="M50" s="93"/>
      <c r="N50" s="110"/>
      <c r="O50" s="111" t="s">
        <v>81</v>
      </c>
      <c r="P50" s="111"/>
      <c r="Q50" s="111"/>
      <c r="R50" s="111">
        <f t="shared" si="9"/>
        <v>15</v>
      </c>
      <c r="S50" s="92"/>
      <c r="T50" s="111" t="s">
        <v>81</v>
      </c>
      <c r="U50" s="117"/>
      <c r="V50" s="113"/>
      <c r="W50" s="117" t="str">
        <f t="shared" si="11"/>
        <v/>
      </c>
      <c r="X50" s="113"/>
      <c r="Y50" s="117" t="str">
        <f t="shared" si="10"/>
        <v/>
      </c>
      <c r="Z50" s="118"/>
      <c r="AA50" s="93"/>
      <c r="AB50" s="93"/>
      <c r="AC50" s="93"/>
    </row>
    <row r="51" spans="1:29" ht="22.5" x14ac:dyDescent="0.2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136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6"/>
      <c r="AB51" s="136"/>
      <c r="AC51" s="136"/>
    </row>
    <row r="52" spans="1:29" ht="23.25" thickBot="1" x14ac:dyDescent="0.25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88"/>
      <c r="N52" s="389"/>
      <c r="O52" s="385"/>
      <c r="P52" s="385"/>
      <c r="Q52" s="385"/>
      <c r="R52" s="385"/>
      <c r="S52" s="389"/>
      <c r="T52" s="385"/>
      <c r="U52" s="385"/>
      <c r="V52" s="385"/>
      <c r="W52" s="385"/>
      <c r="X52" s="385"/>
      <c r="Y52" s="385"/>
      <c r="Z52" s="389"/>
      <c r="AA52" s="388"/>
      <c r="AB52" s="388"/>
      <c r="AC52" s="388"/>
    </row>
    <row r="53" spans="1:29" ht="20.100000000000001" customHeight="1" thickBot="1" x14ac:dyDescent="0.55000000000000004">
      <c r="A53" s="560" t="s">
        <v>50</v>
      </c>
      <c r="B53" s="561"/>
      <c r="C53" s="561"/>
      <c r="D53" s="561"/>
      <c r="E53" s="561"/>
      <c r="F53" s="561"/>
      <c r="G53" s="561"/>
      <c r="H53" s="561"/>
      <c r="I53" s="561"/>
      <c r="J53" s="561"/>
      <c r="K53" s="561"/>
      <c r="L53" s="562"/>
      <c r="M53" s="94"/>
      <c r="N53" s="95"/>
      <c r="O53" s="557" t="s">
        <v>51</v>
      </c>
      <c r="P53" s="558"/>
      <c r="Q53" s="558"/>
      <c r="R53" s="559"/>
      <c r="S53" s="96"/>
      <c r="T53" s="557" t="s">
        <v>52</v>
      </c>
      <c r="U53" s="558"/>
      <c r="V53" s="558"/>
      <c r="W53" s="558"/>
      <c r="X53" s="558"/>
      <c r="Y53" s="559"/>
      <c r="Z53" s="97"/>
      <c r="AA53" s="94"/>
      <c r="AB53" s="93"/>
      <c r="AC53" s="93"/>
    </row>
    <row r="54" spans="1:29" ht="20.100000000000001" customHeight="1" thickBot="1" x14ac:dyDescent="0.4">
      <c r="A54" s="431"/>
      <c r="B54" s="432"/>
      <c r="C54" s="598" t="s">
        <v>237</v>
      </c>
      <c r="D54" s="599"/>
      <c r="E54" s="599"/>
      <c r="F54" s="599"/>
      <c r="G54" s="432" t="str">
        <f>$J$1</f>
        <v>May</v>
      </c>
      <c r="H54" s="600">
        <f>$K$1</f>
        <v>2025</v>
      </c>
      <c r="I54" s="599"/>
      <c r="J54" s="433"/>
      <c r="K54" s="434"/>
      <c r="L54" s="435"/>
      <c r="M54" s="102"/>
      <c r="N54" s="103"/>
      <c r="O54" s="104" t="s">
        <v>53</v>
      </c>
      <c r="P54" s="104" t="s">
        <v>54</v>
      </c>
      <c r="Q54" s="104" t="s">
        <v>55</v>
      </c>
      <c r="R54" s="104" t="s">
        <v>56</v>
      </c>
      <c r="S54" s="105"/>
      <c r="T54" s="104" t="s">
        <v>53</v>
      </c>
      <c r="U54" s="104" t="s">
        <v>57</v>
      </c>
      <c r="V54" s="104" t="s">
        <v>9</v>
      </c>
      <c r="W54" s="104" t="s">
        <v>10</v>
      </c>
      <c r="X54" s="104" t="s">
        <v>11</v>
      </c>
      <c r="Y54" s="104" t="s">
        <v>58</v>
      </c>
      <c r="Z54" s="106"/>
      <c r="AA54" s="102"/>
      <c r="AB54" s="93"/>
      <c r="AC54" s="93"/>
    </row>
    <row r="55" spans="1:29" ht="20.100000000000001" customHeight="1" x14ac:dyDescent="0.2">
      <c r="A55" s="405"/>
      <c r="B55" s="353"/>
      <c r="C55" s="353"/>
      <c r="D55" s="406"/>
      <c r="E55" s="406"/>
      <c r="F55" s="406"/>
      <c r="G55" s="406"/>
      <c r="H55" s="406"/>
      <c r="I55" s="353"/>
      <c r="J55" s="407" t="s">
        <v>59</v>
      </c>
      <c r="K55" s="408">
        <f>40000+5000+2000+5000+5000</f>
        <v>57000</v>
      </c>
      <c r="L55" s="409"/>
      <c r="M55" s="93"/>
      <c r="N55" s="110"/>
      <c r="O55" s="111" t="s">
        <v>60</v>
      </c>
      <c r="P55" s="111">
        <v>30</v>
      </c>
      <c r="Q55" s="111">
        <v>1</v>
      </c>
      <c r="R55" s="111">
        <f>15-Q55</f>
        <v>14</v>
      </c>
      <c r="S55" s="112"/>
      <c r="T55" s="111" t="s">
        <v>60</v>
      </c>
      <c r="U55" s="113">
        <v>1000</v>
      </c>
      <c r="V55" s="113"/>
      <c r="W55" s="113">
        <f>V55+U55</f>
        <v>1000</v>
      </c>
      <c r="X55" s="113">
        <v>1000</v>
      </c>
      <c r="Y55" s="113">
        <f>W55-X55</f>
        <v>0</v>
      </c>
      <c r="Z55" s="106"/>
      <c r="AA55" s="93"/>
      <c r="AB55" s="93"/>
      <c r="AC55" s="93"/>
    </row>
    <row r="56" spans="1:29" ht="20.100000000000001" customHeight="1" thickBot="1" x14ac:dyDescent="0.25">
      <c r="A56" s="405"/>
      <c r="B56" s="353" t="s">
        <v>61</v>
      </c>
      <c r="C56" s="410" t="s">
        <v>238</v>
      </c>
      <c r="D56" s="353"/>
      <c r="E56" s="353"/>
      <c r="F56" s="353" t="s">
        <v>220</v>
      </c>
      <c r="G56" s="353"/>
      <c r="H56" s="411"/>
      <c r="I56" s="406"/>
      <c r="J56" s="353"/>
      <c r="K56" s="353"/>
      <c r="L56" s="412"/>
      <c r="M56" s="94"/>
      <c r="N56" s="116"/>
      <c r="O56" s="111" t="s">
        <v>62</v>
      </c>
      <c r="P56" s="111">
        <v>27</v>
      </c>
      <c r="Q56" s="111">
        <v>1</v>
      </c>
      <c r="R56" s="111">
        <f t="shared" ref="R56:R66" si="12">R55-Q56</f>
        <v>13</v>
      </c>
      <c r="S56" s="92"/>
      <c r="T56" s="111" t="s">
        <v>62</v>
      </c>
      <c r="U56" s="117">
        <f>Y55</f>
        <v>0</v>
      </c>
      <c r="V56" s="113">
        <v>5000</v>
      </c>
      <c r="W56" s="117">
        <f t="shared" ref="W56:W66" si="13">IF(U56="","",U56+V56)</f>
        <v>5000</v>
      </c>
      <c r="X56" s="113">
        <v>3000</v>
      </c>
      <c r="Y56" s="117">
        <f t="shared" ref="Y56:Y66" si="14">IF(W56="","",W56-X56)</f>
        <v>2000</v>
      </c>
      <c r="Z56" s="118"/>
      <c r="AA56" s="94"/>
      <c r="AB56" s="93"/>
      <c r="AC56" s="93"/>
    </row>
    <row r="57" spans="1:29" ht="20.100000000000001" customHeight="1" thickBot="1" x14ac:dyDescent="0.25">
      <c r="A57" s="405"/>
      <c r="B57" s="413" t="s">
        <v>63</v>
      </c>
      <c r="C57" s="414"/>
      <c r="D57" s="353"/>
      <c r="E57" s="353"/>
      <c r="F57" s="563" t="s">
        <v>52</v>
      </c>
      <c r="G57" s="564"/>
      <c r="H57" s="353"/>
      <c r="I57" s="563" t="s">
        <v>64</v>
      </c>
      <c r="J57" s="565"/>
      <c r="K57" s="564"/>
      <c r="L57" s="415"/>
      <c r="M57" s="93"/>
      <c r="N57" s="110"/>
      <c r="O57" s="111" t="s">
        <v>65</v>
      </c>
      <c r="P57" s="111">
        <v>30</v>
      </c>
      <c r="Q57" s="111">
        <v>1</v>
      </c>
      <c r="R57" s="111">
        <f t="shared" si="12"/>
        <v>12</v>
      </c>
      <c r="S57" s="92"/>
      <c r="T57" s="111" t="s">
        <v>65</v>
      </c>
      <c r="U57" s="117">
        <f>Y56</f>
        <v>2000</v>
      </c>
      <c r="V57" s="113"/>
      <c r="W57" s="117">
        <f t="shared" si="13"/>
        <v>2000</v>
      </c>
      <c r="X57" s="113">
        <v>2000</v>
      </c>
      <c r="Y57" s="117">
        <f t="shared" si="14"/>
        <v>0</v>
      </c>
      <c r="Z57" s="118"/>
      <c r="AA57" s="93"/>
      <c r="AB57" s="93"/>
      <c r="AC57" s="93"/>
    </row>
    <row r="58" spans="1:29" ht="20.100000000000001" customHeight="1" x14ac:dyDescent="0.2">
      <c r="A58" s="405"/>
      <c r="B58" s="353"/>
      <c r="C58" s="353"/>
      <c r="D58" s="353"/>
      <c r="E58" s="353"/>
      <c r="F58" s="353"/>
      <c r="G58" s="353"/>
      <c r="H58" s="416"/>
      <c r="I58" s="353"/>
      <c r="J58" s="353"/>
      <c r="K58" s="353"/>
      <c r="L58" s="417"/>
      <c r="M58" s="93"/>
      <c r="N58" s="110"/>
      <c r="O58" s="111" t="s">
        <v>66</v>
      </c>
      <c r="P58" s="111">
        <v>29</v>
      </c>
      <c r="Q58" s="111">
        <v>1</v>
      </c>
      <c r="R58" s="111">
        <f t="shared" si="12"/>
        <v>11</v>
      </c>
      <c r="S58" s="92"/>
      <c r="T58" s="111" t="s">
        <v>66</v>
      </c>
      <c r="U58" s="117">
        <f>Y57</f>
        <v>0</v>
      </c>
      <c r="V58" s="113">
        <f>5000+3000</f>
        <v>8000</v>
      </c>
      <c r="W58" s="117">
        <f t="shared" si="13"/>
        <v>8000</v>
      </c>
      <c r="X58" s="113">
        <v>5000</v>
      </c>
      <c r="Y58" s="117">
        <f t="shared" si="14"/>
        <v>3000</v>
      </c>
      <c r="Z58" s="118"/>
      <c r="AA58" s="93"/>
      <c r="AB58" s="93"/>
      <c r="AC58" s="93"/>
    </row>
    <row r="59" spans="1:29" ht="20.100000000000001" customHeight="1" x14ac:dyDescent="0.2">
      <c r="A59" s="405"/>
      <c r="B59" s="602" t="s">
        <v>51</v>
      </c>
      <c r="C59" s="577"/>
      <c r="D59" s="353"/>
      <c r="E59" s="353"/>
      <c r="F59" s="425" t="s">
        <v>67</v>
      </c>
      <c r="G59" s="427">
        <f>IF($J$1="January",U55,IF($J$1="February",U56,IF($J$1="March",U57,IF($J$1="April",U58,IF($J$1="May",U59,IF($J$1="June",U60,IF($J$1="July",U61,IF($J$1="August",U62,IF($J$1="August",U62,IF($J$1="September",U63,IF($J$1="October",U64,IF($J$1="November",U65,IF($J$1="December",U66)))))))))))))</f>
        <v>3000</v>
      </c>
      <c r="H59" s="416"/>
      <c r="I59" s="521">
        <f>IF(C63&gt;0,$K$2,C61)+4</f>
        <v>35</v>
      </c>
      <c r="J59" s="424" t="s">
        <v>68</v>
      </c>
      <c r="K59" s="428">
        <f>K55/$K$2*I59</f>
        <v>64354.838709677424</v>
      </c>
      <c r="L59" s="418"/>
      <c r="M59" s="93"/>
      <c r="N59" s="110"/>
      <c r="O59" s="111" t="s">
        <v>69</v>
      </c>
      <c r="P59" s="111">
        <v>27</v>
      </c>
      <c r="Q59" s="111">
        <v>4</v>
      </c>
      <c r="R59" s="111">
        <f t="shared" si="12"/>
        <v>7</v>
      </c>
      <c r="S59" s="92"/>
      <c r="T59" s="111" t="s">
        <v>69</v>
      </c>
      <c r="U59" s="117">
        <f>Y58</f>
        <v>3000</v>
      </c>
      <c r="V59" s="113"/>
      <c r="W59" s="117">
        <f t="shared" si="13"/>
        <v>3000</v>
      </c>
      <c r="X59" s="113">
        <v>3000</v>
      </c>
      <c r="Y59" s="117">
        <f t="shared" si="14"/>
        <v>0</v>
      </c>
      <c r="Z59" s="118"/>
      <c r="AA59" s="93"/>
      <c r="AB59" s="93"/>
      <c r="AC59" s="93"/>
    </row>
    <row r="60" spans="1:29" ht="20.100000000000001" customHeight="1" x14ac:dyDescent="0.2">
      <c r="A60" s="405"/>
      <c r="B60" s="424"/>
      <c r="C60" s="424"/>
      <c r="D60" s="353"/>
      <c r="E60" s="353"/>
      <c r="F60" s="425" t="s">
        <v>9</v>
      </c>
      <c r="G60" s="427">
        <f>IF($J$1="January",V55,IF($J$1="February",V56,IF($J$1="March",V57,IF($J$1="April",V58,IF($J$1="May",V59,IF($J$1="June",V60,IF($J$1="July",V61,IF($J$1="August",V62,IF($J$1="August",V62,IF($J$1="September",V63,IF($J$1="October",V64,IF($J$1="November",V65,IF($J$1="December",V66)))))))))))))</f>
        <v>0</v>
      </c>
      <c r="H60" s="416"/>
      <c r="I60" s="468"/>
      <c r="J60" s="424" t="s">
        <v>70</v>
      </c>
      <c r="K60" s="429">
        <f>K55/$K$2/8*I60</f>
        <v>0</v>
      </c>
      <c r="L60" s="420"/>
      <c r="M60" s="93"/>
      <c r="N60" s="110"/>
      <c r="O60" s="111" t="s">
        <v>47</v>
      </c>
      <c r="P60" s="111"/>
      <c r="Q60" s="111"/>
      <c r="R60" s="111">
        <f t="shared" si="12"/>
        <v>7</v>
      </c>
      <c r="S60" s="92"/>
      <c r="T60" s="111" t="s">
        <v>47</v>
      </c>
      <c r="U60" s="117">
        <v>0</v>
      </c>
      <c r="V60" s="113"/>
      <c r="W60" s="117">
        <f t="shared" si="13"/>
        <v>0</v>
      </c>
      <c r="X60" s="113"/>
      <c r="Y60" s="117">
        <f t="shared" si="14"/>
        <v>0</v>
      </c>
      <c r="Z60" s="118"/>
      <c r="AA60" s="93"/>
      <c r="AB60" s="93"/>
      <c r="AC60" s="93"/>
    </row>
    <row r="61" spans="1:29" ht="20.100000000000001" customHeight="1" x14ac:dyDescent="0.2">
      <c r="A61" s="405"/>
      <c r="B61" s="425" t="s">
        <v>54</v>
      </c>
      <c r="C61" s="424">
        <f>IF($J$1="January",P55,IF($J$1="February",P56,IF($J$1="March",P57,IF($J$1="April",P58,IF($J$1="May",P59,IF($J$1="June",P60,IF($J$1="July",P61,IF($J$1="August",P62,IF($J$1="August",P62,IF($J$1="September",P63,IF($J$1="October",P64,IF($J$1="November",P65,IF($J$1="December",P66)))))))))))))</f>
        <v>27</v>
      </c>
      <c r="D61" s="353"/>
      <c r="E61" s="353"/>
      <c r="F61" s="425" t="s">
        <v>71</v>
      </c>
      <c r="G61" s="427">
        <f>IF($J$1="January",W55,IF($J$1="February",W56,IF($J$1="March",W57,IF($J$1="April",W58,IF($J$1="May",W59,IF($J$1="June",W60,IF($J$1="July",W61,IF($J$1="August",W62,IF($J$1="August",W62,IF($J$1="September",W63,IF($J$1="October",W64,IF($J$1="November",W65,IF($J$1="December",W66)))))))))))))</f>
        <v>3000</v>
      </c>
      <c r="H61" s="416"/>
      <c r="I61" s="601" t="s">
        <v>72</v>
      </c>
      <c r="J61" s="577"/>
      <c r="K61" s="427">
        <f>K59+K60</f>
        <v>64354.838709677424</v>
      </c>
      <c r="L61" s="420"/>
      <c r="M61" s="93"/>
      <c r="N61" s="110"/>
      <c r="O61" s="111" t="s">
        <v>73</v>
      </c>
      <c r="P61" s="111"/>
      <c r="Q61" s="111"/>
      <c r="R61" s="111">
        <f t="shared" si="12"/>
        <v>7</v>
      </c>
      <c r="S61" s="92"/>
      <c r="T61" s="111" t="s">
        <v>73</v>
      </c>
      <c r="U61" s="117"/>
      <c r="V61" s="113"/>
      <c r="W61" s="117" t="str">
        <f t="shared" si="13"/>
        <v/>
      </c>
      <c r="X61" s="113"/>
      <c r="Y61" s="117" t="str">
        <f t="shared" si="14"/>
        <v/>
      </c>
      <c r="Z61" s="118"/>
      <c r="AA61" s="93"/>
      <c r="AB61" s="93"/>
      <c r="AC61" s="93"/>
    </row>
    <row r="62" spans="1:29" ht="20.100000000000001" customHeight="1" x14ac:dyDescent="0.2">
      <c r="A62" s="405"/>
      <c r="B62" s="425" t="s">
        <v>55</v>
      </c>
      <c r="C62" s="424">
        <f>IF($J$1="January",Q55,IF($J$1="February",Q56,IF($J$1="March",Q57,IF($J$1="April",Q58,IF($J$1="May",Q59,IF($J$1="June",Q60,IF($J$1="July",Q61,IF($J$1="August",Q62,IF($J$1="August",Q62,IF($J$1="September",Q63,IF($J$1="October",Q64,IF($J$1="November",Q65,IF($J$1="December",Q66)))))))))))))</f>
        <v>4</v>
      </c>
      <c r="D62" s="353"/>
      <c r="E62" s="353"/>
      <c r="F62" s="425" t="s">
        <v>11</v>
      </c>
      <c r="G62" s="427">
        <f>IF($J$1="January",X55,IF($J$1="February",X56,IF($J$1="March",X57,IF($J$1="April",X58,IF($J$1="May",X59,IF($J$1="June",X60,IF($J$1="July",X61,IF($J$1="August",X62,IF($J$1="August",X62,IF($J$1="September",X63,IF($J$1="October",X64,IF($J$1="November",X65,IF($J$1="December",X66)))))))))))))</f>
        <v>3000</v>
      </c>
      <c r="H62" s="416"/>
      <c r="I62" s="601" t="s">
        <v>74</v>
      </c>
      <c r="J62" s="577"/>
      <c r="K62" s="427">
        <f>G62</f>
        <v>3000</v>
      </c>
      <c r="L62" s="420"/>
      <c r="M62" s="93"/>
      <c r="N62" s="110"/>
      <c r="O62" s="111" t="s">
        <v>75</v>
      </c>
      <c r="P62" s="111"/>
      <c r="Q62" s="111"/>
      <c r="R62" s="111">
        <f t="shared" si="12"/>
        <v>7</v>
      </c>
      <c r="S62" s="92"/>
      <c r="T62" s="111" t="s">
        <v>75</v>
      </c>
      <c r="U62" s="117"/>
      <c r="V62" s="113"/>
      <c r="W62" s="117" t="str">
        <f t="shared" si="13"/>
        <v/>
      </c>
      <c r="X62" s="113"/>
      <c r="Y62" s="117" t="str">
        <f t="shared" si="14"/>
        <v/>
      </c>
      <c r="Z62" s="118"/>
      <c r="AA62" s="93"/>
      <c r="AB62" s="93"/>
      <c r="AC62" s="93"/>
    </row>
    <row r="63" spans="1:29" ht="18.75" customHeight="1" x14ac:dyDescent="0.2">
      <c r="A63" s="405"/>
      <c r="B63" s="426" t="s">
        <v>76</v>
      </c>
      <c r="C63" s="424">
        <f>IF($J$1="January",R55,IF($J$1="February",R56,IF($J$1="March",R57,IF($J$1="April",R58,IF($J$1="May",R59,IF($J$1="June",R60,IF($J$1="July",R61,IF($J$1="August",R62,IF($J$1="August",R62,IF($J$1="September",R63,IF($J$1="October",R64,IF($J$1="November",R65,IF($J$1="December",R66)))))))))))))</f>
        <v>7</v>
      </c>
      <c r="D63" s="353"/>
      <c r="E63" s="353"/>
      <c r="F63" s="426" t="s">
        <v>58</v>
      </c>
      <c r="G63" s="427">
        <f>IF($J$1="January",Y55,IF($J$1="February",Y56,IF($J$1="March",Y57,IF($J$1="April",Y58,IF($J$1="May",Y59,IF($J$1="June",Y60,IF($J$1="July",Y61,IF($J$1="August",Y62,IF($J$1="August",Y62,IF($J$1="September",Y63,IF($J$1="October",Y64,IF($J$1="November",Y65,IF($J$1="December",Y66)))))))))))))</f>
        <v>0</v>
      </c>
      <c r="H63" s="353"/>
      <c r="I63" s="576" t="s">
        <v>13</v>
      </c>
      <c r="J63" s="577"/>
      <c r="K63" s="430">
        <f>K61-K62</f>
        <v>61354.838709677424</v>
      </c>
      <c r="L63" s="412"/>
      <c r="M63" s="93"/>
      <c r="N63" s="110"/>
      <c r="O63" s="111" t="s">
        <v>78</v>
      </c>
      <c r="P63" s="111"/>
      <c r="Q63" s="111"/>
      <c r="R63" s="111">
        <f t="shared" si="12"/>
        <v>7</v>
      </c>
      <c r="S63" s="92"/>
      <c r="T63" s="111" t="s">
        <v>78</v>
      </c>
      <c r="U63" s="117"/>
      <c r="V63" s="113"/>
      <c r="W63" s="117" t="str">
        <f t="shared" si="13"/>
        <v/>
      </c>
      <c r="X63" s="113"/>
      <c r="Y63" s="117"/>
      <c r="Z63" s="118"/>
      <c r="AA63" s="93"/>
      <c r="AB63" s="93"/>
      <c r="AC63" s="93"/>
    </row>
    <row r="64" spans="1:29" ht="20.100000000000001" customHeight="1" x14ac:dyDescent="0.2">
      <c r="A64" s="405"/>
      <c r="B64" s="353"/>
      <c r="C64" s="353"/>
      <c r="D64" s="353"/>
      <c r="E64" s="353"/>
      <c r="F64" s="353"/>
      <c r="G64" s="353"/>
      <c r="H64" s="353"/>
      <c r="I64" s="571"/>
      <c r="J64" s="572"/>
      <c r="K64" s="408"/>
      <c r="L64" s="415"/>
      <c r="M64" s="93"/>
      <c r="N64" s="110"/>
      <c r="O64" s="111" t="s">
        <v>79</v>
      </c>
      <c r="P64" s="111"/>
      <c r="Q64" s="111"/>
      <c r="R64" s="111">
        <f t="shared" si="12"/>
        <v>7</v>
      </c>
      <c r="S64" s="92"/>
      <c r="T64" s="111" t="s">
        <v>79</v>
      </c>
      <c r="U64" s="117"/>
      <c r="V64" s="113"/>
      <c r="W64" s="117" t="str">
        <f t="shared" si="13"/>
        <v/>
      </c>
      <c r="X64" s="113"/>
      <c r="Y64" s="117" t="str">
        <f t="shared" si="14"/>
        <v/>
      </c>
      <c r="Z64" s="118"/>
      <c r="AA64" s="93"/>
      <c r="AB64" s="93"/>
      <c r="AC64" s="93"/>
    </row>
    <row r="65" spans="1:29" ht="20.100000000000001" customHeight="1" x14ac:dyDescent="0.2">
      <c r="A65" s="405"/>
      <c r="B65" s="353"/>
      <c r="C65" s="353"/>
      <c r="D65" s="353"/>
      <c r="E65" s="353"/>
      <c r="F65" s="353"/>
      <c r="G65" s="353"/>
      <c r="H65" s="353"/>
      <c r="I65" s="353"/>
      <c r="J65" s="353"/>
      <c r="K65" s="353"/>
      <c r="L65" s="415"/>
      <c r="M65" s="93"/>
      <c r="N65" s="110"/>
      <c r="O65" s="111" t="s">
        <v>80</v>
      </c>
      <c r="P65" s="111"/>
      <c r="Q65" s="111"/>
      <c r="R65" s="111">
        <f t="shared" si="12"/>
        <v>7</v>
      </c>
      <c r="S65" s="92"/>
      <c r="T65" s="111" t="s">
        <v>80</v>
      </c>
      <c r="U65" s="117"/>
      <c r="V65" s="113"/>
      <c r="W65" s="117" t="str">
        <f t="shared" si="13"/>
        <v/>
      </c>
      <c r="X65" s="113"/>
      <c r="Y65" s="117" t="str">
        <f t="shared" si="14"/>
        <v/>
      </c>
      <c r="Z65" s="118"/>
      <c r="AA65" s="93"/>
      <c r="AB65" s="93"/>
      <c r="AC65" s="93"/>
    </row>
    <row r="66" spans="1:29" ht="20.100000000000001" customHeight="1" thickBot="1" x14ac:dyDescent="0.25">
      <c r="A66" s="421"/>
      <c r="B66" s="422"/>
      <c r="C66" s="422"/>
      <c r="D66" s="422"/>
      <c r="E66" s="422"/>
      <c r="F66" s="422"/>
      <c r="G66" s="422"/>
      <c r="H66" s="422"/>
      <c r="I66" s="422"/>
      <c r="J66" s="422"/>
      <c r="K66" s="422"/>
      <c r="L66" s="423"/>
      <c r="M66" s="93"/>
      <c r="N66" s="110"/>
      <c r="O66" s="111" t="s">
        <v>81</v>
      </c>
      <c r="P66" s="111"/>
      <c r="Q66" s="111"/>
      <c r="R66" s="111">
        <f t="shared" si="12"/>
        <v>7</v>
      </c>
      <c r="S66" s="92"/>
      <c r="T66" s="111" t="s">
        <v>81</v>
      </c>
      <c r="U66" s="117"/>
      <c r="V66" s="113"/>
      <c r="W66" s="117" t="str">
        <f t="shared" si="13"/>
        <v/>
      </c>
      <c r="X66" s="113"/>
      <c r="Y66" s="117" t="str">
        <f t="shared" si="14"/>
        <v/>
      </c>
      <c r="Z66" s="118"/>
      <c r="AA66" s="93"/>
      <c r="AB66" s="93"/>
      <c r="AC66" s="93"/>
    </row>
    <row r="67" spans="1:29" ht="20.100000000000001" customHeight="1" thickBot="1" x14ac:dyDescent="0.25">
      <c r="A67" s="353"/>
      <c r="B67" s="353"/>
      <c r="C67" s="353"/>
      <c r="D67" s="353"/>
      <c r="E67" s="353"/>
      <c r="F67" s="353"/>
      <c r="G67" s="353"/>
      <c r="H67" s="353"/>
      <c r="I67" s="353"/>
      <c r="J67" s="353"/>
      <c r="K67" s="353"/>
      <c r="L67" s="353"/>
      <c r="M67" s="136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6"/>
      <c r="AB67" s="136"/>
      <c r="AC67" s="136"/>
    </row>
    <row r="68" spans="1:29" ht="20.100000000000001" customHeight="1" thickBot="1" x14ac:dyDescent="0.55000000000000004">
      <c r="A68" s="560" t="s">
        <v>50</v>
      </c>
      <c r="B68" s="561"/>
      <c r="C68" s="561"/>
      <c r="D68" s="561"/>
      <c r="E68" s="561"/>
      <c r="F68" s="561"/>
      <c r="G68" s="561"/>
      <c r="H68" s="561"/>
      <c r="I68" s="561"/>
      <c r="J68" s="561"/>
      <c r="K68" s="561"/>
      <c r="L68" s="562"/>
      <c r="M68" s="94"/>
      <c r="N68" s="95"/>
      <c r="O68" s="557" t="s">
        <v>51</v>
      </c>
      <c r="P68" s="558"/>
      <c r="Q68" s="558"/>
      <c r="R68" s="559"/>
      <c r="S68" s="96"/>
      <c r="T68" s="557" t="s">
        <v>52</v>
      </c>
      <c r="U68" s="558"/>
      <c r="V68" s="558"/>
      <c r="W68" s="558"/>
      <c r="X68" s="558"/>
      <c r="Y68" s="559"/>
      <c r="Z68" s="97"/>
      <c r="AA68" s="93"/>
      <c r="AB68" s="93"/>
      <c r="AC68" s="93"/>
    </row>
    <row r="69" spans="1:29" ht="20.100000000000001" customHeight="1" thickBot="1" x14ac:dyDescent="0.4">
      <c r="A69" s="431"/>
      <c r="B69" s="432"/>
      <c r="C69" s="598" t="s">
        <v>239</v>
      </c>
      <c r="D69" s="599"/>
      <c r="E69" s="599"/>
      <c r="F69" s="599"/>
      <c r="G69" s="432" t="str">
        <f>$J$1</f>
        <v>May</v>
      </c>
      <c r="H69" s="600">
        <f>$K$1</f>
        <v>2025</v>
      </c>
      <c r="I69" s="599"/>
      <c r="J69" s="433"/>
      <c r="K69" s="434"/>
      <c r="L69" s="435"/>
      <c r="M69" s="102"/>
      <c r="N69" s="103"/>
      <c r="O69" s="104" t="s">
        <v>53</v>
      </c>
      <c r="P69" s="104" t="s">
        <v>54</v>
      </c>
      <c r="Q69" s="104" t="s">
        <v>55</v>
      </c>
      <c r="R69" s="104" t="s">
        <v>56</v>
      </c>
      <c r="S69" s="105"/>
      <c r="T69" s="104" t="s">
        <v>53</v>
      </c>
      <c r="U69" s="104" t="s">
        <v>57</v>
      </c>
      <c r="V69" s="104" t="s">
        <v>9</v>
      </c>
      <c r="W69" s="104" t="s">
        <v>10</v>
      </c>
      <c r="X69" s="104" t="s">
        <v>11</v>
      </c>
      <c r="Y69" s="104" t="s">
        <v>58</v>
      </c>
      <c r="Z69" s="106"/>
      <c r="AA69" s="93"/>
      <c r="AB69" s="93"/>
      <c r="AC69" s="93"/>
    </row>
    <row r="70" spans="1:29" ht="20.100000000000001" customHeight="1" x14ac:dyDescent="0.2">
      <c r="A70" s="405"/>
      <c r="B70" s="353"/>
      <c r="C70" s="353"/>
      <c r="D70" s="406"/>
      <c r="E70" s="406"/>
      <c r="F70" s="406"/>
      <c r="G70" s="406"/>
      <c r="H70" s="406"/>
      <c r="I70" s="353"/>
      <c r="J70" s="407" t="s">
        <v>59</v>
      </c>
      <c r="K70" s="408">
        <f>50000+15000+15000+10000+5000</f>
        <v>95000</v>
      </c>
      <c r="L70" s="409"/>
      <c r="M70" s="93"/>
      <c r="N70" s="110"/>
      <c r="O70" s="111" t="s">
        <v>60</v>
      </c>
      <c r="P70" s="111">
        <v>29</v>
      </c>
      <c r="Q70" s="111">
        <v>2</v>
      </c>
      <c r="R70" s="111">
        <f>15-Q70</f>
        <v>13</v>
      </c>
      <c r="S70" s="112"/>
      <c r="T70" s="111" t="s">
        <v>60</v>
      </c>
      <c r="U70" s="113">
        <v>30000</v>
      </c>
      <c r="V70" s="113"/>
      <c r="W70" s="113">
        <f>V70+U70</f>
        <v>30000</v>
      </c>
      <c r="X70" s="113"/>
      <c r="Y70" s="113">
        <f>W70-X70</f>
        <v>30000</v>
      </c>
      <c r="Z70" s="106"/>
      <c r="AA70" s="93"/>
      <c r="AB70" s="93"/>
      <c r="AC70" s="93"/>
    </row>
    <row r="71" spans="1:29" ht="20.100000000000001" customHeight="1" thickBot="1" x14ac:dyDescent="0.25">
      <c r="A71" s="405"/>
      <c r="B71" s="353" t="s">
        <v>61</v>
      </c>
      <c r="C71" s="410" t="s">
        <v>85</v>
      </c>
      <c r="D71" s="353"/>
      <c r="E71" s="353"/>
      <c r="F71" s="353"/>
      <c r="G71" s="353"/>
      <c r="H71" s="411"/>
      <c r="I71" s="406"/>
      <c r="J71" s="353"/>
      <c r="K71" s="353"/>
      <c r="L71" s="412"/>
      <c r="M71" s="94"/>
      <c r="N71" s="116"/>
      <c r="O71" s="111" t="s">
        <v>62</v>
      </c>
      <c r="P71" s="111">
        <v>28</v>
      </c>
      <c r="Q71" s="111">
        <v>0</v>
      </c>
      <c r="R71" s="111">
        <f t="shared" ref="R71:R81" si="15">R70-Q71</f>
        <v>13</v>
      </c>
      <c r="S71" s="92"/>
      <c r="T71" s="111" t="s">
        <v>62</v>
      </c>
      <c r="U71" s="117">
        <f>Y70</f>
        <v>30000</v>
      </c>
      <c r="V71" s="113">
        <v>3000</v>
      </c>
      <c r="W71" s="117">
        <f t="shared" ref="W71:W74" si="16">IF(U71="","",U71+V71)</f>
        <v>33000</v>
      </c>
      <c r="X71" s="113">
        <v>3000</v>
      </c>
      <c r="Y71" s="117">
        <f t="shared" ref="Y71:Y81" si="17">IF(W71="","",W71-X71)</f>
        <v>30000</v>
      </c>
      <c r="Z71" s="118"/>
      <c r="AA71" s="93"/>
      <c r="AB71" s="93"/>
      <c r="AC71" s="93"/>
    </row>
    <row r="72" spans="1:29" ht="20.100000000000001" customHeight="1" thickBot="1" x14ac:dyDescent="0.25">
      <c r="A72" s="405"/>
      <c r="B72" s="413"/>
      <c r="C72" s="414"/>
      <c r="D72" s="353"/>
      <c r="E72" s="353"/>
      <c r="F72" s="563" t="s">
        <v>52</v>
      </c>
      <c r="G72" s="564"/>
      <c r="H72" s="353"/>
      <c r="I72" s="563" t="s">
        <v>64</v>
      </c>
      <c r="J72" s="565"/>
      <c r="K72" s="564"/>
      <c r="L72" s="415"/>
      <c r="M72" s="93"/>
      <c r="N72" s="110"/>
      <c r="O72" s="111" t="s">
        <v>65</v>
      </c>
      <c r="P72" s="111">
        <v>30</v>
      </c>
      <c r="Q72" s="111">
        <v>1</v>
      </c>
      <c r="R72" s="111">
        <f t="shared" si="15"/>
        <v>12</v>
      </c>
      <c r="S72" s="92"/>
      <c r="T72" s="111" t="s">
        <v>65</v>
      </c>
      <c r="U72" s="117">
        <f>Y71</f>
        <v>30000</v>
      </c>
      <c r="V72" s="113">
        <f>500+10000</f>
        <v>10500</v>
      </c>
      <c r="W72" s="117">
        <f t="shared" si="16"/>
        <v>40500</v>
      </c>
      <c r="X72" s="113">
        <v>10500</v>
      </c>
      <c r="Y72" s="117">
        <f t="shared" si="17"/>
        <v>30000</v>
      </c>
      <c r="Z72" s="118"/>
      <c r="AA72" s="93"/>
      <c r="AB72" s="93"/>
      <c r="AC72" s="93"/>
    </row>
    <row r="73" spans="1:29" ht="20.100000000000001" customHeight="1" x14ac:dyDescent="0.2">
      <c r="A73" s="405"/>
      <c r="B73" s="353"/>
      <c r="C73" s="353"/>
      <c r="D73" s="353"/>
      <c r="E73" s="353"/>
      <c r="F73" s="353"/>
      <c r="G73" s="353"/>
      <c r="H73" s="416"/>
      <c r="I73" s="353"/>
      <c r="J73" s="353"/>
      <c r="K73" s="353"/>
      <c r="L73" s="417"/>
      <c r="M73" s="93"/>
      <c r="N73" s="110"/>
      <c r="O73" s="111" t="s">
        <v>66</v>
      </c>
      <c r="P73" s="111">
        <v>28</v>
      </c>
      <c r="Q73" s="111">
        <v>2</v>
      </c>
      <c r="R73" s="111">
        <f t="shared" si="15"/>
        <v>10</v>
      </c>
      <c r="S73" s="92"/>
      <c r="T73" s="111" t="s">
        <v>66</v>
      </c>
      <c r="U73" s="117">
        <f>Y72</f>
        <v>30000</v>
      </c>
      <c r="V73" s="113">
        <v>10000</v>
      </c>
      <c r="W73" s="117">
        <f t="shared" si="16"/>
        <v>40000</v>
      </c>
      <c r="X73" s="113">
        <v>5000</v>
      </c>
      <c r="Y73" s="117">
        <f t="shared" si="17"/>
        <v>35000</v>
      </c>
      <c r="Z73" s="118"/>
      <c r="AA73" s="93"/>
      <c r="AB73" s="93"/>
      <c r="AC73" s="93"/>
    </row>
    <row r="74" spans="1:29" ht="20.100000000000001" customHeight="1" x14ac:dyDescent="0.2">
      <c r="A74" s="405"/>
      <c r="B74" s="602" t="s">
        <v>51</v>
      </c>
      <c r="C74" s="577"/>
      <c r="D74" s="353"/>
      <c r="E74" s="353"/>
      <c r="F74" s="425" t="s">
        <v>67</v>
      </c>
      <c r="G74" s="427">
        <f>IF($J$1="January",U70,IF($J$1="February",U71,IF($J$1="March",U72,IF($J$1="April",U73,IF($J$1="May",U74,IF($J$1="June",U75,IF($J$1="July",U76,IF($J$1="August",U77,IF($J$1="August",U77,IF($J$1="September",U78,IF($J$1="October",U79,IF($J$1="November",U80,IF($J$1="December",U81)))))))))))))</f>
        <v>35000</v>
      </c>
      <c r="H74" s="416"/>
      <c r="I74" s="469">
        <f>IF(C78&gt;0,$K$2,C76)</f>
        <v>31</v>
      </c>
      <c r="J74" s="424" t="s">
        <v>68</v>
      </c>
      <c r="K74" s="428">
        <f>K70/$K$2*I74</f>
        <v>95000</v>
      </c>
      <c r="L74" s="418"/>
      <c r="M74" s="93"/>
      <c r="N74" s="110"/>
      <c r="O74" s="111" t="s">
        <v>69</v>
      </c>
      <c r="P74" s="111"/>
      <c r="Q74" s="111"/>
      <c r="R74" s="111">
        <f t="shared" si="15"/>
        <v>10</v>
      </c>
      <c r="S74" s="92"/>
      <c r="T74" s="111" t="s">
        <v>69</v>
      </c>
      <c r="U74" s="117">
        <f>Y73</f>
        <v>35000</v>
      </c>
      <c r="V74" s="113"/>
      <c r="W74" s="117">
        <f t="shared" si="16"/>
        <v>35000</v>
      </c>
      <c r="X74" s="113">
        <v>5000</v>
      </c>
      <c r="Y74" s="117">
        <f t="shared" si="17"/>
        <v>30000</v>
      </c>
      <c r="Z74" s="118"/>
      <c r="AA74" s="93"/>
      <c r="AB74" s="93"/>
      <c r="AC74" s="93"/>
    </row>
    <row r="75" spans="1:29" ht="20.100000000000001" customHeight="1" x14ac:dyDescent="0.2">
      <c r="A75" s="405"/>
      <c r="B75" s="424"/>
      <c r="C75" s="424"/>
      <c r="D75" s="353"/>
      <c r="E75" s="353"/>
      <c r="F75" s="425" t="s">
        <v>9</v>
      </c>
      <c r="G75" s="427">
        <f>IF($J$1="January",V70,IF($J$1="February",V71,IF($J$1="March",V72,IF($J$1="April",V73,IF($J$1="May",V74,IF($J$1="June",V75,IF($J$1="July",V76,IF($J$1="August",V77,IF($J$1="August",V77,IF($J$1="September",V78,IF($J$1="October",V79,IF($J$1="November",V80,IF($J$1="December",V81)))))))))))))</f>
        <v>0</v>
      </c>
      <c r="H75" s="416"/>
      <c r="I75" s="424">
        <v>0</v>
      </c>
      <c r="J75" s="424" t="s">
        <v>70</v>
      </c>
      <c r="K75" s="429">
        <f>K70/$K$2/8*I75</f>
        <v>0</v>
      </c>
      <c r="L75" s="420"/>
      <c r="M75" s="93"/>
      <c r="N75" s="110"/>
      <c r="O75" s="111" t="s">
        <v>47</v>
      </c>
      <c r="P75" s="111"/>
      <c r="Q75" s="111"/>
      <c r="R75" s="111">
        <f t="shared" si="15"/>
        <v>10</v>
      </c>
      <c r="S75" s="92"/>
      <c r="T75" s="111" t="s">
        <v>47</v>
      </c>
      <c r="U75" s="117">
        <v>0</v>
      </c>
      <c r="V75" s="113"/>
      <c r="W75" s="117">
        <f>V75+U75</f>
        <v>0</v>
      </c>
      <c r="X75" s="113"/>
      <c r="Y75" s="117">
        <f t="shared" si="17"/>
        <v>0</v>
      </c>
      <c r="Z75" s="118"/>
      <c r="AA75" s="93"/>
      <c r="AB75" s="93"/>
      <c r="AC75" s="93"/>
    </row>
    <row r="76" spans="1:29" ht="20.100000000000001" customHeight="1" x14ac:dyDescent="0.2">
      <c r="A76" s="405"/>
      <c r="B76" s="425" t="s">
        <v>54</v>
      </c>
      <c r="C76" s="424">
        <f>IF($J$1="January",P70,IF($J$1="February",P71,IF($J$1="March",P72,IF($J$1="April",P73,IF($J$1="May",P74,IF($J$1="June",P75,IF($J$1="July",P76,IF($J$1="August",P77,IF($J$1="August",P77,IF($J$1="September",P78,IF($J$1="October",P79,IF($J$1="November",P80,IF($J$1="December",P81)))))))))))))</f>
        <v>0</v>
      </c>
      <c r="D76" s="353"/>
      <c r="E76" s="353"/>
      <c r="F76" s="425" t="s">
        <v>71</v>
      </c>
      <c r="G76" s="427">
        <f>IF($J$1="January",W70,IF($J$1="February",W71,IF($J$1="March",W72,IF($J$1="April",W73,IF($J$1="May",W74,IF($J$1="June",W75,IF($J$1="July",W76,IF($J$1="August",W77,IF($J$1="August",W77,IF($J$1="September",W78,IF($J$1="October",W79,IF($J$1="November",W80,IF($J$1="December",W81)))))))))))))</f>
        <v>35000</v>
      </c>
      <c r="H76" s="416"/>
      <c r="I76" s="601" t="s">
        <v>72</v>
      </c>
      <c r="J76" s="577"/>
      <c r="K76" s="427">
        <f>K74+K75</f>
        <v>95000</v>
      </c>
      <c r="L76" s="420"/>
      <c r="M76" s="93"/>
      <c r="N76" s="110"/>
      <c r="O76" s="111" t="s">
        <v>73</v>
      </c>
      <c r="P76" s="111"/>
      <c r="Q76" s="111"/>
      <c r="R76" s="111">
        <f t="shared" si="15"/>
        <v>10</v>
      </c>
      <c r="S76" s="92"/>
      <c r="T76" s="111" t="s">
        <v>73</v>
      </c>
      <c r="U76" s="117"/>
      <c r="V76" s="113"/>
      <c r="W76" s="117">
        <f>V76+U76</f>
        <v>0</v>
      </c>
      <c r="X76" s="113"/>
      <c r="Y76" s="117">
        <f t="shared" si="17"/>
        <v>0</v>
      </c>
      <c r="Z76" s="118"/>
      <c r="AA76" s="93"/>
      <c r="AB76" s="93"/>
      <c r="AC76" s="93"/>
    </row>
    <row r="77" spans="1:29" ht="20.100000000000001" customHeight="1" x14ac:dyDescent="0.2">
      <c r="A77" s="405"/>
      <c r="B77" s="425" t="s">
        <v>55</v>
      </c>
      <c r="C77" s="424">
        <f>IF($J$1="January",Q70,IF($J$1="February",Q71,IF($J$1="March",Q72,IF($J$1="April",Q73,IF($J$1="May",Q74,IF($J$1="June",Q75,IF($J$1="July",Q76,IF($J$1="August",Q77,IF($J$1="August",Q77,IF($J$1="September",Q78,IF($J$1="October",Q79,IF($J$1="November",Q80,IF($J$1="December",Q81)))))))))))))</f>
        <v>0</v>
      </c>
      <c r="D77" s="353"/>
      <c r="E77" s="353"/>
      <c r="F77" s="425" t="s">
        <v>11</v>
      </c>
      <c r="G77" s="427">
        <f>IF($J$1="January",X70,IF($J$1="February",X71,IF($J$1="March",X72,IF($J$1="April",X73,IF($J$1="May",X74,IF($J$1="June",X75,IF($J$1="July",X76,IF($J$1="August",X77,IF($J$1="August",X77,IF($J$1="September",X78,IF($J$1="October",X79,IF($J$1="November",X80,IF($J$1="December",X81)))))))))))))</f>
        <v>5000</v>
      </c>
      <c r="H77" s="416"/>
      <c r="I77" s="601" t="s">
        <v>74</v>
      </c>
      <c r="J77" s="577"/>
      <c r="K77" s="427">
        <f>G77</f>
        <v>5000</v>
      </c>
      <c r="L77" s="420"/>
      <c r="M77" s="93"/>
      <c r="N77" s="110"/>
      <c r="O77" s="111" t="s">
        <v>75</v>
      </c>
      <c r="P77" s="111"/>
      <c r="Q77" s="111"/>
      <c r="R77" s="111">
        <f t="shared" si="15"/>
        <v>10</v>
      </c>
      <c r="S77" s="92"/>
      <c r="T77" s="111" t="s">
        <v>75</v>
      </c>
      <c r="U77" s="117"/>
      <c r="V77" s="113"/>
      <c r="W77" s="117" t="str">
        <f t="shared" ref="W77:W81" si="18">IF(U77="","",U77+V77)</f>
        <v/>
      </c>
      <c r="X77" s="113"/>
      <c r="Y77" s="117" t="str">
        <f t="shared" si="17"/>
        <v/>
      </c>
      <c r="Z77" s="118"/>
      <c r="AA77" s="93"/>
      <c r="AB77" s="93"/>
      <c r="AC77" s="93"/>
    </row>
    <row r="78" spans="1:29" ht="18.75" customHeight="1" x14ac:dyDescent="0.2">
      <c r="A78" s="405"/>
      <c r="B78" s="426" t="s">
        <v>76</v>
      </c>
      <c r="C78" s="424">
        <f>IF($J$1="January",R70,IF($J$1="February",R71,IF($J$1="March",R72,IF($J$1="April",R73,IF($J$1="May",R74,IF($J$1="June",R75,IF($J$1="July",R76,IF($J$1="August",R77,IF($J$1="August",R77,IF($J$1="September",R78,IF($J$1="October",R79,IF($J$1="November",R80,IF($J$1="December",R81)))))))))))))</f>
        <v>10</v>
      </c>
      <c r="D78" s="353"/>
      <c r="E78" s="353"/>
      <c r="F78" s="426" t="s">
        <v>58</v>
      </c>
      <c r="G78" s="427">
        <f>IF($J$1="January",Y70,IF($J$1="February",Y71,IF($J$1="March",Y72,IF($J$1="April",Y73,IF($J$1="May",Y74,IF($J$1="June",Y75,IF($J$1="July",Y76,IF($J$1="August",Y77,IF($J$1="August",Y77,IF($J$1="September",Y78,IF($J$1="October",Y79,IF($J$1="November",Y80,IF($J$1="December",Y81)))))))))))))</f>
        <v>30000</v>
      </c>
      <c r="H78" s="353"/>
      <c r="I78" s="576" t="s">
        <v>13</v>
      </c>
      <c r="J78" s="577"/>
      <c r="K78" s="430">
        <f>K76-K77</f>
        <v>90000</v>
      </c>
      <c r="L78" s="412"/>
      <c r="M78" s="93"/>
      <c r="N78" s="110"/>
      <c r="O78" s="111" t="s">
        <v>78</v>
      </c>
      <c r="P78" s="111"/>
      <c r="Q78" s="111"/>
      <c r="R78" s="111">
        <f t="shared" si="15"/>
        <v>10</v>
      </c>
      <c r="S78" s="92"/>
      <c r="T78" s="111" t="s">
        <v>78</v>
      </c>
      <c r="U78" s="117"/>
      <c r="V78" s="113"/>
      <c r="W78" s="117" t="str">
        <f t="shared" si="18"/>
        <v/>
      </c>
      <c r="X78" s="113"/>
      <c r="Y78" s="117" t="str">
        <f t="shared" si="17"/>
        <v/>
      </c>
      <c r="Z78" s="118"/>
      <c r="AA78" s="93"/>
      <c r="AB78" s="93"/>
      <c r="AC78" s="93"/>
    </row>
    <row r="79" spans="1:29" ht="20.100000000000001" customHeight="1" x14ac:dyDescent="0.2">
      <c r="A79" s="405"/>
      <c r="B79" s="353"/>
      <c r="C79" s="353"/>
      <c r="D79" s="353"/>
      <c r="E79" s="353"/>
      <c r="F79" s="353"/>
      <c r="G79" s="353"/>
      <c r="H79" s="353"/>
      <c r="I79" s="571"/>
      <c r="J79" s="572"/>
      <c r="K79" s="408"/>
      <c r="L79" s="415"/>
      <c r="M79" s="93"/>
      <c r="N79" s="110"/>
      <c r="O79" s="111" t="s">
        <v>79</v>
      </c>
      <c r="P79" s="111"/>
      <c r="Q79" s="111"/>
      <c r="R79" s="111">
        <f t="shared" si="15"/>
        <v>10</v>
      </c>
      <c r="S79" s="92"/>
      <c r="T79" s="111" t="s">
        <v>79</v>
      </c>
      <c r="U79" s="117"/>
      <c r="V79" s="113"/>
      <c r="W79" s="117" t="str">
        <f t="shared" si="18"/>
        <v/>
      </c>
      <c r="X79" s="113"/>
      <c r="Y79" s="117" t="str">
        <f t="shared" si="17"/>
        <v/>
      </c>
      <c r="Z79" s="118"/>
      <c r="AA79" s="93"/>
      <c r="AB79" s="93"/>
      <c r="AC79" s="93"/>
    </row>
    <row r="80" spans="1:29" ht="20.100000000000001" customHeight="1" x14ac:dyDescent="0.2">
      <c r="A80" s="405"/>
      <c r="B80" s="353"/>
      <c r="C80" s="353"/>
      <c r="D80" s="353"/>
      <c r="E80" s="353"/>
      <c r="F80" s="353"/>
      <c r="G80" s="353"/>
      <c r="H80" s="353"/>
      <c r="I80" s="353"/>
      <c r="J80" s="353"/>
      <c r="K80" s="353"/>
      <c r="L80" s="415"/>
      <c r="M80" s="93"/>
      <c r="N80" s="110"/>
      <c r="O80" s="111" t="s">
        <v>80</v>
      </c>
      <c r="P80" s="111"/>
      <c r="Q80" s="111"/>
      <c r="R80" s="111">
        <f t="shared" si="15"/>
        <v>10</v>
      </c>
      <c r="S80" s="92"/>
      <c r="T80" s="111" t="s">
        <v>80</v>
      </c>
      <c r="U80" s="117"/>
      <c r="V80" s="113"/>
      <c r="W80" s="117" t="str">
        <f t="shared" si="18"/>
        <v/>
      </c>
      <c r="X80" s="113"/>
      <c r="Y80" s="117" t="str">
        <f t="shared" si="17"/>
        <v/>
      </c>
      <c r="Z80" s="118"/>
      <c r="AA80" s="93"/>
      <c r="AB80" s="93"/>
      <c r="AC80" s="93"/>
    </row>
    <row r="81" spans="1:29" ht="20.100000000000001" customHeight="1" thickBot="1" x14ac:dyDescent="0.25">
      <c r="A81" s="421"/>
      <c r="B81" s="422"/>
      <c r="C81" s="422"/>
      <c r="D81" s="422"/>
      <c r="E81" s="422"/>
      <c r="F81" s="422"/>
      <c r="G81" s="422"/>
      <c r="H81" s="422"/>
      <c r="I81" s="422"/>
      <c r="J81" s="422"/>
      <c r="K81" s="422"/>
      <c r="L81" s="423"/>
      <c r="M81" s="93"/>
      <c r="N81" s="110"/>
      <c r="O81" s="111" t="s">
        <v>81</v>
      </c>
      <c r="P81" s="111"/>
      <c r="Q81" s="111"/>
      <c r="R81" s="111">
        <f t="shared" si="15"/>
        <v>10</v>
      </c>
      <c r="S81" s="92"/>
      <c r="T81" s="111" t="s">
        <v>81</v>
      </c>
      <c r="U81" s="117"/>
      <c r="V81" s="113"/>
      <c r="W81" s="117" t="str">
        <f t="shared" si="18"/>
        <v/>
      </c>
      <c r="X81" s="113"/>
      <c r="Y81" s="117" t="str">
        <f t="shared" si="17"/>
        <v/>
      </c>
      <c r="Z81" s="118"/>
      <c r="AA81" s="93"/>
      <c r="AB81" s="93"/>
      <c r="AC81" s="93"/>
    </row>
    <row r="82" spans="1:29" ht="20.100000000000001" customHeight="1" thickBot="1" x14ac:dyDescent="0.25">
      <c r="A82" s="353"/>
      <c r="B82" s="353"/>
      <c r="C82" s="353"/>
      <c r="D82" s="353"/>
      <c r="E82" s="353"/>
      <c r="F82" s="353"/>
      <c r="G82" s="353"/>
      <c r="H82" s="353"/>
      <c r="I82" s="353"/>
      <c r="J82" s="353"/>
      <c r="K82" s="353"/>
      <c r="L82" s="353"/>
      <c r="M82" s="136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6"/>
      <c r="AB82" s="136"/>
      <c r="AC82" s="136"/>
    </row>
    <row r="83" spans="1:29" ht="20.100000000000001" customHeight="1" thickBot="1" x14ac:dyDescent="0.55000000000000004">
      <c r="A83" s="560" t="s">
        <v>50</v>
      </c>
      <c r="B83" s="561"/>
      <c r="C83" s="561"/>
      <c r="D83" s="561"/>
      <c r="E83" s="561"/>
      <c r="F83" s="561"/>
      <c r="G83" s="561"/>
      <c r="H83" s="561"/>
      <c r="I83" s="561"/>
      <c r="J83" s="561"/>
      <c r="K83" s="561"/>
      <c r="L83" s="562"/>
      <c r="M83" s="94"/>
      <c r="N83" s="95"/>
      <c r="O83" s="557" t="s">
        <v>51</v>
      </c>
      <c r="P83" s="558"/>
      <c r="Q83" s="558"/>
      <c r="R83" s="559"/>
      <c r="S83" s="96"/>
      <c r="T83" s="557" t="s">
        <v>52</v>
      </c>
      <c r="U83" s="558"/>
      <c r="V83" s="558"/>
      <c r="W83" s="558"/>
      <c r="X83" s="558"/>
      <c r="Y83" s="559"/>
      <c r="Z83" s="97"/>
      <c r="AA83" s="93"/>
      <c r="AB83" s="93"/>
      <c r="AC83" s="93"/>
    </row>
    <row r="84" spans="1:29" ht="20.100000000000001" customHeight="1" thickBot="1" x14ac:dyDescent="0.25">
      <c r="A84" s="436"/>
      <c r="B84" s="437"/>
      <c r="C84" s="566" t="s">
        <v>237</v>
      </c>
      <c r="D84" s="567"/>
      <c r="E84" s="567"/>
      <c r="F84" s="567"/>
      <c r="G84" s="437" t="str">
        <f>$J$1</f>
        <v>May</v>
      </c>
      <c r="H84" s="568">
        <f>$K$1</f>
        <v>2025</v>
      </c>
      <c r="I84" s="567"/>
      <c r="J84" s="437"/>
      <c r="K84" s="438"/>
      <c r="L84" s="439"/>
      <c r="M84" s="102"/>
      <c r="N84" s="103"/>
      <c r="O84" s="104" t="s">
        <v>53</v>
      </c>
      <c r="P84" s="104" t="s">
        <v>54</v>
      </c>
      <c r="Q84" s="104" t="s">
        <v>55</v>
      </c>
      <c r="R84" s="104" t="s">
        <v>56</v>
      </c>
      <c r="S84" s="105"/>
      <c r="T84" s="104" t="s">
        <v>53</v>
      </c>
      <c r="U84" s="104" t="s">
        <v>57</v>
      </c>
      <c r="V84" s="104" t="s">
        <v>9</v>
      </c>
      <c r="W84" s="104" t="s">
        <v>10</v>
      </c>
      <c r="X84" s="104" t="s">
        <v>11</v>
      </c>
      <c r="Y84" s="104" t="s">
        <v>58</v>
      </c>
      <c r="Z84" s="106"/>
      <c r="AA84" s="93"/>
      <c r="AB84" s="93"/>
      <c r="AC84" s="93"/>
    </row>
    <row r="85" spans="1:29" ht="20.100000000000001" customHeight="1" x14ac:dyDescent="0.2">
      <c r="A85" s="98"/>
      <c r="B85" s="85"/>
      <c r="C85" s="85"/>
      <c r="D85" s="107"/>
      <c r="E85" s="107"/>
      <c r="F85" s="107"/>
      <c r="G85" s="107"/>
      <c r="H85" s="107"/>
      <c r="I85" s="85"/>
      <c r="J85" s="108" t="s">
        <v>59</v>
      </c>
      <c r="K85" s="87">
        <f>38000+3000+5000+5000</f>
        <v>51000</v>
      </c>
      <c r="L85" s="109"/>
      <c r="M85" s="93"/>
      <c r="N85" s="110"/>
      <c r="O85" s="111" t="s">
        <v>60</v>
      </c>
      <c r="P85" s="111">
        <v>30</v>
      </c>
      <c r="Q85" s="111">
        <v>1</v>
      </c>
      <c r="R85" s="111">
        <f>15-Q85</f>
        <v>14</v>
      </c>
      <c r="S85" s="112"/>
      <c r="T85" s="111" t="s">
        <v>60</v>
      </c>
      <c r="U85" s="113">
        <v>35000</v>
      </c>
      <c r="V85" s="113"/>
      <c r="W85" s="113">
        <f>V85+U85</f>
        <v>35000</v>
      </c>
      <c r="X85" s="113"/>
      <c r="Y85" s="113">
        <f>W85-X85</f>
        <v>35000</v>
      </c>
      <c r="Z85" s="106"/>
      <c r="AA85" s="93"/>
      <c r="AB85" s="93"/>
      <c r="AC85" s="93"/>
    </row>
    <row r="86" spans="1:29" ht="20.100000000000001" customHeight="1" thickBot="1" x14ac:dyDescent="0.25">
      <c r="A86" s="98"/>
      <c r="B86" s="85" t="s">
        <v>61</v>
      </c>
      <c r="C86" s="84" t="s">
        <v>87</v>
      </c>
      <c r="D86" s="85"/>
      <c r="E86" s="85"/>
      <c r="F86" s="85"/>
      <c r="G86" s="85"/>
      <c r="H86" s="114"/>
      <c r="I86" s="107"/>
      <c r="J86" s="85"/>
      <c r="K86" s="85"/>
      <c r="L86" s="115"/>
      <c r="M86" s="94"/>
      <c r="N86" s="116"/>
      <c r="O86" s="111" t="s">
        <v>62</v>
      </c>
      <c r="P86" s="111">
        <v>23</v>
      </c>
      <c r="Q86" s="111">
        <v>5</v>
      </c>
      <c r="R86" s="497">
        <f>R85-Q86+2</f>
        <v>11</v>
      </c>
      <c r="S86" s="92"/>
      <c r="T86" s="111" t="s">
        <v>62</v>
      </c>
      <c r="U86" s="117">
        <f>Y85</f>
        <v>35000</v>
      </c>
      <c r="V86" s="113"/>
      <c r="W86" s="117">
        <f t="shared" ref="W86:W96" si="19">IF(U86="","",U86+V86)</f>
        <v>35000</v>
      </c>
      <c r="X86" s="113"/>
      <c r="Y86" s="117">
        <f t="shared" ref="Y86:Y96" si="20">IF(W86="","",W86-X86)</f>
        <v>35000</v>
      </c>
      <c r="Z86" s="118"/>
      <c r="AA86" s="93"/>
      <c r="AB86" s="93"/>
      <c r="AC86" s="93"/>
    </row>
    <row r="87" spans="1:29" ht="20.100000000000001" customHeight="1" thickBot="1" x14ac:dyDescent="0.25">
      <c r="A87" s="405"/>
      <c r="B87" s="413" t="s">
        <v>63</v>
      </c>
      <c r="C87" s="414"/>
      <c r="D87" s="353"/>
      <c r="E87" s="353"/>
      <c r="F87" s="563" t="s">
        <v>52</v>
      </c>
      <c r="G87" s="564"/>
      <c r="H87" s="353"/>
      <c r="I87" s="563" t="s">
        <v>64</v>
      </c>
      <c r="J87" s="565"/>
      <c r="K87" s="564"/>
      <c r="L87" s="415"/>
      <c r="M87" s="93"/>
      <c r="N87" s="110"/>
      <c r="O87" s="111" t="s">
        <v>65</v>
      </c>
      <c r="P87" s="111">
        <v>31</v>
      </c>
      <c r="Q87" s="111">
        <v>0</v>
      </c>
      <c r="R87" s="111">
        <f t="shared" ref="R87:R96" si="21">R86-Q87</f>
        <v>11</v>
      </c>
      <c r="S87" s="92"/>
      <c r="T87" s="111" t="s">
        <v>65</v>
      </c>
      <c r="U87" s="117">
        <f>Y86</f>
        <v>35000</v>
      </c>
      <c r="V87" s="113">
        <v>5000</v>
      </c>
      <c r="W87" s="117">
        <f t="shared" si="19"/>
        <v>40000</v>
      </c>
      <c r="X87" s="113">
        <v>5000</v>
      </c>
      <c r="Y87" s="117">
        <f t="shared" si="20"/>
        <v>35000</v>
      </c>
      <c r="Z87" s="118"/>
      <c r="AA87" s="93"/>
      <c r="AB87" s="93"/>
      <c r="AC87" s="93"/>
    </row>
    <row r="88" spans="1:29" ht="20.100000000000001" customHeight="1" x14ac:dyDescent="0.2">
      <c r="A88" s="98"/>
      <c r="B88" s="85"/>
      <c r="C88" s="85"/>
      <c r="D88" s="85"/>
      <c r="E88" s="85"/>
      <c r="F88" s="85"/>
      <c r="G88" s="85"/>
      <c r="H88" s="122"/>
      <c r="I88" s="85"/>
      <c r="J88" s="85"/>
      <c r="K88" s="85"/>
      <c r="L88" s="123"/>
      <c r="M88" s="93"/>
      <c r="N88" s="110"/>
      <c r="O88" s="111" t="s">
        <v>66</v>
      </c>
      <c r="P88" s="111">
        <v>29</v>
      </c>
      <c r="Q88" s="111">
        <v>1</v>
      </c>
      <c r="R88" s="111">
        <f t="shared" si="21"/>
        <v>10</v>
      </c>
      <c r="S88" s="92"/>
      <c r="T88" s="111" t="s">
        <v>66</v>
      </c>
      <c r="U88" s="117">
        <f>Y87</f>
        <v>35000</v>
      </c>
      <c r="V88" s="113"/>
      <c r="W88" s="117">
        <f t="shared" si="19"/>
        <v>35000</v>
      </c>
      <c r="X88" s="113"/>
      <c r="Y88" s="117">
        <f t="shared" si="20"/>
        <v>35000</v>
      </c>
      <c r="Z88" s="118"/>
      <c r="AA88" s="93"/>
      <c r="AB88" s="93"/>
      <c r="AC88" s="93"/>
    </row>
    <row r="89" spans="1:29" ht="20.100000000000001" customHeight="1" x14ac:dyDescent="0.2">
      <c r="A89" s="98"/>
      <c r="B89" s="569" t="s">
        <v>51</v>
      </c>
      <c r="C89" s="527"/>
      <c r="D89" s="85"/>
      <c r="E89" s="85"/>
      <c r="F89" s="124" t="s">
        <v>67</v>
      </c>
      <c r="G89" s="125">
        <f>IF($J$1="January",U85,IF($J$1="February",U86,IF($J$1="March",U87,IF($J$1="April",U88,IF($J$1="May",U89,IF($J$1="June",U90,IF($J$1="July",U91,IF($J$1="August",U92,IF($J$1="August",U92,IF($J$1="September",U93,IF($J$1="October",U94,IF($J$1="November",U95,IF($J$1="December",U96)))))))))))))</f>
        <v>35000</v>
      </c>
      <c r="H89" s="122"/>
      <c r="I89" s="469">
        <f>IF(C93&gt;0,$K$2,C91)</f>
        <v>31</v>
      </c>
      <c r="J89" s="127" t="s">
        <v>68</v>
      </c>
      <c r="K89" s="128">
        <f>K85/$K$2*I89</f>
        <v>51000</v>
      </c>
      <c r="L89" s="129"/>
      <c r="M89" s="93"/>
      <c r="N89" s="110"/>
      <c r="O89" s="111" t="s">
        <v>69</v>
      </c>
      <c r="P89" s="111">
        <v>28</v>
      </c>
      <c r="Q89" s="111">
        <v>3</v>
      </c>
      <c r="R89" s="111">
        <f t="shared" si="21"/>
        <v>7</v>
      </c>
      <c r="S89" s="92"/>
      <c r="T89" s="111" t="s">
        <v>69</v>
      </c>
      <c r="U89" s="117">
        <f>Y88</f>
        <v>35000</v>
      </c>
      <c r="V89" s="113"/>
      <c r="W89" s="117">
        <f t="shared" si="19"/>
        <v>35000</v>
      </c>
      <c r="X89" s="113"/>
      <c r="Y89" s="117">
        <f t="shared" si="20"/>
        <v>35000</v>
      </c>
      <c r="Z89" s="118"/>
      <c r="AA89" s="93"/>
      <c r="AB89" s="93"/>
      <c r="AC89" s="93"/>
    </row>
    <row r="90" spans="1:29" ht="20.100000000000001" customHeight="1" x14ac:dyDescent="0.2">
      <c r="A90" s="98"/>
      <c r="B90" s="130"/>
      <c r="C90" s="130"/>
      <c r="D90" s="85"/>
      <c r="E90" s="85"/>
      <c r="F90" s="124" t="s">
        <v>9</v>
      </c>
      <c r="G90" s="125">
        <f>IF($J$1="January",V85,IF($J$1="February",V86,IF($J$1="March",V87,IF($J$1="April",V88,IF($J$1="May",V89,IF($J$1="June",V90,IF($J$1="July",V91,IF($J$1="August",V92,IF($J$1="August",V92,IF($J$1="September",V93,IF($J$1="October",V94,IF($J$1="November",V95,IF($J$1="December",V96)))))))))))))</f>
        <v>0</v>
      </c>
      <c r="H90" s="122"/>
      <c r="I90" s="469"/>
      <c r="J90" s="127" t="s">
        <v>70</v>
      </c>
      <c r="K90" s="125">
        <f>K85/$K$2/8*I90</f>
        <v>0</v>
      </c>
      <c r="L90" s="131"/>
      <c r="M90" s="93"/>
      <c r="N90" s="110"/>
      <c r="O90" s="111" t="s">
        <v>47</v>
      </c>
      <c r="P90" s="111"/>
      <c r="Q90" s="111"/>
      <c r="R90" s="111">
        <f t="shared" si="21"/>
        <v>7</v>
      </c>
      <c r="S90" s="92"/>
      <c r="T90" s="111" t="s">
        <v>47</v>
      </c>
      <c r="U90" s="117">
        <v>0</v>
      </c>
      <c r="V90" s="113"/>
      <c r="W90" s="117">
        <f t="shared" si="19"/>
        <v>0</v>
      </c>
      <c r="X90" s="113"/>
      <c r="Y90" s="117">
        <f t="shared" si="20"/>
        <v>0</v>
      </c>
      <c r="Z90" s="118"/>
      <c r="AA90" s="93"/>
      <c r="AB90" s="93"/>
      <c r="AC90" s="93"/>
    </row>
    <row r="91" spans="1:29" ht="20.100000000000001" customHeight="1" x14ac:dyDescent="0.2">
      <c r="A91" s="98"/>
      <c r="B91" s="124" t="s">
        <v>54</v>
      </c>
      <c r="C91" s="130">
        <f>IF($J$1="January",P85,IF($J$1="February",P86,IF($J$1="March",P87,IF($J$1="April",P88,IF($J$1="May",P89,IF($J$1="June",P90,IF($J$1="July",P91,IF($J$1="August",P92,IF($J$1="August",P92,IF($J$1="September",P93,IF($J$1="October",P94,IF($J$1="November",P95,IF($J$1="December",P96)))))))))))))</f>
        <v>28</v>
      </c>
      <c r="D91" s="85"/>
      <c r="E91" s="85"/>
      <c r="F91" s="124" t="s">
        <v>71</v>
      </c>
      <c r="G91" s="125">
        <f>IF($J$1="January",W85,IF($J$1="February",W86,IF($J$1="March",W87,IF($J$1="April",W88,IF($J$1="May",W89,IF($J$1="June",W90,IF($J$1="July",W91,IF($J$1="August",W92,IF($J$1="August",W92,IF($J$1="September",W93,IF($J$1="October",W94,IF($J$1="November",W95,IF($J$1="December",W96)))))))))))))</f>
        <v>35000</v>
      </c>
      <c r="H91" s="122"/>
      <c r="I91" s="570" t="s">
        <v>72</v>
      </c>
      <c r="J91" s="527"/>
      <c r="K91" s="125">
        <f>K89+K90</f>
        <v>51000</v>
      </c>
      <c r="L91" s="131"/>
      <c r="M91" s="93"/>
      <c r="N91" s="110"/>
      <c r="O91" s="111" t="s">
        <v>73</v>
      </c>
      <c r="P91" s="111"/>
      <c r="Q91" s="111"/>
      <c r="R91" s="111">
        <f t="shared" si="21"/>
        <v>7</v>
      </c>
      <c r="S91" s="92"/>
      <c r="T91" s="111" t="s">
        <v>73</v>
      </c>
      <c r="U91" s="117"/>
      <c r="V91" s="113"/>
      <c r="W91" s="117" t="str">
        <f t="shared" si="19"/>
        <v/>
      </c>
      <c r="X91" s="113"/>
      <c r="Y91" s="117" t="str">
        <f t="shared" si="20"/>
        <v/>
      </c>
      <c r="Z91" s="118"/>
      <c r="AA91" s="93"/>
      <c r="AB91" s="93"/>
      <c r="AC91" s="93"/>
    </row>
    <row r="92" spans="1:29" ht="20.100000000000001" customHeight="1" x14ac:dyDescent="0.2">
      <c r="A92" s="98"/>
      <c r="B92" s="124" t="s">
        <v>55</v>
      </c>
      <c r="C92" s="130">
        <f>IF($J$1="January",Q85,IF($J$1="February",Q86,IF($J$1="March",Q87,IF($J$1="April",Q88,IF($J$1="May",Q89,IF($J$1="June",Q90,IF($J$1="July",Q91,IF($J$1="August",Q92,IF($J$1="August",Q92,IF($J$1="September",Q93,IF($J$1="October",Q94,IF($J$1="November",Q95,IF($J$1="December",Q96)))))))))))))</f>
        <v>3</v>
      </c>
      <c r="D92" s="85"/>
      <c r="E92" s="85"/>
      <c r="F92" s="124" t="s">
        <v>11</v>
      </c>
      <c r="G92" s="125">
        <f>IF($J$1="January",X85,IF($J$1="February",X86,IF($J$1="March",X87,IF($J$1="April",X88,IF($J$1="May",X89,IF($J$1="June",X90,IF($J$1="July",X91,IF($J$1="August",X92,IF($J$1="August",X92,IF($J$1="September",X93,IF($J$1="October",X94,IF($J$1="November",X95,IF($J$1="December",X96)))))))))))))</f>
        <v>0</v>
      </c>
      <c r="H92" s="122"/>
      <c r="I92" s="570" t="s">
        <v>74</v>
      </c>
      <c r="J92" s="527"/>
      <c r="K92" s="125">
        <f>G92</f>
        <v>0</v>
      </c>
      <c r="L92" s="131"/>
      <c r="M92" s="93"/>
      <c r="N92" s="110"/>
      <c r="O92" s="111" t="s">
        <v>75</v>
      </c>
      <c r="P92" s="111"/>
      <c r="Q92" s="111"/>
      <c r="R92" s="111">
        <f t="shared" si="21"/>
        <v>7</v>
      </c>
      <c r="S92" s="92"/>
      <c r="T92" s="111" t="s">
        <v>75</v>
      </c>
      <c r="U92" s="117"/>
      <c r="V92" s="113"/>
      <c r="W92" s="117" t="str">
        <f t="shared" si="19"/>
        <v/>
      </c>
      <c r="X92" s="113"/>
      <c r="Y92" s="117" t="str">
        <f t="shared" si="20"/>
        <v/>
      </c>
      <c r="Z92" s="118"/>
      <c r="AA92" s="93"/>
      <c r="AB92" s="93"/>
      <c r="AC92" s="93"/>
    </row>
    <row r="93" spans="1:29" ht="18.75" customHeight="1" x14ac:dyDescent="0.2">
      <c r="A93" s="405"/>
      <c r="B93" s="426" t="s">
        <v>76</v>
      </c>
      <c r="C93" s="424">
        <f>IF($J$1="January",R85,IF($J$1="February",R86,IF($J$1="March",R87,IF($J$1="April",R88,IF($J$1="May",R89,IF($J$1="June",R90,IF($J$1="July",R91,IF($J$1="August",R92,IF($J$1="August",R92,IF($J$1="September",R93,IF($J$1="October",R94,IF($J$1="November",R95,IF($J$1="December",R96)))))))))))))</f>
        <v>7</v>
      </c>
      <c r="D93" s="353"/>
      <c r="E93" s="353"/>
      <c r="F93" s="426" t="s">
        <v>58</v>
      </c>
      <c r="G93" s="427">
        <f>IF($J$1="January",Y85,IF($J$1="February",Y86,IF($J$1="March",Y87,IF($J$1="April",Y88,IF($J$1="May",Y89,IF($J$1="June",Y90,IF($J$1="July",Y91,IF($J$1="August",Y92,IF($J$1="August",Y92,IF($J$1="September",Y93,IF($J$1="October",Y94,IF($J$1="November",Y95,IF($J$1="December",Y96)))))))))))))</f>
        <v>35000</v>
      </c>
      <c r="H93" s="353"/>
      <c r="I93" s="576" t="s">
        <v>13</v>
      </c>
      <c r="J93" s="577"/>
      <c r="K93" s="430">
        <f>K91-K92</f>
        <v>51000</v>
      </c>
      <c r="L93" s="412"/>
      <c r="M93" s="93"/>
      <c r="N93" s="110"/>
      <c r="O93" s="111" t="s">
        <v>78</v>
      </c>
      <c r="P93" s="111"/>
      <c r="Q93" s="111"/>
      <c r="R93" s="111">
        <f t="shared" si="21"/>
        <v>7</v>
      </c>
      <c r="S93" s="92"/>
      <c r="T93" s="111" t="s">
        <v>78</v>
      </c>
      <c r="U93" s="117"/>
      <c r="V93" s="113"/>
      <c r="W93" s="117" t="str">
        <f t="shared" si="19"/>
        <v/>
      </c>
      <c r="X93" s="113"/>
      <c r="Y93" s="117" t="str">
        <f t="shared" si="20"/>
        <v/>
      </c>
      <c r="Z93" s="118"/>
      <c r="AA93" s="93"/>
      <c r="AB93" s="93"/>
      <c r="AC93" s="93"/>
    </row>
    <row r="94" spans="1:29" ht="20.100000000000001" customHeight="1" x14ac:dyDescent="0.2">
      <c r="A94" s="98"/>
      <c r="B94" s="85"/>
      <c r="C94" s="85"/>
      <c r="D94" s="85"/>
      <c r="E94" s="85"/>
      <c r="F94" s="85"/>
      <c r="G94" s="85"/>
      <c r="H94" s="85"/>
      <c r="I94" s="574"/>
      <c r="J94" s="575"/>
      <c r="K94" s="87"/>
      <c r="L94" s="121"/>
      <c r="M94" s="93"/>
      <c r="N94" s="110"/>
      <c r="O94" s="111" t="s">
        <v>79</v>
      </c>
      <c r="P94" s="111"/>
      <c r="Q94" s="111"/>
      <c r="R94" s="111">
        <f t="shared" si="21"/>
        <v>7</v>
      </c>
      <c r="S94" s="92"/>
      <c r="T94" s="111" t="s">
        <v>79</v>
      </c>
      <c r="U94" s="117"/>
      <c r="V94" s="113"/>
      <c r="W94" s="117" t="str">
        <f t="shared" si="19"/>
        <v/>
      </c>
      <c r="X94" s="113"/>
      <c r="Y94" s="117" t="str">
        <f t="shared" si="20"/>
        <v/>
      </c>
      <c r="Z94" s="118"/>
      <c r="AA94" s="93"/>
      <c r="AB94" s="93"/>
      <c r="AC94" s="93"/>
    </row>
    <row r="95" spans="1:29" ht="20.100000000000001" customHeight="1" x14ac:dyDescent="0.3">
      <c r="A95" s="98"/>
      <c r="B95" s="83"/>
      <c r="C95" s="83"/>
      <c r="D95" s="83"/>
      <c r="E95" s="83"/>
      <c r="F95" s="83"/>
      <c r="G95" s="83"/>
      <c r="H95" s="83"/>
      <c r="I95" s="574"/>
      <c r="J95" s="575"/>
      <c r="K95" s="87"/>
      <c r="L95" s="121"/>
      <c r="M95" s="93"/>
      <c r="N95" s="110"/>
      <c r="O95" s="111" t="s">
        <v>80</v>
      </c>
      <c r="P95" s="111"/>
      <c r="Q95" s="111"/>
      <c r="R95" s="111">
        <f t="shared" si="21"/>
        <v>7</v>
      </c>
      <c r="S95" s="92"/>
      <c r="T95" s="111" t="s">
        <v>80</v>
      </c>
      <c r="U95" s="117"/>
      <c r="V95" s="113"/>
      <c r="W95" s="117" t="str">
        <f t="shared" si="19"/>
        <v/>
      </c>
      <c r="X95" s="113"/>
      <c r="Y95" s="117" t="str">
        <f t="shared" si="20"/>
        <v/>
      </c>
      <c r="Z95" s="118"/>
      <c r="AA95" s="93"/>
      <c r="AB95" s="93"/>
      <c r="AC95" s="93"/>
    </row>
    <row r="96" spans="1:29" ht="20.100000000000001" customHeight="1" thickBot="1" x14ac:dyDescent="0.35">
      <c r="A96" s="132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4"/>
      <c r="M96" s="93"/>
      <c r="N96" s="110"/>
      <c r="O96" s="111" t="s">
        <v>81</v>
      </c>
      <c r="P96" s="111"/>
      <c r="Q96" s="111"/>
      <c r="R96" s="111">
        <f t="shared" si="21"/>
        <v>7</v>
      </c>
      <c r="S96" s="92"/>
      <c r="T96" s="111" t="s">
        <v>81</v>
      </c>
      <c r="U96" s="117"/>
      <c r="V96" s="113"/>
      <c r="W96" s="117" t="str">
        <f t="shared" si="19"/>
        <v/>
      </c>
      <c r="X96" s="113"/>
      <c r="Y96" s="117" t="str">
        <f t="shared" si="20"/>
        <v/>
      </c>
      <c r="Z96" s="118"/>
      <c r="AA96" s="93"/>
      <c r="AB96" s="93"/>
      <c r="AC96" s="93"/>
    </row>
    <row r="97" spans="1:29" ht="20.100000000000001" customHeight="1" thickBot="1" x14ac:dyDescent="0.25">
      <c r="A97" s="353"/>
      <c r="B97" s="353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136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6"/>
      <c r="AB97" s="136"/>
      <c r="AC97" s="136"/>
    </row>
    <row r="98" spans="1:29" ht="20.100000000000001" customHeight="1" thickBot="1" x14ac:dyDescent="0.55000000000000004">
      <c r="A98" s="560" t="s">
        <v>50</v>
      </c>
      <c r="B98" s="561"/>
      <c r="C98" s="561"/>
      <c r="D98" s="561"/>
      <c r="E98" s="561"/>
      <c r="F98" s="561"/>
      <c r="G98" s="561"/>
      <c r="H98" s="561"/>
      <c r="I98" s="561"/>
      <c r="J98" s="561"/>
      <c r="K98" s="561"/>
      <c r="L98" s="562"/>
      <c r="M98" s="94"/>
      <c r="N98" s="95"/>
      <c r="O98" s="557" t="s">
        <v>51</v>
      </c>
      <c r="P98" s="558"/>
      <c r="Q98" s="558"/>
      <c r="R98" s="559"/>
      <c r="S98" s="96"/>
      <c r="T98" s="557" t="s">
        <v>52</v>
      </c>
      <c r="U98" s="558"/>
      <c r="V98" s="558"/>
      <c r="W98" s="558"/>
      <c r="X98" s="558"/>
      <c r="Y98" s="559"/>
      <c r="Z98" s="97"/>
      <c r="AA98" s="94"/>
      <c r="AB98" s="93"/>
      <c r="AC98" s="93"/>
    </row>
    <row r="99" spans="1:29" ht="20.100000000000001" customHeight="1" thickBot="1" x14ac:dyDescent="0.25">
      <c r="A99" s="436"/>
      <c r="B99" s="437"/>
      <c r="C99" s="566" t="s">
        <v>237</v>
      </c>
      <c r="D99" s="567"/>
      <c r="E99" s="567"/>
      <c r="F99" s="567"/>
      <c r="G99" s="437" t="str">
        <f>$J$1</f>
        <v>May</v>
      </c>
      <c r="H99" s="568">
        <f>$K$1</f>
        <v>2025</v>
      </c>
      <c r="I99" s="567"/>
      <c r="J99" s="437"/>
      <c r="K99" s="438"/>
      <c r="L99" s="439"/>
      <c r="M99" s="102"/>
      <c r="N99" s="103"/>
      <c r="O99" s="104" t="s">
        <v>53</v>
      </c>
      <c r="P99" s="104" t="s">
        <v>54</v>
      </c>
      <c r="Q99" s="104" t="s">
        <v>55</v>
      </c>
      <c r="R99" s="104" t="s">
        <v>56</v>
      </c>
      <c r="S99" s="105"/>
      <c r="T99" s="104" t="s">
        <v>53</v>
      </c>
      <c r="U99" s="104" t="s">
        <v>57</v>
      </c>
      <c r="V99" s="104" t="s">
        <v>9</v>
      </c>
      <c r="W99" s="104" t="s">
        <v>10</v>
      </c>
      <c r="X99" s="104" t="s">
        <v>11</v>
      </c>
      <c r="Y99" s="104" t="s">
        <v>58</v>
      </c>
      <c r="Z99" s="106"/>
      <c r="AA99" s="102"/>
      <c r="AB99" s="93"/>
      <c r="AC99" s="93"/>
    </row>
    <row r="100" spans="1:29" ht="20.100000000000001" customHeight="1" x14ac:dyDescent="0.2">
      <c r="A100" s="98"/>
      <c r="B100" s="85"/>
      <c r="C100" s="85"/>
      <c r="D100" s="107"/>
      <c r="E100" s="107"/>
      <c r="F100" s="107"/>
      <c r="G100" s="107"/>
      <c r="H100" s="107"/>
      <c r="I100" s="85"/>
      <c r="J100" s="108" t="s">
        <v>59</v>
      </c>
      <c r="K100" s="87">
        <f>35000+7000+5000</f>
        <v>47000</v>
      </c>
      <c r="L100" s="109"/>
      <c r="M100" s="93"/>
      <c r="N100" s="110"/>
      <c r="O100" s="111" t="s">
        <v>60</v>
      </c>
      <c r="P100" s="111">
        <v>30</v>
      </c>
      <c r="Q100" s="111">
        <v>1</v>
      </c>
      <c r="R100" s="111">
        <f>15-Q100</f>
        <v>14</v>
      </c>
      <c r="S100" s="112"/>
      <c r="T100" s="111" t="s">
        <v>60</v>
      </c>
      <c r="U100" s="113"/>
      <c r="V100" s="113"/>
      <c r="W100" s="113">
        <f>V100+U100</f>
        <v>0</v>
      </c>
      <c r="X100" s="113"/>
      <c r="Y100" s="113">
        <f>W100-X100</f>
        <v>0</v>
      </c>
      <c r="Z100" s="106"/>
      <c r="AA100" s="93"/>
      <c r="AB100" s="93"/>
      <c r="AC100" s="93"/>
    </row>
    <row r="101" spans="1:29" ht="20.100000000000001" customHeight="1" thickBot="1" x14ac:dyDescent="0.25">
      <c r="A101" s="98"/>
      <c r="B101" s="85" t="s">
        <v>61</v>
      </c>
      <c r="C101" s="84" t="s">
        <v>90</v>
      </c>
      <c r="D101" s="85"/>
      <c r="E101" s="85"/>
      <c r="F101" s="85"/>
      <c r="G101" s="107"/>
      <c r="H101" s="114"/>
      <c r="I101" s="107"/>
      <c r="J101" s="85"/>
      <c r="K101" s="85"/>
      <c r="L101" s="115"/>
      <c r="M101" s="94"/>
      <c r="N101" s="116"/>
      <c r="O101" s="111" t="s">
        <v>62</v>
      </c>
      <c r="P101" s="111">
        <v>28</v>
      </c>
      <c r="Q101" s="111">
        <v>0</v>
      </c>
      <c r="R101" s="111">
        <f t="shared" ref="R101:R111" si="22">R100-Q101</f>
        <v>14</v>
      </c>
      <c r="S101" s="92"/>
      <c r="T101" s="111" t="s">
        <v>62</v>
      </c>
      <c r="U101" s="117">
        <f t="shared" ref="U101:U107" si="23">Y100</f>
        <v>0</v>
      </c>
      <c r="V101" s="113"/>
      <c r="W101" s="117">
        <f t="shared" ref="W101:W111" si="24">IF(U101="","",U101+V101)</f>
        <v>0</v>
      </c>
      <c r="X101" s="113"/>
      <c r="Y101" s="117">
        <f t="shared" ref="Y101:Y111" si="25">IF(W101="","",W101-X101)</f>
        <v>0</v>
      </c>
      <c r="Z101" s="118"/>
      <c r="AA101" s="94"/>
      <c r="AB101" s="93"/>
      <c r="AC101" s="93"/>
    </row>
    <row r="102" spans="1:29" ht="20.100000000000001" customHeight="1" thickBot="1" x14ac:dyDescent="0.25">
      <c r="A102" s="405"/>
      <c r="B102" s="413" t="s">
        <v>63</v>
      </c>
      <c r="C102" s="414"/>
      <c r="D102" s="353"/>
      <c r="E102" s="353"/>
      <c r="F102" s="563" t="s">
        <v>52</v>
      </c>
      <c r="G102" s="564"/>
      <c r="H102" s="353"/>
      <c r="I102" s="563" t="s">
        <v>64</v>
      </c>
      <c r="J102" s="565"/>
      <c r="K102" s="564"/>
      <c r="L102" s="415"/>
      <c r="M102" s="93"/>
      <c r="N102" s="110"/>
      <c r="O102" s="111" t="s">
        <v>65</v>
      </c>
      <c r="P102" s="111">
        <v>30</v>
      </c>
      <c r="Q102" s="111">
        <v>1</v>
      </c>
      <c r="R102" s="111">
        <f t="shared" si="22"/>
        <v>13</v>
      </c>
      <c r="S102" s="92"/>
      <c r="T102" s="111" t="s">
        <v>65</v>
      </c>
      <c r="U102" s="117">
        <f t="shared" si="23"/>
        <v>0</v>
      </c>
      <c r="V102" s="113"/>
      <c r="W102" s="117">
        <f t="shared" si="24"/>
        <v>0</v>
      </c>
      <c r="X102" s="113"/>
      <c r="Y102" s="117">
        <f t="shared" si="25"/>
        <v>0</v>
      </c>
      <c r="Z102" s="118"/>
      <c r="AA102" s="93"/>
      <c r="AB102" s="93"/>
      <c r="AC102" s="93"/>
    </row>
    <row r="103" spans="1:29" ht="20.100000000000001" customHeight="1" x14ac:dyDescent="0.2">
      <c r="A103" s="98"/>
      <c r="B103" s="85"/>
      <c r="C103" s="85"/>
      <c r="D103" s="85"/>
      <c r="E103" s="85"/>
      <c r="F103" s="85"/>
      <c r="G103" s="85"/>
      <c r="H103" s="122"/>
      <c r="I103" s="85"/>
      <c r="J103" s="85"/>
      <c r="K103" s="85"/>
      <c r="L103" s="123"/>
      <c r="M103" s="93"/>
      <c r="N103" s="110"/>
      <c r="O103" s="111" t="s">
        <v>66</v>
      </c>
      <c r="P103" s="111">
        <v>30</v>
      </c>
      <c r="Q103" s="111">
        <v>0</v>
      </c>
      <c r="R103" s="111">
        <f t="shared" si="22"/>
        <v>13</v>
      </c>
      <c r="S103" s="92"/>
      <c r="T103" s="111" t="s">
        <v>66</v>
      </c>
      <c r="U103" s="117">
        <f t="shared" si="23"/>
        <v>0</v>
      </c>
      <c r="V103" s="113"/>
      <c r="W103" s="117">
        <f t="shared" si="24"/>
        <v>0</v>
      </c>
      <c r="X103" s="113"/>
      <c r="Y103" s="117">
        <f t="shared" si="25"/>
        <v>0</v>
      </c>
      <c r="Z103" s="118"/>
      <c r="AA103" s="93"/>
      <c r="AB103" s="141">
        <f>K108+K138</f>
        <v>150129.03225806452</v>
      </c>
      <c r="AC103" s="93"/>
    </row>
    <row r="104" spans="1:29" ht="20.100000000000001" customHeight="1" x14ac:dyDescent="0.2">
      <c r="A104" s="98"/>
      <c r="B104" s="569" t="s">
        <v>51</v>
      </c>
      <c r="C104" s="527"/>
      <c r="D104" s="85"/>
      <c r="E104" s="85"/>
      <c r="F104" s="124" t="s">
        <v>67</v>
      </c>
      <c r="G104" s="125">
        <f>IF($J$1="January",U100,IF($J$1="February",U101,IF($J$1="March",U102,IF($J$1="April",U103,IF($J$1="May",U104,IF($J$1="June",U105,IF($J$1="July",U106,IF($J$1="August",U107,IF($J$1="August",U107,IF($J$1="September",U108,IF($J$1="October",U109,IF($J$1="November",U110,IF($J$1="December",U111)))))))))))))</f>
        <v>0</v>
      </c>
      <c r="H104" s="122"/>
      <c r="I104" s="126">
        <f>IF(C108&gt;0,$K$2,C106)</f>
        <v>31</v>
      </c>
      <c r="J104" s="127" t="s">
        <v>68</v>
      </c>
      <c r="K104" s="128">
        <f>K100/$K$2*I104</f>
        <v>47000</v>
      </c>
      <c r="L104" s="129"/>
      <c r="M104" s="93"/>
      <c r="N104" s="110"/>
      <c r="O104" s="111" t="s">
        <v>69</v>
      </c>
      <c r="P104" s="111">
        <v>31</v>
      </c>
      <c r="Q104" s="111">
        <v>0</v>
      </c>
      <c r="R104" s="111">
        <f t="shared" si="22"/>
        <v>13</v>
      </c>
      <c r="S104" s="92"/>
      <c r="T104" s="111" t="s">
        <v>69</v>
      </c>
      <c r="U104" s="117">
        <f t="shared" si="23"/>
        <v>0</v>
      </c>
      <c r="V104" s="113"/>
      <c r="W104" s="117">
        <f t="shared" si="24"/>
        <v>0</v>
      </c>
      <c r="X104" s="113"/>
      <c r="Y104" s="117">
        <f t="shared" si="25"/>
        <v>0</v>
      </c>
      <c r="Z104" s="118"/>
      <c r="AA104" s="93"/>
      <c r="AB104" s="93"/>
      <c r="AC104" s="93"/>
    </row>
    <row r="105" spans="1:29" ht="20.100000000000001" customHeight="1" x14ac:dyDescent="0.2">
      <c r="A105" s="98"/>
      <c r="B105" s="130"/>
      <c r="C105" s="130"/>
      <c r="D105" s="85"/>
      <c r="E105" s="85"/>
      <c r="F105" s="124" t="s">
        <v>9</v>
      </c>
      <c r="G105" s="125">
        <f>IF($J$1="January",V100,IF($J$1="February",V101,IF($J$1="March",V102,IF($J$1="April",V103,IF($J$1="May",V104,IF($J$1="June",V105,IF($J$1="July",V106,IF($J$1="August",V107,IF($J$1="August",V107,IF($J$1="September",V108,IF($J$1="October",V109,IF($J$1="November",V110,IF($J$1="December",V111)))))))))))))</f>
        <v>0</v>
      </c>
      <c r="H105" s="122"/>
      <c r="I105" s="126">
        <v>48</v>
      </c>
      <c r="J105" s="127" t="s">
        <v>70</v>
      </c>
      <c r="K105" s="125">
        <f>K100/$K$2/8*I105</f>
        <v>9096.7741935483882</v>
      </c>
      <c r="L105" s="131"/>
      <c r="M105" s="93"/>
      <c r="N105" s="110"/>
      <c r="O105" s="111" t="s">
        <v>47</v>
      </c>
      <c r="P105" s="111"/>
      <c r="Q105" s="111"/>
      <c r="R105" s="111">
        <f t="shared" si="22"/>
        <v>13</v>
      </c>
      <c r="S105" s="92"/>
      <c r="T105" s="111" t="s">
        <v>47</v>
      </c>
      <c r="U105" s="117">
        <f t="shared" si="23"/>
        <v>0</v>
      </c>
      <c r="V105" s="113"/>
      <c r="W105" s="117">
        <f t="shared" si="24"/>
        <v>0</v>
      </c>
      <c r="X105" s="113"/>
      <c r="Y105" s="117">
        <f t="shared" si="25"/>
        <v>0</v>
      </c>
      <c r="Z105" s="118"/>
      <c r="AA105" s="93"/>
      <c r="AB105" s="93"/>
      <c r="AC105" s="93"/>
    </row>
    <row r="106" spans="1:29" ht="20.100000000000001" customHeight="1" x14ac:dyDescent="0.2">
      <c r="A106" s="98"/>
      <c r="B106" s="124" t="s">
        <v>54</v>
      </c>
      <c r="C106" s="130">
        <f>IF($J$1="January",P100,IF($J$1="February",P101,IF($J$1="March",P102,IF($J$1="April",P103,IF($J$1="May",P104,IF($J$1="June",P105,IF($J$1="July",P106,IF($J$1="August",P107,IF($J$1="August",P107,IF($J$1="September",P108,IF($J$1="October",P109,IF($J$1="November",P110,IF($J$1="December",P111)))))))))))))</f>
        <v>31</v>
      </c>
      <c r="D106" s="85"/>
      <c r="E106" s="85"/>
      <c r="F106" s="124" t="s">
        <v>71</v>
      </c>
      <c r="G106" s="125">
        <f>IF($J$1="January",W100,IF($J$1="February",W101,IF($J$1="March",W102,IF($J$1="April",W103,IF($J$1="May",W104,IF($J$1="June",W105,IF($J$1="July",W106,IF($J$1="August",W107,IF($J$1="August",W107,IF($J$1="September",W108,IF($J$1="October",W109,IF($J$1="November",W110,IF($J$1="December",W111)))))))))))))</f>
        <v>0</v>
      </c>
      <c r="H106" s="122"/>
      <c r="I106" s="570" t="s">
        <v>72</v>
      </c>
      <c r="J106" s="527"/>
      <c r="K106" s="125">
        <f>K104+K105</f>
        <v>56096.774193548386</v>
      </c>
      <c r="L106" s="131"/>
      <c r="M106" s="93"/>
      <c r="N106" s="110"/>
      <c r="O106" s="111" t="s">
        <v>73</v>
      </c>
      <c r="P106" s="111"/>
      <c r="Q106" s="111"/>
      <c r="R106" s="111">
        <f t="shared" si="22"/>
        <v>13</v>
      </c>
      <c r="S106" s="92"/>
      <c r="T106" s="111" t="s">
        <v>73</v>
      </c>
      <c r="U106" s="117">
        <f t="shared" si="23"/>
        <v>0</v>
      </c>
      <c r="V106" s="113"/>
      <c r="W106" s="117">
        <f t="shared" si="24"/>
        <v>0</v>
      </c>
      <c r="X106" s="113"/>
      <c r="Y106" s="117">
        <f t="shared" si="25"/>
        <v>0</v>
      </c>
      <c r="Z106" s="118"/>
      <c r="AA106" s="93"/>
      <c r="AB106" s="93"/>
      <c r="AC106" s="93"/>
    </row>
    <row r="107" spans="1:29" ht="20.100000000000001" customHeight="1" x14ac:dyDescent="0.2">
      <c r="A107" s="98"/>
      <c r="B107" s="124" t="s">
        <v>55</v>
      </c>
      <c r="C107" s="130">
        <f>IF($J$1="January",Q100,IF($J$1="February",Q101,IF($J$1="March",Q102,IF($J$1="April",Q103,IF($J$1="May",Q104,IF($J$1="June",Q105,IF($J$1="July",Q106,IF($J$1="August",Q107,IF($J$1="August",Q107,IF($J$1="September",Q108,IF($J$1="October",Q109,IF($J$1="November",Q110,IF($J$1="December",Q111)))))))))))))</f>
        <v>0</v>
      </c>
      <c r="D107" s="85"/>
      <c r="E107" s="85"/>
      <c r="F107" s="124" t="s">
        <v>11</v>
      </c>
      <c r="G107" s="125">
        <f>IF($J$1="January",X100,IF($J$1="February",X101,IF($J$1="March",X102,IF($J$1="April",X103,IF($J$1="May",X104,IF($J$1="June",X105,IF($J$1="July",X106,IF($J$1="August",X107,IF($J$1="August",X107,IF($J$1="September",X108,IF($J$1="October",X109,IF($J$1="November",X110,IF($J$1="December",X111)))))))))))))</f>
        <v>0</v>
      </c>
      <c r="H107" s="122"/>
      <c r="I107" s="570" t="s">
        <v>74</v>
      </c>
      <c r="J107" s="527"/>
      <c r="K107" s="125">
        <f>G107</f>
        <v>0</v>
      </c>
      <c r="L107" s="131"/>
      <c r="M107" s="93"/>
      <c r="N107" s="110"/>
      <c r="O107" s="111" t="s">
        <v>75</v>
      </c>
      <c r="P107" s="111"/>
      <c r="Q107" s="111"/>
      <c r="R107" s="111">
        <f t="shared" si="22"/>
        <v>13</v>
      </c>
      <c r="S107" s="92"/>
      <c r="T107" s="111" t="s">
        <v>75</v>
      </c>
      <c r="U107" s="117">
        <f t="shared" si="23"/>
        <v>0</v>
      </c>
      <c r="V107" s="113"/>
      <c r="W107" s="117">
        <f t="shared" si="24"/>
        <v>0</v>
      </c>
      <c r="X107" s="113"/>
      <c r="Y107" s="117">
        <f t="shared" si="25"/>
        <v>0</v>
      </c>
      <c r="Z107" s="118"/>
      <c r="AA107" s="93"/>
      <c r="AB107" s="93"/>
      <c r="AC107" s="93"/>
    </row>
    <row r="108" spans="1:29" ht="18.75" customHeight="1" x14ac:dyDescent="0.2">
      <c r="A108" s="405"/>
      <c r="B108" s="426" t="s">
        <v>76</v>
      </c>
      <c r="C108" s="424">
        <f>IF($J$1="January",R100,IF($J$1="February",R101,IF($J$1="March",R102,IF($J$1="April",R103,IF($J$1="May",R104,IF($J$1="June",R105,IF($J$1="July",R106,IF($J$1="August",R107,IF($J$1="August",R107,IF($J$1="September",R108,IF($J$1="October",R109,IF($J$1="November",R110,IF($J$1="December",R111)))))))))))))</f>
        <v>13</v>
      </c>
      <c r="D108" s="353"/>
      <c r="E108" s="353"/>
      <c r="F108" s="426" t="s">
        <v>58</v>
      </c>
      <c r="G108" s="427">
        <f>IF($J$1="January",Y100,IF($J$1="February",Y101,IF($J$1="March",Y102,IF($J$1="April",Y103,IF($J$1="May",Y104,IF($J$1="June",Y105,IF($J$1="July",Y106,IF($J$1="August",Y107,IF($J$1="August",Y107,IF($J$1="September",Y108,IF($J$1="October",Y109,IF($J$1="November",Y110,IF($J$1="December",Y111)))))))))))))</f>
        <v>0</v>
      </c>
      <c r="H108" s="353"/>
      <c r="I108" s="576" t="s">
        <v>13</v>
      </c>
      <c r="J108" s="577"/>
      <c r="K108" s="430">
        <f>K106-K107</f>
        <v>56096.774193548386</v>
      </c>
      <c r="L108" s="412"/>
      <c r="M108" s="93"/>
      <c r="N108" s="110"/>
      <c r="O108" s="111" t="s">
        <v>78</v>
      </c>
      <c r="P108" s="111"/>
      <c r="Q108" s="111"/>
      <c r="R108" s="111">
        <f t="shared" si="22"/>
        <v>13</v>
      </c>
      <c r="S108" s="92"/>
      <c r="T108" s="111" t="s">
        <v>78</v>
      </c>
      <c r="U108" s="117" t="str">
        <f>IF($J$1="September",Y107,"")</f>
        <v/>
      </c>
      <c r="V108" s="113"/>
      <c r="W108" s="117" t="str">
        <f t="shared" si="24"/>
        <v/>
      </c>
      <c r="X108" s="113"/>
      <c r="Y108" s="117" t="str">
        <f t="shared" si="25"/>
        <v/>
      </c>
      <c r="Z108" s="118"/>
      <c r="AA108" s="93"/>
      <c r="AB108" s="93"/>
      <c r="AC108" s="93"/>
    </row>
    <row r="109" spans="1:29" ht="20.100000000000001" customHeight="1" x14ac:dyDescent="0.2">
      <c r="A109" s="98"/>
      <c r="B109" s="85"/>
      <c r="C109" s="85"/>
      <c r="D109" s="85"/>
      <c r="E109" s="85"/>
      <c r="F109" s="85"/>
      <c r="G109" s="85"/>
      <c r="H109" s="85"/>
      <c r="I109" s="574"/>
      <c r="J109" s="575"/>
      <c r="K109" s="87"/>
      <c r="L109" s="121"/>
      <c r="M109" s="93"/>
      <c r="N109" s="110"/>
      <c r="O109" s="111" t="s">
        <v>79</v>
      </c>
      <c r="P109" s="111"/>
      <c r="Q109" s="111"/>
      <c r="R109" s="111">
        <f t="shared" si="22"/>
        <v>13</v>
      </c>
      <c r="S109" s="92"/>
      <c r="T109" s="111" t="s">
        <v>79</v>
      </c>
      <c r="U109" s="117" t="str">
        <f>IF($J$1="October",Y108,"")</f>
        <v/>
      </c>
      <c r="V109" s="113"/>
      <c r="W109" s="117" t="str">
        <f t="shared" si="24"/>
        <v/>
      </c>
      <c r="X109" s="113"/>
      <c r="Y109" s="117" t="str">
        <f t="shared" si="25"/>
        <v/>
      </c>
      <c r="Z109" s="118"/>
      <c r="AA109" s="93"/>
      <c r="AB109" s="93"/>
      <c r="AC109" s="93"/>
    </row>
    <row r="110" spans="1:29" ht="20.100000000000001" customHeight="1" x14ac:dyDescent="0.3">
      <c r="A110" s="98"/>
      <c r="B110" s="83"/>
      <c r="C110" s="83"/>
      <c r="D110" s="83"/>
      <c r="E110" s="83"/>
      <c r="F110" s="83"/>
      <c r="G110" s="83"/>
      <c r="H110" s="83"/>
      <c r="I110" s="574"/>
      <c r="J110" s="575"/>
      <c r="K110" s="87"/>
      <c r="L110" s="121"/>
      <c r="M110" s="93"/>
      <c r="N110" s="110"/>
      <c r="O110" s="111" t="s">
        <v>80</v>
      </c>
      <c r="P110" s="111"/>
      <c r="Q110" s="111"/>
      <c r="R110" s="111">
        <f t="shared" si="22"/>
        <v>13</v>
      </c>
      <c r="S110" s="92"/>
      <c r="T110" s="111" t="s">
        <v>80</v>
      </c>
      <c r="U110" s="117" t="str">
        <f>Y109</f>
        <v/>
      </c>
      <c r="V110" s="113"/>
      <c r="W110" s="117" t="str">
        <f t="shared" si="24"/>
        <v/>
      </c>
      <c r="X110" s="113"/>
      <c r="Y110" s="117" t="str">
        <f t="shared" si="25"/>
        <v/>
      </c>
      <c r="Z110" s="118"/>
      <c r="AA110" s="93"/>
      <c r="AB110" s="93"/>
      <c r="AC110" s="93"/>
    </row>
    <row r="111" spans="1:29" ht="20.100000000000001" customHeight="1" thickBot="1" x14ac:dyDescent="0.35">
      <c r="A111" s="132"/>
      <c r="B111" s="133"/>
      <c r="C111" s="133"/>
      <c r="D111" s="133"/>
      <c r="E111" s="133"/>
      <c r="F111" s="133"/>
      <c r="G111" s="133"/>
      <c r="H111" s="133"/>
      <c r="I111" s="150"/>
      <c r="J111" s="150"/>
      <c r="K111" s="150"/>
      <c r="L111" s="134"/>
      <c r="M111" s="93"/>
      <c r="N111" s="110"/>
      <c r="O111" s="111" t="s">
        <v>81</v>
      </c>
      <c r="P111" s="111"/>
      <c r="Q111" s="111"/>
      <c r="R111" s="111">
        <f t="shared" si="22"/>
        <v>13</v>
      </c>
      <c r="S111" s="92"/>
      <c r="T111" s="111" t="s">
        <v>81</v>
      </c>
      <c r="U111" s="117">
        <v>0</v>
      </c>
      <c r="V111" s="113"/>
      <c r="W111" s="117">
        <f t="shared" si="24"/>
        <v>0</v>
      </c>
      <c r="X111" s="113"/>
      <c r="Y111" s="117">
        <f t="shared" si="25"/>
        <v>0</v>
      </c>
      <c r="Z111" s="118"/>
      <c r="AA111" s="93"/>
      <c r="AB111" s="93"/>
      <c r="AC111" s="93"/>
    </row>
    <row r="112" spans="1:29" ht="20.100000000000001" customHeight="1" thickBot="1" x14ac:dyDescent="0.35">
      <c r="A112" s="353"/>
      <c r="B112" s="444"/>
      <c r="C112" s="444"/>
      <c r="D112" s="444"/>
      <c r="E112" s="444"/>
      <c r="F112" s="444"/>
      <c r="G112" s="444"/>
      <c r="H112" s="444"/>
      <c r="I112" s="444"/>
      <c r="J112" s="444"/>
      <c r="K112" s="444"/>
      <c r="L112" s="353"/>
      <c r="M112" s="93"/>
      <c r="N112" s="110"/>
      <c r="O112" s="156"/>
      <c r="P112" s="385"/>
      <c r="Q112" s="385"/>
      <c r="R112" s="157"/>
      <c r="S112" s="92"/>
      <c r="T112" s="156"/>
      <c r="U112" s="386"/>
      <c r="V112" s="387"/>
      <c r="W112" s="386"/>
      <c r="X112" s="387"/>
      <c r="Y112" s="158"/>
      <c r="Z112" s="118"/>
      <c r="AA112" s="93"/>
      <c r="AB112" s="93"/>
      <c r="AC112" s="93"/>
    </row>
    <row r="113" spans="1:29" ht="20.100000000000001" customHeight="1" thickBot="1" x14ac:dyDescent="0.55000000000000004">
      <c r="A113" s="560" t="s">
        <v>50</v>
      </c>
      <c r="B113" s="561"/>
      <c r="C113" s="561"/>
      <c r="D113" s="561"/>
      <c r="E113" s="561"/>
      <c r="F113" s="561"/>
      <c r="G113" s="561"/>
      <c r="H113" s="561"/>
      <c r="I113" s="561"/>
      <c r="J113" s="561"/>
      <c r="K113" s="561"/>
      <c r="L113" s="562"/>
      <c r="M113" s="94"/>
      <c r="N113" s="95"/>
      <c r="O113" s="557" t="s">
        <v>51</v>
      </c>
      <c r="P113" s="558"/>
      <c r="Q113" s="558"/>
      <c r="R113" s="559"/>
      <c r="S113" s="96"/>
      <c r="T113" s="557" t="s">
        <v>52</v>
      </c>
      <c r="U113" s="558"/>
      <c r="V113" s="558"/>
      <c r="W113" s="558"/>
      <c r="X113" s="558"/>
      <c r="Y113" s="559"/>
      <c r="Z113" s="97"/>
      <c r="AA113" s="93"/>
      <c r="AB113" s="93"/>
      <c r="AC113" s="93"/>
    </row>
    <row r="114" spans="1:29" ht="20.100000000000001" customHeight="1" thickBot="1" x14ac:dyDescent="0.25">
      <c r="A114" s="436"/>
      <c r="B114" s="437"/>
      <c r="C114" s="566" t="s">
        <v>237</v>
      </c>
      <c r="D114" s="567"/>
      <c r="E114" s="567"/>
      <c r="F114" s="567"/>
      <c r="G114" s="437" t="str">
        <f>$J$1</f>
        <v>May</v>
      </c>
      <c r="H114" s="568">
        <f>$K$1</f>
        <v>2025</v>
      </c>
      <c r="I114" s="567"/>
      <c r="J114" s="437"/>
      <c r="K114" s="438"/>
      <c r="L114" s="439"/>
      <c r="M114" s="102"/>
      <c r="N114" s="103"/>
      <c r="O114" s="104" t="s">
        <v>53</v>
      </c>
      <c r="P114" s="104" t="s">
        <v>54</v>
      </c>
      <c r="Q114" s="104" t="s">
        <v>55</v>
      </c>
      <c r="R114" s="104" t="s">
        <v>56</v>
      </c>
      <c r="S114" s="105"/>
      <c r="T114" s="104" t="s">
        <v>53</v>
      </c>
      <c r="U114" s="104" t="s">
        <v>57</v>
      </c>
      <c r="V114" s="104" t="s">
        <v>9</v>
      </c>
      <c r="W114" s="104" t="s">
        <v>10</v>
      </c>
      <c r="X114" s="104" t="s">
        <v>11</v>
      </c>
      <c r="Y114" s="104" t="s">
        <v>58</v>
      </c>
      <c r="Z114" s="106"/>
      <c r="AA114" s="93"/>
      <c r="AB114" s="93"/>
      <c r="AC114" s="93"/>
    </row>
    <row r="115" spans="1:29" ht="20.100000000000001" customHeight="1" x14ac:dyDescent="0.2">
      <c r="A115" s="98"/>
      <c r="B115" s="85"/>
      <c r="C115" s="85"/>
      <c r="D115" s="107"/>
      <c r="E115" s="107"/>
      <c r="F115" s="107"/>
      <c r="G115" s="107"/>
      <c r="H115" s="107"/>
      <c r="I115" s="85"/>
      <c r="J115" s="108" t="s">
        <v>59</v>
      </c>
      <c r="K115" s="87">
        <f>22000+2000+2000+4000</f>
        <v>30000</v>
      </c>
      <c r="L115" s="109"/>
      <c r="M115" s="93"/>
      <c r="N115" s="110"/>
      <c r="O115" s="111" t="s">
        <v>60</v>
      </c>
      <c r="P115" s="111">
        <v>31</v>
      </c>
      <c r="Q115" s="111">
        <v>0</v>
      </c>
      <c r="R115" s="111">
        <f>15-Q115</f>
        <v>15</v>
      </c>
      <c r="S115" s="112"/>
      <c r="T115" s="111" t="s">
        <v>60</v>
      </c>
      <c r="U115" s="113">
        <v>28225</v>
      </c>
      <c r="V115" s="113">
        <v>5000</v>
      </c>
      <c r="W115" s="113">
        <f>V115+U115</f>
        <v>33225</v>
      </c>
      <c r="X115" s="113">
        <v>6000</v>
      </c>
      <c r="Y115" s="113">
        <f>W115-X115</f>
        <v>27225</v>
      </c>
      <c r="Z115" s="106"/>
      <c r="AA115" s="93"/>
      <c r="AB115" s="93"/>
      <c r="AC115" s="93"/>
    </row>
    <row r="116" spans="1:29" ht="20.100000000000001" customHeight="1" thickBot="1" x14ac:dyDescent="0.25">
      <c r="A116" s="98"/>
      <c r="B116" s="85" t="s">
        <v>61</v>
      </c>
      <c r="C116" s="84" t="s">
        <v>95</v>
      </c>
      <c r="D116" s="85"/>
      <c r="E116" s="85"/>
      <c r="F116" s="85"/>
      <c r="G116" s="85"/>
      <c r="H116" s="114"/>
      <c r="I116" s="107"/>
      <c r="J116" s="85"/>
      <c r="K116" s="85"/>
      <c r="L116" s="115"/>
      <c r="M116" s="94"/>
      <c r="N116" s="116"/>
      <c r="O116" s="111" t="s">
        <v>62</v>
      </c>
      <c r="P116" s="111">
        <v>28</v>
      </c>
      <c r="Q116" s="111">
        <v>0</v>
      </c>
      <c r="R116" s="111">
        <f t="shared" ref="R116:R126" si="26">R115-Q116</f>
        <v>15</v>
      </c>
      <c r="S116" s="92"/>
      <c r="T116" s="111" t="s">
        <v>62</v>
      </c>
      <c r="U116" s="117">
        <f>Y115</f>
        <v>27225</v>
      </c>
      <c r="V116" s="113">
        <f>5000+2000</f>
        <v>7000</v>
      </c>
      <c r="W116" s="117">
        <f t="shared" ref="W116:W126" si="27">IF(U116="","",U116+V116)</f>
        <v>34225</v>
      </c>
      <c r="X116" s="113">
        <v>6000</v>
      </c>
      <c r="Y116" s="117">
        <f t="shared" ref="Y116:Y126" si="28">IF(W116="","",W116-X116)</f>
        <v>28225</v>
      </c>
      <c r="Z116" s="118"/>
      <c r="AA116" s="93"/>
      <c r="AB116" s="93"/>
      <c r="AC116" s="93"/>
    </row>
    <row r="117" spans="1:29" ht="20.100000000000001" customHeight="1" thickBot="1" x14ac:dyDescent="0.25">
      <c r="A117" s="405"/>
      <c r="B117" s="413" t="s">
        <v>63</v>
      </c>
      <c r="C117" s="414"/>
      <c r="D117" s="353"/>
      <c r="E117" s="353"/>
      <c r="F117" s="563" t="s">
        <v>52</v>
      </c>
      <c r="G117" s="564"/>
      <c r="H117" s="353"/>
      <c r="I117" s="563" t="s">
        <v>64</v>
      </c>
      <c r="J117" s="565"/>
      <c r="K117" s="564"/>
      <c r="L117" s="415"/>
      <c r="M117" s="93"/>
      <c r="N117" s="110"/>
      <c r="O117" s="111" t="s">
        <v>65</v>
      </c>
      <c r="P117" s="111">
        <v>30</v>
      </c>
      <c r="Q117" s="111">
        <v>1</v>
      </c>
      <c r="R117" s="111">
        <f t="shared" si="26"/>
        <v>14</v>
      </c>
      <c r="S117" s="92"/>
      <c r="T117" s="111" t="s">
        <v>65</v>
      </c>
      <c r="U117" s="117">
        <f>Y116</f>
        <v>28225</v>
      </c>
      <c r="V117" s="113"/>
      <c r="W117" s="117">
        <f t="shared" si="27"/>
        <v>28225</v>
      </c>
      <c r="X117" s="113">
        <v>3000</v>
      </c>
      <c r="Y117" s="117">
        <f t="shared" si="28"/>
        <v>25225</v>
      </c>
      <c r="Z117" s="118"/>
      <c r="AA117" s="93"/>
      <c r="AB117" s="93"/>
      <c r="AC117" s="93"/>
    </row>
    <row r="118" spans="1:29" ht="20.100000000000001" customHeight="1" x14ac:dyDescent="0.2">
      <c r="A118" s="98"/>
      <c r="B118" s="85"/>
      <c r="C118" s="85"/>
      <c r="D118" s="85"/>
      <c r="E118" s="85"/>
      <c r="F118" s="85"/>
      <c r="G118" s="85"/>
      <c r="H118" s="122"/>
      <c r="I118" s="85"/>
      <c r="J118" s="85"/>
      <c r="K118" s="85"/>
      <c r="L118" s="123"/>
      <c r="M118" s="93"/>
      <c r="N118" s="110"/>
      <c r="O118" s="111" t="s">
        <v>66</v>
      </c>
      <c r="P118" s="111">
        <v>30</v>
      </c>
      <c r="Q118" s="111">
        <v>0</v>
      </c>
      <c r="R118" s="111">
        <f t="shared" si="26"/>
        <v>14</v>
      </c>
      <c r="S118" s="92"/>
      <c r="T118" s="111" t="s">
        <v>66</v>
      </c>
      <c r="U118" s="117">
        <f>Y117</f>
        <v>25225</v>
      </c>
      <c r="V118" s="113">
        <f>5000+3000</f>
        <v>8000</v>
      </c>
      <c r="W118" s="117">
        <f t="shared" si="27"/>
        <v>33225</v>
      </c>
      <c r="X118" s="113">
        <v>8000</v>
      </c>
      <c r="Y118" s="117">
        <f t="shared" si="28"/>
        <v>25225</v>
      </c>
      <c r="Z118" s="118"/>
      <c r="AA118" s="93"/>
      <c r="AB118" s="93"/>
      <c r="AC118" s="93"/>
    </row>
    <row r="119" spans="1:29" ht="20.100000000000001" customHeight="1" x14ac:dyDescent="0.2">
      <c r="A119" s="98"/>
      <c r="B119" s="569" t="s">
        <v>51</v>
      </c>
      <c r="C119" s="527"/>
      <c r="D119" s="85"/>
      <c r="E119" s="85"/>
      <c r="F119" s="124" t="s">
        <v>67</v>
      </c>
      <c r="G119" s="125">
        <f>IF($J$1="January",U115,IF($J$1="February",U116,IF($J$1="March",U117,IF($J$1="April",U118,IF($J$1="May",U119,IF($J$1="June",U120,IF($J$1="July",U121,IF($J$1="August",U122,IF($J$1="August",U122,IF($J$1="September",U123,IF($J$1="October",U124,IF($J$1="November",U125,IF($J$1="December",U126)))))))))))))</f>
        <v>25225</v>
      </c>
      <c r="H119" s="122"/>
      <c r="I119" s="126">
        <f>IF(C123&gt;=C122,$K$2,C121+C123)</f>
        <v>31</v>
      </c>
      <c r="J119" s="127" t="s">
        <v>68</v>
      </c>
      <c r="K119" s="128">
        <f>K115/$K$2*I119</f>
        <v>30000</v>
      </c>
      <c r="L119" s="129"/>
      <c r="M119" s="93"/>
      <c r="N119" s="110"/>
      <c r="O119" s="111" t="s">
        <v>69</v>
      </c>
      <c r="P119" s="111">
        <v>26</v>
      </c>
      <c r="Q119" s="111">
        <v>5</v>
      </c>
      <c r="R119" s="111">
        <f t="shared" si="26"/>
        <v>9</v>
      </c>
      <c r="S119" s="92"/>
      <c r="T119" s="111" t="s">
        <v>69</v>
      </c>
      <c r="U119" s="117">
        <f>Y118</f>
        <v>25225</v>
      </c>
      <c r="V119" s="113">
        <f>10000+2500</f>
        <v>12500</v>
      </c>
      <c r="W119" s="117">
        <f t="shared" si="27"/>
        <v>37725</v>
      </c>
      <c r="X119" s="113">
        <v>10000</v>
      </c>
      <c r="Y119" s="117">
        <f t="shared" si="28"/>
        <v>27725</v>
      </c>
      <c r="Z119" s="118"/>
      <c r="AA119" s="93"/>
      <c r="AB119" s="93"/>
      <c r="AC119" s="93"/>
    </row>
    <row r="120" spans="1:29" ht="20.100000000000001" customHeight="1" x14ac:dyDescent="0.2">
      <c r="A120" s="98"/>
      <c r="B120" s="130"/>
      <c r="C120" s="130"/>
      <c r="D120" s="85"/>
      <c r="E120" s="85"/>
      <c r="F120" s="124" t="s">
        <v>9</v>
      </c>
      <c r="G120" s="125">
        <f>IF($J$1="January",V115,IF($J$1="February",V116,IF($J$1="March",V117,IF($J$1="April",V118,IF($J$1="May",V119,IF($J$1="June",V120,IF($J$1="July",V121,IF($J$1="August",V122,IF($J$1="August",V122,IF($J$1="September",V123,IF($J$1="October",V124,IF($J$1="November",V125,IF($J$1="December",V126)))))))))))))</f>
        <v>12500</v>
      </c>
      <c r="H120" s="122"/>
      <c r="I120" s="126">
        <v>60</v>
      </c>
      <c r="J120" s="127" t="s">
        <v>70</v>
      </c>
      <c r="K120" s="125">
        <f>K115/$K$2/8*I120</f>
        <v>7258.0645161290322</v>
      </c>
      <c r="L120" s="131"/>
      <c r="M120" s="93"/>
      <c r="N120" s="110"/>
      <c r="O120" s="111" t="s">
        <v>47</v>
      </c>
      <c r="P120" s="111"/>
      <c r="Q120" s="111"/>
      <c r="R120" s="111">
        <f t="shared" si="26"/>
        <v>9</v>
      </c>
      <c r="S120" s="92"/>
      <c r="T120" s="111" t="s">
        <v>47</v>
      </c>
      <c r="U120" s="117"/>
      <c r="V120" s="113"/>
      <c r="W120" s="117" t="str">
        <f t="shared" si="27"/>
        <v/>
      </c>
      <c r="X120" s="113"/>
      <c r="Y120" s="117" t="str">
        <f t="shared" si="28"/>
        <v/>
      </c>
      <c r="Z120" s="118"/>
      <c r="AA120" s="93"/>
      <c r="AB120" s="93"/>
      <c r="AC120" s="93"/>
    </row>
    <row r="121" spans="1:29" ht="20.100000000000001" customHeight="1" x14ac:dyDescent="0.2">
      <c r="A121" s="98"/>
      <c r="B121" s="124" t="s">
        <v>54</v>
      </c>
      <c r="C121" s="130">
        <f>IF($J$1="January",P115,IF($J$1="February",P116,IF($J$1="March",P117,IF($J$1="April",P118,IF($J$1="May",P119,IF($J$1="June",P120,IF($J$1="July",P121,IF($J$1="August",P122,IF($J$1="August",P122,IF($J$1="September",P123,IF($J$1="October",P124,IF($J$1="November",P125,IF($J$1="December",P126)))))))))))))</f>
        <v>26</v>
      </c>
      <c r="D121" s="85"/>
      <c r="E121" s="85"/>
      <c r="F121" s="124" t="s">
        <v>71</v>
      </c>
      <c r="G121" s="125">
        <f>IF($J$1="January",W115,IF($J$1="February",W116,IF($J$1="March",W117,IF($J$1="April",W118,IF($J$1="May",W119,IF($J$1="June",W120,IF($J$1="July",W121,IF($J$1="August",W122,IF($J$1="August",W122,IF($J$1="September",W123,IF($J$1="October",W124,IF($J$1="November",W125,IF($J$1="December",W126)))))))))))))</f>
        <v>37725</v>
      </c>
      <c r="H121" s="122"/>
      <c r="I121" s="570" t="s">
        <v>72</v>
      </c>
      <c r="J121" s="527"/>
      <c r="K121" s="125">
        <f>K119+K120</f>
        <v>37258.06451612903</v>
      </c>
      <c r="L121" s="131"/>
      <c r="M121" s="93"/>
      <c r="N121" s="110"/>
      <c r="O121" s="111" t="s">
        <v>73</v>
      </c>
      <c r="P121" s="111"/>
      <c r="Q121" s="111"/>
      <c r="R121" s="111">
        <f t="shared" si="26"/>
        <v>9</v>
      </c>
      <c r="S121" s="92"/>
      <c r="T121" s="111" t="s">
        <v>73</v>
      </c>
      <c r="U121" s="117"/>
      <c r="V121" s="113"/>
      <c r="W121" s="117" t="str">
        <f t="shared" si="27"/>
        <v/>
      </c>
      <c r="X121" s="113"/>
      <c r="Y121" s="117" t="str">
        <f t="shared" si="28"/>
        <v/>
      </c>
      <c r="Z121" s="118"/>
      <c r="AA121" s="93"/>
      <c r="AB121" s="93"/>
      <c r="AC121" s="93"/>
    </row>
    <row r="122" spans="1:29" ht="20.100000000000001" customHeight="1" x14ac:dyDescent="0.2">
      <c r="A122" s="98"/>
      <c r="B122" s="124" t="s">
        <v>55</v>
      </c>
      <c r="C122" s="130">
        <f>IF($J$1="January",Q115,IF($J$1="February",Q116,IF($J$1="March",Q117,IF($J$1="April",Q118,IF($J$1="May",Q119,IF($J$1="June",Q120,IF($J$1="July",Q121,IF($J$1="August",Q122,IF($J$1="August",Q122,IF($J$1="September",Q123,IF($J$1="October",Q124,IF($J$1="November",Q125,IF($J$1="December",Q126)))))))))))))</f>
        <v>5</v>
      </c>
      <c r="D122" s="85"/>
      <c r="E122" s="85"/>
      <c r="F122" s="124" t="s">
        <v>11</v>
      </c>
      <c r="G122" s="125">
        <f>IF($J$1="January",X115,IF($J$1="February",X116,IF($J$1="March",X117,IF($J$1="April",X118,IF($J$1="May",X119,IF($J$1="June",X120,IF($J$1="July",X121,IF($J$1="August",X122,IF($J$1="August",X122,IF($J$1="September",X123,IF($J$1="October",X124,IF($J$1="November",X125,IF($J$1="December",X126)))))))))))))</f>
        <v>10000</v>
      </c>
      <c r="H122" s="122"/>
      <c r="I122" s="570" t="s">
        <v>74</v>
      </c>
      <c r="J122" s="527"/>
      <c r="K122" s="125">
        <f>G122</f>
        <v>10000</v>
      </c>
      <c r="L122" s="131"/>
      <c r="M122" s="93"/>
      <c r="N122" s="110"/>
      <c r="O122" s="111" t="s">
        <v>75</v>
      </c>
      <c r="P122" s="111"/>
      <c r="Q122" s="111"/>
      <c r="R122" s="111">
        <f t="shared" si="26"/>
        <v>9</v>
      </c>
      <c r="S122" s="92"/>
      <c r="T122" s="111" t="s">
        <v>75</v>
      </c>
      <c r="U122" s="117"/>
      <c r="V122" s="113"/>
      <c r="W122" s="117" t="str">
        <f t="shared" si="27"/>
        <v/>
      </c>
      <c r="X122" s="113"/>
      <c r="Y122" s="117" t="str">
        <f t="shared" si="28"/>
        <v/>
      </c>
      <c r="Z122" s="118"/>
      <c r="AA122" s="93"/>
      <c r="AB122" s="93"/>
      <c r="AC122" s="93"/>
    </row>
    <row r="123" spans="1:29" ht="18.75" customHeight="1" x14ac:dyDescent="0.2">
      <c r="A123" s="405"/>
      <c r="B123" s="426" t="s">
        <v>76</v>
      </c>
      <c r="C123" s="424">
        <f>IF($J$1="January",R115,IF($J$1="February",R116,IF($J$1="March",R117,IF($J$1="April",R118,IF($J$1="May",R119,IF($J$1="June",R120,IF($J$1="July",R121,IF($J$1="August",R122,IF($J$1="August",R122,IF($J$1="September",R123,IF($J$1="October",R124,IF($J$1="November",R125,IF($J$1="December",R126)))))))))))))</f>
        <v>9</v>
      </c>
      <c r="D123" s="353"/>
      <c r="E123" s="353"/>
      <c r="F123" s="426" t="s">
        <v>58</v>
      </c>
      <c r="G123" s="427">
        <f>IF($J$1="January",Y115,IF($J$1="February",Y116,IF($J$1="March",Y117,IF($J$1="April",Y118,IF($J$1="May",Y119,IF($J$1="June",Y120,IF($J$1="July",Y121,IF($J$1="August",Y122,IF($J$1="August",Y122,IF($J$1="September",Y123,IF($J$1="October",Y124,IF($J$1="November",Y125,IF($J$1="December",Y126)))))))))))))</f>
        <v>27725</v>
      </c>
      <c r="H123" s="353"/>
      <c r="I123" s="576" t="s">
        <v>13</v>
      </c>
      <c r="J123" s="577"/>
      <c r="K123" s="430">
        <f>K121-K122</f>
        <v>27258.06451612903</v>
      </c>
      <c r="L123" s="412"/>
      <c r="M123" s="93"/>
      <c r="N123" s="110"/>
      <c r="O123" s="111" t="s">
        <v>78</v>
      </c>
      <c r="P123" s="111"/>
      <c r="Q123" s="111"/>
      <c r="R123" s="111">
        <f t="shared" si="26"/>
        <v>9</v>
      </c>
      <c r="S123" s="92"/>
      <c r="T123" s="111" t="s">
        <v>78</v>
      </c>
      <c r="U123" s="117"/>
      <c r="V123" s="113"/>
      <c r="W123" s="117" t="str">
        <f t="shared" si="27"/>
        <v/>
      </c>
      <c r="X123" s="113"/>
      <c r="Y123" s="117" t="str">
        <f t="shared" si="28"/>
        <v/>
      </c>
      <c r="Z123" s="118"/>
      <c r="AA123" s="93"/>
      <c r="AB123" s="93"/>
      <c r="AC123" s="93"/>
    </row>
    <row r="124" spans="1:29" ht="20.100000000000001" customHeight="1" x14ac:dyDescent="0.2">
      <c r="A124" s="98"/>
      <c r="B124" s="85"/>
      <c r="C124" s="85"/>
      <c r="D124" s="85"/>
      <c r="E124" s="85"/>
      <c r="F124" s="85"/>
      <c r="G124" s="85"/>
      <c r="H124" s="85"/>
      <c r="I124" s="574"/>
      <c r="J124" s="575"/>
      <c r="K124" s="87"/>
      <c r="L124" s="121"/>
      <c r="M124" s="93"/>
      <c r="N124" s="110"/>
      <c r="O124" s="111" t="s">
        <v>79</v>
      </c>
      <c r="P124" s="111"/>
      <c r="Q124" s="111"/>
      <c r="R124" s="111">
        <f t="shared" si="26"/>
        <v>9</v>
      </c>
      <c r="S124" s="92"/>
      <c r="T124" s="111" t="s">
        <v>79</v>
      </c>
      <c r="U124" s="117"/>
      <c r="V124" s="113"/>
      <c r="W124" s="117" t="str">
        <f t="shared" si="27"/>
        <v/>
      </c>
      <c r="X124" s="113"/>
      <c r="Y124" s="117" t="str">
        <f t="shared" si="28"/>
        <v/>
      </c>
      <c r="Z124" s="118"/>
      <c r="AA124" s="93"/>
      <c r="AB124" s="93"/>
      <c r="AC124" s="93"/>
    </row>
    <row r="125" spans="1:29" ht="20.100000000000001" customHeight="1" x14ac:dyDescent="0.3">
      <c r="A125" s="98"/>
      <c r="B125" s="83"/>
      <c r="C125" s="83"/>
      <c r="D125" s="83"/>
      <c r="E125" s="83"/>
      <c r="F125" s="83"/>
      <c r="G125" s="83"/>
      <c r="H125" s="83"/>
      <c r="I125" s="574"/>
      <c r="J125" s="575"/>
      <c r="K125" s="87"/>
      <c r="L125" s="121"/>
      <c r="M125" s="93"/>
      <c r="N125" s="110"/>
      <c r="O125" s="111" t="s">
        <v>80</v>
      </c>
      <c r="P125" s="111"/>
      <c r="Q125" s="111"/>
      <c r="R125" s="111">
        <f t="shared" si="26"/>
        <v>9</v>
      </c>
      <c r="S125" s="92"/>
      <c r="T125" s="111" t="s">
        <v>80</v>
      </c>
      <c r="U125" s="117"/>
      <c r="V125" s="113"/>
      <c r="W125" s="117" t="str">
        <f t="shared" si="27"/>
        <v/>
      </c>
      <c r="X125" s="113"/>
      <c r="Y125" s="117" t="str">
        <f t="shared" si="28"/>
        <v/>
      </c>
      <c r="Z125" s="118"/>
      <c r="AA125" s="93"/>
      <c r="AB125" s="93"/>
      <c r="AC125" s="93"/>
    </row>
    <row r="126" spans="1:29" ht="20.100000000000001" customHeight="1" thickBot="1" x14ac:dyDescent="0.35">
      <c r="A126" s="132"/>
      <c r="B126" s="133"/>
      <c r="C126" s="133"/>
      <c r="D126" s="133"/>
      <c r="E126" s="133"/>
      <c r="F126" s="133"/>
      <c r="G126" s="133"/>
      <c r="H126" s="133"/>
      <c r="I126" s="133"/>
      <c r="J126" s="133"/>
      <c r="K126" s="150"/>
      <c r="L126" s="134"/>
      <c r="M126" s="93"/>
      <c r="N126" s="110"/>
      <c r="O126" s="111" t="s">
        <v>81</v>
      </c>
      <c r="P126" s="111"/>
      <c r="Q126" s="111"/>
      <c r="R126" s="111">
        <f t="shared" si="26"/>
        <v>9</v>
      </c>
      <c r="S126" s="92"/>
      <c r="T126" s="111" t="s">
        <v>81</v>
      </c>
      <c r="U126" s="117"/>
      <c r="V126" s="113"/>
      <c r="W126" s="117" t="str">
        <f t="shared" si="27"/>
        <v/>
      </c>
      <c r="X126" s="113"/>
      <c r="Y126" s="117" t="str">
        <f t="shared" si="28"/>
        <v/>
      </c>
      <c r="Z126" s="118"/>
      <c r="AA126" s="93"/>
      <c r="AB126" s="93"/>
      <c r="AC126" s="93"/>
    </row>
    <row r="127" spans="1:29" ht="20.100000000000001" customHeight="1" thickBot="1" x14ac:dyDescent="0.25">
      <c r="A127" s="353"/>
      <c r="B127" s="353"/>
      <c r="C127" s="353"/>
      <c r="D127" s="353"/>
      <c r="E127" s="353"/>
      <c r="F127" s="353"/>
      <c r="G127" s="353"/>
      <c r="H127" s="353"/>
      <c r="I127" s="353"/>
      <c r="J127" s="353"/>
      <c r="K127" s="353"/>
      <c r="L127" s="353"/>
      <c r="M127" s="136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6"/>
      <c r="AB127" s="136"/>
      <c r="AC127" s="136"/>
    </row>
    <row r="128" spans="1:29" ht="20.100000000000001" customHeight="1" thickBot="1" x14ac:dyDescent="0.55000000000000004">
      <c r="A128" s="560" t="s">
        <v>50</v>
      </c>
      <c r="B128" s="561"/>
      <c r="C128" s="561"/>
      <c r="D128" s="561"/>
      <c r="E128" s="561"/>
      <c r="F128" s="561"/>
      <c r="G128" s="561"/>
      <c r="H128" s="561"/>
      <c r="I128" s="561"/>
      <c r="J128" s="561"/>
      <c r="K128" s="561"/>
      <c r="L128" s="562"/>
      <c r="M128" s="94"/>
      <c r="N128" s="95"/>
      <c r="O128" s="557" t="s">
        <v>51</v>
      </c>
      <c r="P128" s="558"/>
      <c r="Q128" s="558"/>
      <c r="R128" s="559"/>
      <c r="S128" s="96"/>
      <c r="T128" s="557" t="s">
        <v>52</v>
      </c>
      <c r="U128" s="558"/>
      <c r="V128" s="558"/>
      <c r="W128" s="558"/>
      <c r="X128" s="558"/>
      <c r="Y128" s="559"/>
      <c r="Z128" s="97"/>
      <c r="AA128" s="94"/>
      <c r="AB128" s="93"/>
      <c r="AC128" s="93"/>
    </row>
    <row r="129" spans="1:29" ht="20.100000000000001" customHeight="1" thickBot="1" x14ac:dyDescent="0.25">
      <c r="A129" s="436"/>
      <c r="B129" s="437"/>
      <c r="C129" s="566" t="s">
        <v>237</v>
      </c>
      <c r="D129" s="567"/>
      <c r="E129" s="567"/>
      <c r="F129" s="567"/>
      <c r="G129" s="437" t="str">
        <f>$J$1</f>
        <v>May</v>
      </c>
      <c r="H129" s="568">
        <f>$K$1</f>
        <v>2025</v>
      </c>
      <c r="I129" s="567"/>
      <c r="J129" s="437"/>
      <c r="K129" s="438"/>
      <c r="L129" s="439"/>
      <c r="M129" s="102"/>
      <c r="N129" s="103"/>
      <c r="O129" s="104" t="s">
        <v>53</v>
      </c>
      <c r="P129" s="104" t="s">
        <v>54</v>
      </c>
      <c r="Q129" s="104" t="s">
        <v>55</v>
      </c>
      <c r="R129" s="104" t="s">
        <v>56</v>
      </c>
      <c r="S129" s="105"/>
      <c r="T129" s="104" t="s">
        <v>53</v>
      </c>
      <c r="U129" s="104" t="s">
        <v>57</v>
      </c>
      <c r="V129" s="104" t="s">
        <v>9</v>
      </c>
      <c r="W129" s="104" t="s">
        <v>10</v>
      </c>
      <c r="X129" s="104" t="s">
        <v>11</v>
      </c>
      <c r="Y129" s="104" t="s">
        <v>58</v>
      </c>
      <c r="Z129" s="106"/>
      <c r="AA129" s="102"/>
      <c r="AB129" s="93"/>
      <c r="AC129" s="93"/>
    </row>
    <row r="130" spans="1:29" ht="20.100000000000001" customHeight="1" x14ac:dyDescent="0.2">
      <c r="A130" s="98"/>
      <c r="B130" s="85"/>
      <c r="C130" s="85"/>
      <c r="D130" s="107"/>
      <c r="E130" s="107"/>
      <c r="F130" s="107"/>
      <c r="G130" s="107"/>
      <c r="H130" s="107"/>
      <c r="I130" s="85"/>
      <c r="J130" s="108" t="s">
        <v>59</v>
      </c>
      <c r="K130" s="87">
        <f>35000+3000+5000+17000+20000</f>
        <v>80000</v>
      </c>
      <c r="L130" s="109"/>
      <c r="M130" s="93"/>
      <c r="N130" s="110"/>
      <c r="O130" s="111" t="s">
        <v>60</v>
      </c>
      <c r="P130" s="111">
        <v>31</v>
      </c>
      <c r="Q130" s="111">
        <v>0</v>
      </c>
      <c r="R130" s="111">
        <f>15-Q130</f>
        <v>15</v>
      </c>
      <c r="S130" s="112"/>
      <c r="T130" s="111" t="s">
        <v>60</v>
      </c>
      <c r="U130" s="113">
        <v>74500</v>
      </c>
      <c r="V130" s="113"/>
      <c r="W130" s="113">
        <f>V130+U130</f>
        <v>74500</v>
      </c>
      <c r="X130" s="113">
        <v>5000</v>
      </c>
      <c r="Y130" s="113">
        <f>W130-X130</f>
        <v>69500</v>
      </c>
      <c r="Z130" s="106"/>
      <c r="AA130" s="93"/>
      <c r="AB130" s="93"/>
      <c r="AC130" s="93"/>
    </row>
    <row r="131" spans="1:29" ht="20.100000000000001" customHeight="1" thickBot="1" x14ac:dyDescent="0.25">
      <c r="A131" s="98"/>
      <c r="B131" s="85" t="s">
        <v>61</v>
      </c>
      <c r="C131" s="84" t="s">
        <v>88</v>
      </c>
      <c r="D131" s="85"/>
      <c r="E131" s="85"/>
      <c r="F131" s="85"/>
      <c r="G131" s="85"/>
      <c r="H131" s="114"/>
      <c r="I131" s="107"/>
      <c r="J131" s="85"/>
      <c r="K131" s="85"/>
      <c r="L131" s="115"/>
      <c r="M131" s="94"/>
      <c r="N131" s="116"/>
      <c r="O131" s="111" t="s">
        <v>62</v>
      </c>
      <c r="P131" s="111">
        <v>27</v>
      </c>
      <c r="Q131" s="111">
        <v>1</v>
      </c>
      <c r="R131" s="111">
        <f t="shared" ref="R131:R141" si="29">R130-Q131</f>
        <v>14</v>
      </c>
      <c r="S131" s="92"/>
      <c r="T131" s="111" t="s">
        <v>62</v>
      </c>
      <c r="U131" s="117">
        <f>Y130</f>
        <v>69500</v>
      </c>
      <c r="V131" s="113"/>
      <c r="W131" s="117">
        <f t="shared" ref="W131:W141" si="30">IF(U131="","",U131+V131)</f>
        <v>69500</v>
      </c>
      <c r="X131" s="113">
        <v>0</v>
      </c>
      <c r="Y131" s="117">
        <f t="shared" ref="Y131:Y141" si="31">IF(W131="","",W131-X131)</f>
        <v>69500</v>
      </c>
      <c r="Z131" s="118"/>
      <c r="AA131" s="94"/>
      <c r="AB131" s="93"/>
      <c r="AC131" s="93"/>
    </row>
    <row r="132" spans="1:29" ht="20.100000000000001" customHeight="1" thickBot="1" x14ac:dyDescent="0.25">
      <c r="A132" s="405"/>
      <c r="B132" s="413" t="s">
        <v>63</v>
      </c>
      <c r="C132" s="414" t="s">
        <v>89</v>
      </c>
      <c r="D132" s="353"/>
      <c r="E132" s="353"/>
      <c r="F132" s="563" t="s">
        <v>52</v>
      </c>
      <c r="G132" s="564"/>
      <c r="H132" s="353"/>
      <c r="I132" s="563" t="s">
        <v>64</v>
      </c>
      <c r="J132" s="565"/>
      <c r="K132" s="564"/>
      <c r="L132" s="415"/>
      <c r="M132" s="93"/>
      <c r="N132" s="110"/>
      <c r="O132" s="111" t="s">
        <v>65</v>
      </c>
      <c r="P132" s="111">
        <v>30</v>
      </c>
      <c r="Q132" s="111">
        <v>1</v>
      </c>
      <c r="R132" s="111">
        <f t="shared" si="29"/>
        <v>13</v>
      </c>
      <c r="S132" s="92"/>
      <c r="T132" s="111" t="s">
        <v>65</v>
      </c>
      <c r="U132" s="117">
        <f>Y131</f>
        <v>69500</v>
      </c>
      <c r="V132" s="113">
        <v>30000</v>
      </c>
      <c r="W132" s="117">
        <f t="shared" si="30"/>
        <v>99500</v>
      </c>
      <c r="X132" s="113">
        <v>15000</v>
      </c>
      <c r="Y132" s="117">
        <f t="shared" si="31"/>
        <v>84500</v>
      </c>
      <c r="Z132" s="118"/>
      <c r="AA132" s="93"/>
      <c r="AB132" s="93"/>
      <c r="AC132" s="93"/>
    </row>
    <row r="133" spans="1:29" ht="20.100000000000001" customHeight="1" x14ac:dyDescent="0.2">
      <c r="A133" s="98"/>
      <c r="B133" s="85"/>
      <c r="C133" s="85"/>
      <c r="D133" s="85"/>
      <c r="E133" s="85"/>
      <c r="F133" s="85"/>
      <c r="G133" s="85"/>
      <c r="H133" s="122"/>
      <c r="I133" s="85"/>
      <c r="J133" s="85"/>
      <c r="K133" s="85"/>
      <c r="L133" s="123"/>
      <c r="M133" s="93"/>
      <c r="N133" s="110"/>
      <c r="O133" s="111" t="s">
        <v>66</v>
      </c>
      <c r="P133" s="111">
        <v>26</v>
      </c>
      <c r="Q133" s="111">
        <v>4</v>
      </c>
      <c r="R133" s="111">
        <f t="shared" si="29"/>
        <v>9</v>
      </c>
      <c r="S133" s="92"/>
      <c r="T133" s="111" t="s">
        <v>66</v>
      </c>
      <c r="U133" s="117">
        <f>Y132</f>
        <v>84500</v>
      </c>
      <c r="V133" s="113">
        <v>30000</v>
      </c>
      <c r="W133" s="117">
        <f t="shared" si="30"/>
        <v>114500</v>
      </c>
      <c r="X133" s="113">
        <v>5000</v>
      </c>
      <c r="Y133" s="117">
        <f t="shared" si="31"/>
        <v>109500</v>
      </c>
      <c r="Z133" s="118"/>
      <c r="AA133" s="93"/>
      <c r="AB133" s="93"/>
      <c r="AC133" s="93"/>
    </row>
    <row r="134" spans="1:29" ht="20.100000000000001" customHeight="1" x14ac:dyDescent="0.2">
      <c r="A134" s="98"/>
      <c r="B134" s="569" t="s">
        <v>51</v>
      </c>
      <c r="C134" s="527"/>
      <c r="D134" s="85"/>
      <c r="E134" s="85"/>
      <c r="F134" s="124" t="s">
        <v>67</v>
      </c>
      <c r="G134" s="125">
        <f>IF($J$1="January",U130,IF($J$1="February",U131,IF($J$1="March",U132,IF($J$1="April",U133,IF($J$1="May",U134,IF($J$1="June",U135,IF($J$1="July",U136,IF($J$1="August",U137,IF($J$1="August",U137,IF($J$1="September",U138,IF($J$1="October",U139,IF($J$1="November",U140,IF($J$1="December",U141)))))))))))))</f>
        <v>94500</v>
      </c>
      <c r="H134" s="122"/>
      <c r="I134" s="126">
        <f>IF(C138&gt;0,$K$2,C136)</f>
        <v>31</v>
      </c>
      <c r="J134" s="127" t="s">
        <v>68</v>
      </c>
      <c r="K134" s="128">
        <f>K130/$K$2*I134</f>
        <v>80000</v>
      </c>
      <c r="L134" s="129"/>
      <c r="M134" s="93"/>
      <c r="N134" s="110"/>
      <c r="O134" s="111" t="s">
        <v>69</v>
      </c>
      <c r="P134" s="111">
        <v>31</v>
      </c>
      <c r="Q134" s="111">
        <v>0</v>
      </c>
      <c r="R134" s="111">
        <f t="shared" si="29"/>
        <v>9</v>
      </c>
      <c r="S134" s="92"/>
      <c r="T134" s="111" t="s">
        <v>69</v>
      </c>
      <c r="U134" s="519">
        <f>Y133-15000</f>
        <v>94500</v>
      </c>
      <c r="V134" s="113"/>
      <c r="W134" s="117">
        <f t="shared" si="30"/>
        <v>94500</v>
      </c>
      <c r="X134" s="113"/>
      <c r="Y134" s="117">
        <f t="shared" si="31"/>
        <v>94500</v>
      </c>
      <c r="Z134" s="118"/>
      <c r="AA134" s="93"/>
      <c r="AB134" s="93"/>
      <c r="AC134" s="93"/>
    </row>
    <row r="135" spans="1:29" ht="20.100000000000001" customHeight="1" x14ac:dyDescent="0.2">
      <c r="A135" s="98"/>
      <c r="B135" s="130"/>
      <c r="C135" s="130"/>
      <c r="D135" s="85"/>
      <c r="E135" s="85"/>
      <c r="F135" s="124" t="s">
        <v>9</v>
      </c>
      <c r="G135" s="125">
        <f>IF($J$1="January",V130,IF($J$1="February",V131,IF($J$1="March",V132,IF($J$1="April",V133,IF($J$1="May",V134,IF($J$1="June",V135,IF($J$1="July",V136,IF($J$1="August",V137,IF($J$1="August",V137,IF($J$1="September",V138,IF($J$1="October",V139,IF($J$1="November",V140,IF($J$1="December",V141)))))))))))))</f>
        <v>0</v>
      </c>
      <c r="H135" s="122"/>
      <c r="I135" s="126">
        <v>43.5</v>
      </c>
      <c r="J135" s="127" t="s">
        <v>70</v>
      </c>
      <c r="K135" s="125">
        <f>K130/$K$2/8*I135</f>
        <v>14032.258064516129</v>
      </c>
      <c r="L135" s="131"/>
      <c r="M135" s="93"/>
      <c r="N135" s="110"/>
      <c r="O135" s="111" t="s">
        <v>47</v>
      </c>
      <c r="P135" s="111"/>
      <c r="Q135" s="111"/>
      <c r="R135" s="111">
        <f t="shared" si="29"/>
        <v>9</v>
      </c>
      <c r="S135" s="92"/>
      <c r="T135" s="111" t="s">
        <v>47</v>
      </c>
      <c r="U135" s="117">
        <f>Y134</f>
        <v>94500</v>
      </c>
      <c r="V135" s="113"/>
      <c r="W135" s="117">
        <f t="shared" si="30"/>
        <v>94500</v>
      </c>
      <c r="X135" s="113">
        <v>15000</v>
      </c>
      <c r="Y135" s="117">
        <f t="shared" si="31"/>
        <v>79500</v>
      </c>
      <c r="Z135" s="118"/>
      <c r="AA135" s="93"/>
      <c r="AB135" s="93"/>
      <c r="AC135" s="93"/>
    </row>
    <row r="136" spans="1:29" ht="20.100000000000001" customHeight="1" x14ac:dyDescent="0.2">
      <c r="A136" s="98"/>
      <c r="B136" s="124" t="s">
        <v>54</v>
      </c>
      <c r="C136" s="130">
        <f>IF($J$1="January",P130,IF($J$1="February",P131,IF($J$1="March",P132,IF($J$1="April",P133,IF($J$1="May",P134,IF($J$1="June",P135,IF($J$1="July",P136,IF($J$1="August",P137,IF($J$1="August",P137,IF($J$1="September",P138,IF($J$1="October",P139,IF($J$1="November",P140,IF($J$1="December",P141)))))))))))))</f>
        <v>31</v>
      </c>
      <c r="D136" s="85"/>
      <c r="E136" s="85"/>
      <c r="F136" s="124" t="s">
        <v>71</v>
      </c>
      <c r="G136" s="125">
        <f>IF($J$1="January",W130,IF($J$1="February",W131,IF($J$1="March",W132,IF($J$1="April",W133,IF($J$1="May",W134,IF($J$1="June",W135,IF($J$1="July",W136,IF($J$1="August",W137,IF($J$1="August",W137,IF($J$1="September",W138,IF($J$1="October",W139,IF($J$1="November",W140,IF($J$1="December",W141)))))))))))))</f>
        <v>94500</v>
      </c>
      <c r="H136" s="122"/>
      <c r="I136" s="570" t="s">
        <v>72</v>
      </c>
      <c r="J136" s="527"/>
      <c r="K136" s="125">
        <f>K134+K135</f>
        <v>94032.258064516122</v>
      </c>
      <c r="L136" s="131"/>
      <c r="M136" s="93"/>
      <c r="N136" s="110"/>
      <c r="O136" s="111" t="s">
        <v>73</v>
      </c>
      <c r="P136" s="111"/>
      <c r="Q136" s="111"/>
      <c r="R136" s="111">
        <f t="shared" si="29"/>
        <v>9</v>
      </c>
      <c r="S136" s="92"/>
      <c r="T136" s="111" t="s">
        <v>73</v>
      </c>
      <c r="U136" s="117"/>
      <c r="V136" s="113"/>
      <c r="W136" s="117" t="str">
        <f t="shared" si="30"/>
        <v/>
      </c>
      <c r="X136" s="113"/>
      <c r="Y136" s="117" t="str">
        <f t="shared" si="31"/>
        <v/>
      </c>
      <c r="Z136" s="118"/>
      <c r="AA136" s="93"/>
      <c r="AB136" s="93"/>
      <c r="AC136" s="93"/>
    </row>
    <row r="137" spans="1:29" ht="20.100000000000001" customHeight="1" x14ac:dyDescent="0.2">
      <c r="A137" s="98"/>
      <c r="B137" s="124" t="s">
        <v>55</v>
      </c>
      <c r="C137" s="130">
        <f>IF($J$1="January",Q130,IF($J$1="February",Q131,IF($J$1="March",Q132,IF($J$1="April",Q133,IF($J$1="May",Q134,IF($J$1="June",Q135,IF($J$1="July",Q136,IF($J$1="August",Q137,IF($J$1="August",Q137,IF($J$1="September",Q138,IF($J$1="October",Q139,IF($J$1="November",Q140,IF($J$1="December",Q141)))))))))))))</f>
        <v>0</v>
      </c>
      <c r="D137" s="85"/>
      <c r="E137" s="85"/>
      <c r="F137" s="124" t="s">
        <v>11</v>
      </c>
      <c r="G137" s="125">
        <f>IF($J$1="January",X130,IF($J$1="February",X131,IF($J$1="March",X132,IF($J$1="April",X133,IF($J$1="May",X134,IF($J$1="June",X135,IF($J$1="July",X136,IF($J$1="August",X137,IF($J$1="August",X137,IF($J$1="September",X138,IF($J$1="October",X139,IF($J$1="November",X140,IF($J$1="December",X141)))))))))))))</f>
        <v>0</v>
      </c>
      <c r="H137" s="122"/>
      <c r="I137" s="570" t="s">
        <v>74</v>
      </c>
      <c r="J137" s="527"/>
      <c r="K137" s="125">
        <f>G137</f>
        <v>0</v>
      </c>
      <c r="L137" s="131"/>
      <c r="M137" s="93"/>
      <c r="N137" s="110"/>
      <c r="O137" s="111" t="s">
        <v>75</v>
      </c>
      <c r="P137" s="111"/>
      <c r="Q137" s="111"/>
      <c r="R137" s="111">
        <f t="shared" si="29"/>
        <v>9</v>
      </c>
      <c r="S137" s="92"/>
      <c r="T137" s="111" t="s">
        <v>75</v>
      </c>
      <c r="U137" s="117"/>
      <c r="V137" s="113"/>
      <c r="W137" s="117" t="str">
        <f t="shared" si="30"/>
        <v/>
      </c>
      <c r="X137" s="113"/>
      <c r="Y137" s="117" t="str">
        <f t="shared" si="31"/>
        <v/>
      </c>
      <c r="Z137" s="118"/>
      <c r="AA137" s="93"/>
      <c r="AB137" s="93"/>
      <c r="AC137" s="93"/>
    </row>
    <row r="138" spans="1:29" ht="18.75" customHeight="1" x14ac:dyDescent="0.2">
      <c r="A138" s="405"/>
      <c r="B138" s="426" t="s">
        <v>76</v>
      </c>
      <c r="C138" s="424">
        <f>IF($J$1="January",R130,IF($J$1="February",R131,IF($J$1="March",R132,IF($J$1="April",R133,IF($J$1="May",R134,IF($J$1="June",R135,IF($J$1="July",R136,IF($J$1="August",R137,IF($J$1="August",R137,IF($J$1="September",R138,IF($J$1="October",R139,IF($J$1="November",R140,IF($J$1="December",R141)))))))))))))</f>
        <v>9</v>
      </c>
      <c r="D138" s="353"/>
      <c r="E138" s="353"/>
      <c r="F138" s="426" t="s">
        <v>58</v>
      </c>
      <c r="G138" s="427">
        <f>IF($J$1="January",Y130,IF($J$1="February",Y131,IF($J$1="March",Y132,IF($J$1="April",Y133,IF($J$1="May",Y134,IF($J$1="June",Y135,IF($J$1="July",Y136,IF($J$1="August",Y137,IF($J$1="August",Y137,IF($J$1="September",Y138,IF($J$1="October",Y139,IF($J$1="November",Y140,IF($J$1="December",Y141)))))))))))))</f>
        <v>94500</v>
      </c>
      <c r="H138" s="353"/>
      <c r="I138" s="576" t="s">
        <v>13</v>
      </c>
      <c r="J138" s="577"/>
      <c r="K138" s="430">
        <f>K136-K137</f>
        <v>94032.258064516122</v>
      </c>
      <c r="L138" s="412"/>
      <c r="M138" s="93"/>
      <c r="N138" s="110"/>
      <c r="O138" s="111" t="s">
        <v>78</v>
      </c>
      <c r="P138" s="111"/>
      <c r="Q138" s="111"/>
      <c r="R138" s="111">
        <f t="shared" si="29"/>
        <v>9</v>
      </c>
      <c r="S138" s="92"/>
      <c r="T138" s="111" t="s">
        <v>78</v>
      </c>
      <c r="U138" s="117"/>
      <c r="V138" s="113"/>
      <c r="W138" s="117" t="str">
        <f t="shared" si="30"/>
        <v/>
      </c>
      <c r="X138" s="113"/>
      <c r="Y138" s="117" t="str">
        <f t="shared" si="31"/>
        <v/>
      </c>
      <c r="Z138" s="118"/>
      <c r="AA138" s="93"/>
      <c r="AB138" s="93"/>
      <c r="AC138" s="93"/>
    </row>
    <row r="139" spans="1:29" ht="20.100000000000001" customHeight="1" x14ac:dyDescent="0.2">
      <c r="A139" s="98"/>
      <c r="B139" s="85"/>
      <c r="C139" s="85"/>
      <c r="D139" s="85"/>
      <c r="E139" s="85"/>
      <c r="F139" s="85"/>
      <c r="G139" s="85"/>
      <c r="H139" s="85"/>
      <c r="I139" s="574"/>
      <c r="J139" s="575"/>
      <c r="K139" s="87"/>
      <c r="L139" s="121"/>
      <c r="M139" s="93"/>
      <c r="N139" s="110"/>
      <c r="O139" s="111" t="s">
        <v>79</v>
      </c>
      <c r="P139" s="111"/>
      <c r="Q139" s="111"/>
      <c r="R139" s="111">
        <f t="shared" si="29"/>
        <v>9</v>
      </c>
      <c r="S139" s="92"/>
      <c r="T139" s="111" t="s">
        <v>79</v>
      </c>
      <c r="U139" s="117"/>
      <c r="V139" s="113"/>
      <c r="W139" s="117" t="str">
        <f t="shared" si="30"/>
        <v/>
      </c>
      <c r="X139" s="113"/>
      <c r="Y139" s="117" t="str">
        <f t="shared" si="31"/>
        <v/>
      </c>
      <c r="Z139" s="118"/>
      <c r="AA139" s="93"/>
      <c r="AB139" s="93"/>
      <c r="AC139" s="93"/>
    </row>
    <row r="140" spans="1:29" ht="20.100000000000001" customHeight="1" x14ac:dyDescent="0.3">
      <c r="A140" s="98"/>
      <c r="B140" s="83"/>
      <c r="C140" s="83"/>
      <c r="D140" s="83"/>
      <c r="E140" s="83"/>
      <c r="F140" s="83"/>
      <c r="G140" s="83"/>
      <c r="H140" s="83"/>
      <c r="I140" s="574"/>
      <c r="J140" s="575"/>
      <c r="K140" s="87"/>
      <c r="L140" s="121"/>
      <c r="M140" s="93"/>
      <c r="N140" s="110"/>
      <c r="O140" s="111" t="s">
        <v>80</v>
      </c>
      <c r="P140" s="111"/>
      <c r="Q140" s="111"/>
      <c r="R140" s="111">
        <f t="shared" si="29"/>
        <v>9</v>
      </c>
      <c r="S140" s="92"/>
      <c r="T140" s="111" t="s">
        <v>80</v>
      </c>
      <c r="U140" s="117"/>
      <c r="V140" s="113"/>
      <c r="W140" s="117" t="str">
        <f t="shared" si="30"/>
        <v/>
      </c>
      <c r="X140" s="113"/>
      <c r="Y140" s="117" t="str">
        <f t="shared" si="31"/>
        <v/>
      </c>
      <c r="Z140" s="118"/>
      <c r="AA140" s="93"/>
      <c r="AB140" s="93"/>
      <c r="AC140" s="93"/>
    </row>
    <row r="141" spans="1:29" ht="20.100000000000001" customHeight="1" thickBot="1" x14ac:dyDescent="0.35">
      <c r="A141" s="132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4"/>
      <c r="M141" s="93"/>
      <c r="N141" s="110"/>
      <c r="O141" s="111" t="s">
        <v>81</v>
      </c>
      <c r="P141" s="111"/>
      <c r="Q141" s="111"/>
      <c r="R141" s="111">
        <f t="shared" si="29"/>
        <v>9</v>
      </c>
      <c r="S141" s="92"/>
      <c r="T141" s="111" t="s">
        <v>81</v>
      </c>
      <c r="U141" s="117"/>
      <c r="V141" s="113"/>
      <c r="W141" s="117" t="str">
        <f t="shared" si="30"/>
        <v/>
      </c>
      <c r="X141" s="113"/>
      <c r="Y141" s="117" t="str">
        <f t="shared" si="31"/>
        <v/>
      </c>
      <c r="Z141" s="118"/>
      <c r="AA141" s="93"/>
      <c r="AB141" s="93"/>
      <c r="AC141" s="93"/>
    </row>
    <row r="142" spans="1:29" ht="20.100000000000001" customHeight="1" thickBot="1" x14ac:dyDescent="0.25">
      <c r="A142" s="353"/>
      <c r="B142" s="353"/>
      <c r="C142" s="353"/>
      <c r="D142" s="353"/>
      <c r="E142" s="353"/>
      <c r="F142" s="353"/>
      <c r="G142" s="353"/>
      <c r="H142" s="353"/>
      <c r="I142" s="353"/>
      <c r="J142" s="353"/>
      <c r="K142" s="353"/>
      <c r="L142" s="353"/>
      <c r="M142" s="136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6"/>
      <c r="AB142" s="136"/>
      <c r="AC142" s="136"/>
    </row>
    <row r="143" spans="1:29" ht="20.100000000000001" customHeight="1" thickBot="1" x14ac:dyDescent="0.55000000000000004">
      <c r="A143" s="560" t="s">
        <v>50</v>
      </c>
      <c r="B143" s="561"/>
      <c r="C143" s="561"/>
      <c r="D143" s="561"/>
      <c r="E143" s="561"/>
      <c r="F143" s="561"/>
      <c r="G143" s="561"/>
      <c r="H143" s="561"/>
      <c r="I143" s="561"/>
      <c r="J143" s="561"/>
      <c r="K143" s="561"/>
      <c r="L143" s="562"/>
      <c r="M143" s="94"/>
      <c r="N143" s="95"/>
      <c r="O143" s="557" t="s">
        <v>51</v>
      </c>
      <c r="P143" s="558"/>
      <c r="Q143" s="558"/>
      <c r="R143" s="559"/>
      <c r="S143" s="96"/>
      <c r="T143" s="557" t="s">
        <v>52</v>
      </c>
      <c r="U143" s="558"/>
      <c r="V143" s="558"/>
      <c r="W143" s="558"/>
      <c r="X143" s="558"/>
      <c r="Y143" s="559"/>
      <c r="Z143" s="97"/>
      <c r="AA143" s="94"/>
      <c r="AB143" s="93"/>
      <c r="AC143" s="93"/>
    </row>
    <row r="144" spans="1:29" ht="20.100000000000001" customHeight="1" thickBot="1" x14ac:dyDescent="0.4">
      <c r="A144" s="431"/>
      <c r="B144" s="432"/>
      <c r="C144" s="598" t="s">
        <v>239</v>
      </c>
      <c r="D144" s="599"/>
      <c r="E144" s="599"/>
      <c r="F144" s="599"/>
      <c r="G144" s="432" t="str">
        <f>$J$1</f>
        <v>May</v>
      </c>
      <c r="H144" s="600">
        <f>$K$1</f>
        <v>2025</v>
      </c>
      <c r="I144" s="599"/>
      <c r="J144" s="432"/>
      <c r="K144" s="434"/>
      <c r="L144" s="435"/>
      <c r="M144" s="102"/>
      <c r="N144" s="103"/>
      <c r="O144" s="104" t="s">
        <v>53</v>
      </c>
      <c r="P144" s="104" t="s">
        <v>54</v>
      </c>
      <c r="Q144" s="104" t="s">
        <v>55</v>
      </c>
      <c r="R144" s="104" t="s">
        <v>56</v>
      </c>
      <c r="S144" s="105"/>
      <c r="T144" s="104" t="s">
        <v>53</v>
      </c>
      <c r="U144" s="104" t="s">
        <v>57</v>
      </c>
      <c r="V144" s="104" t="s">
        <v>9</v>
      </c>
      <c r="W144" s="104" t="s">
        <v>10</v>
      </c>
      <c r="X144" s="104" t="s">
        <v>11</v>
      </c>
      <c r="Y144" s="104" t="s">
        <v>58</v>
      </c>
      <c r="Z144" s="106"/>
      <c r="AA144" s="102"/>
      <c r="AB144" s="93"/>
      <c r="AC144" s="93"/>
    </row>
    <row r="145" spans="1:29" ht="20.100000000000001" customHeight="1" x14ac:dyDescent="0.2">
      <c r="A145" s="98"/>
      <c r="B145" s="85"/>
      <c r="C145" s="85"/>
      <c r="D145" s="107"/>
      <c r="E145" s="107"/>
      <c r="F145" s="107"/>
      <c r="G145" s="107"/>
      <c r="H145" s="107"/>
      <c r="I145" s="85"/>
      <c r="J145" s="108" t="s">
        <v>59</v>
      </c>
      <c r="K145" s="87">
        <f>45000+5000+20000+5000+15000</f>
        <v>90000</v>
      </c>
      <c r="L145" s="109"/>
      <c r="M145" s="93"/>
      <c r="N145" s="110"/>
      <c r="O145" s="111" t="s">
        <v>60</v>
      </c>
      <c r="P145" s="111">
        <v>26</v>
      </c>
      <c r="Q145" s="111">
        <v>5</v>
      </c>
      <c r="R145" s="111">
        <f>15-Q145</f>
        <v>10</v>
      </c>
      <c r="S145" s="112"/>
      <c r="T145" s="111" t="s">
        <v>60</v>
      </c>
      <c r="U145" s="113"/>
      <c r="V145" s="113"/>
      <c r="W145" s="113">
        <f>V145+U145</f>
        <v>0</v>
      </c>
      <c r="X145" s="113"/>
      <c r="Y145" s="113">
        <f>W145-X145</f>
        <v>0</v>
      </c>
      <c r="Z145" s="106"/>
      <c r="AA145" s="93"/>
      <c r="AB145" s="93"/>
      <c r="AC145" s="93"/>
    </row>
    <row r="146" spans="1:29" ht="20.100000000000001" customHeight="1" thickBot="1" x14ac:dyDescent="0.25">
      <c r="A146" s="98"/>
      <c r="B146" s="85" t="s">
        <v>61</v>
      </c>
      <c r="C146" s="84" t="s">
        <v>86</v>
      </c>
      <c r="D146" s="85"/>
      <c r="E146" s="85"/>
      <c r="F146" s="85"/>
      <c r="G146" s="85"/>
      <c r="H146" s="114"/>
      <c r="I146" s="107"/>
      <c r="J146" s="85"/>
      <c r="K146" s="85"/>
      <c r="L146" s="115"/>
      <c r="M146" s="94"/>
      <c r="N146" s="116"/>
      <c r="O146" s="111" t="s">
        <v>62</v>
      </c>
      <c r="P146" s="111">
        <v>27</v>
      </c>
      <c r="Q146" s="111">
        <v>1</v>
      </c>
      <c r="R146" s="111">
        <f t="shared" ref="R146:R156" si="32">R145-Q146</f>
        <v>9</v>
      </c>
      <c r="S146" s="92"/>
      <c r="T146" s="111" t="s">
        <v>62</v>
      </c>
      <c r="U146" s="117">
        <f t="shared" ref="U146:U156" si="33">Y145</f>
        <v>0</v>
      </c>
      <c r="V146" s="113"/>
      <c r="W146" s="117">
        <f t="shared" ref="W146:W156" si="34">IF(U146="","",U146+V146)</f>
        <v>0</v>
      </c>
      <c r="X146" s="113"/>
      <c r="Y146" s="117">
        <f t="shared" ref="Y146:Y156" si="35">IF(W146="","",W146-X146)</f>
        <v>0</v>
      </c>
      <c r="Z146" s="118"/>
      <c r="AA146" s="94"/>
      <c r="AB146" s="93"/>
      <c r="AC146" s="93"/>
    </row>
    <row r="147" spans="1:29" ht="20.100000000000001" customHeight="1" thickBot="1" x14ac:dyDescent="0.25">
      <c r="A147" s="405"/>
      <c r="B147" s="413" t="s">
        <v>63</v>
      </c>
      <c r="C147" s="414"/>
      <c r="D147" s="353"/>
      <c r="E147" s="353"/>
      <c r="F147" s="563" t="s">
        <v>52</v>
      </c>
      <c r="G147" s="564"/>
      <c r="H147" s="353"/>
      <c r="I147" s="563" t="s">
        <v>64</v>
      </c>
      <c r="J147" s="565"/>
      <c r="K147" s="564"/>
      <c r="L147" s="415"/>
      <c r="M147" s="93"/>
      <c r="N147" s="110"/>
      <c r="O147" s="111" t="s">
        <v>65</v>
      </c>
      <c r="P147" s="111">
        <v>30</v>
      </c>
      <c r="Q147" s="111">
        <v>1</v>
      </c>
      <c r="R147" s="111">
        <f t="shared" si="32"/>
        <v>8</v>
      </c>
      <c r="S147" s="92"/>
      <c r="T147" s="111" t="s">
        <v>65</v>
      </c>
      <c r="U147" s="117">
        <f t="shared" si="33"/>
        <v>0</v>
      </c>
      <c r="V147" s="113">
        <v>10000</v>
      </c>
      <c r="W147" s="117">
        <f t="shared" si="34"/>
        <v>10000</v>
      </c>
      <c r="X147" s="113">
        <v>10000</v>
      </c>
      <c r="Y147" s="117">
        <f t="shared" si="35"/>
        <v>0</v>
      </c>
      <c r="Z147" s="118"/>
      <c r="AA147" s="93"/>
      <c r="AB147" s="93"/>
      <c r="AC147" s="93"/>
    </row>
    <row r="148" spans="1:29" ht="20.100000000000001" customHeight="1" x14ac:dyDescent="0.2">
      <c r="A148" s="98"/>
      <c r="B148" s="85"/>
      <c r="C148" s="85"/>
      <c r="D148" s="85"/>
      <c r="E148" s="85"/>
      <c r="F148" s="85"/>
      <c r="G148" s="85"/>
      <c r="H148" s="122"/>
      <c r="I148" s="85"/>
      <c r="J148" s="85"/>
      <c r="K148" s="85"/>
      <c r="L148" s="123"/>
      <c r="M148" s="93"/>
      <c r="N148" s="110"/>
      <c r="O148" s="111" t="s">
        <v>66</v>
      </c>
      <c r="P148" s="111">
        <v>17</v>
      </c>
      <c r="Q148" s="111">
        <v>13</v>
      </c>
      <c r="R148" s="111">
        <v>0</v>
      </c>
      <c r="S148" s="92"/>
      <c r="T148" s="111" t="s">
        <v>66</v>
      </c>
      <c r="U148" s="117">
        <f t="shared" si="33"/>
        <v>0</v>
      </c>
      <c r="V148" s="113"/>
      <c r="W148" s="117">
        <f t="shared" si="34"/>
        <v>0</v>
      </c>
      <c r="X148" s="113"/>
      <c r="Y148" s="117">
        <f t="shared" si="35"/>
        <v>0</v>
      </c>
      <c r="Z148" s="118"/>
      <c r="AA148" s="93"/>
      <c r="AB148" s="93"/>
      <c r="AC148" s="93"/>
    </row>
    <row r="149" spans="1:29" ht="20.100000000000001" customHeight="1" x14ac:dyDescent="0.2">
      <c r="A149" s="98"/>
      <c r="B149" s="569" t="s">
        <v>51</v>
      </c>
      <c r="C149" s="527"/>
      <c r="D149" s="85"/>
      <c r="E149" s="85"/>
      <c r="F149" s="124" t="s">
        <v>67</v>
      </c>
      <c r="G149" s="125">
        <f>IF($J$1="January",U145,IF($J$1="February",U146,IF($J$1="March",U147,IF($J$1="April",U148,IF($J$1="May",U149,IF($J$1="June",U150,IF($J$1="July",U151,IF($J$1="August",U152,IF($J$1="August",U152,IF($J$1="September",U153,IF($J$1="October",U154,IF($J$1="November",U155,IF($J$1="December",U156)))))))))))))</f>
        <v>0</v>
      </c>
      <c r="H149" s="122"/>
      <c r="I149" s="126">
        <f>IF(C153&gt;0,$K$2,C151)</f>
        <v>30</v>
      </c>
      <c r="J149" s="127" t="s">
        <v>68</v>
      </c>
      <c r="K149" s="128">
        <f>K145/$K$2*I149</f>
        <v>87096.774193548379</v>
      </c>
      <c r="L149" s="129"/>
      <c r="M149" s="93"/>
      <c r="N149" s="110"/>
      <c r="O149" s="111" t="s">
        <v>69</v>
      </c>
      <c r="P149" s="111">
        <v>30</v>
      </c>
      <c r="Q149" s="111">
        <v>0</v>
      </c>
      <c r="R149" s="111">
        <f t="shared" si="32"/>
        <v>0</v>
      </c>
      <c r="S149" s="92"/>
      <c r="T149" s="111" t="s">
        <v>69</v>
      </c>
      <c r="U149" s="117">
        <f t="shared" si="33"/>
        <v>0</v>
      </c>
      <c r="V149" s="113"/>
      <c r="W149" s="117">
        <f t="shared" si="34"/>
        <v>0</v>
      </c>
      <c r="X149" s="113"/>
      <c r="Y149" s="117">
        <f t="shared" si="35"/>
        <v>0</v>
      </c>
      <c r="Z149" s="118"/>
      <c r="AA149" s="93"/>
      <c r="AB149" s="93"/>
      <c r="AC149" s="93"/>
    </row>
    <row r="150" spans="1:29" ht="20.100000000000001" customHeight="1" x14ac:dyDescent="0.2">
      <c r="A150" s="98"/>
      <c r="B150" s="130"/>
      <c r="C150" s="130"/>
      <c r="D150" s="85"/>
      <c r="E150" s="85"/>
      <c r="F150" s="124" t="s">
        <v>9</v>
      </c>
      <c r="G150" s="125">
        <f>IF($J$1="January",V145,IF($J$1="February",V146,IF($J$1="March",V147,IF($J$1="April",V148,IF($J$1="May",V149,IF($J$1="June",V150,IF($J$1="July",V151,IF($J$1="August",V152,IF($J$1="August",V152,IF($J$1="September",V153,IF($J$1="October",V154,IF($J$1="November",V155,IF($J$1="December",V156)))))))))))))</f>
        <v>0</v>
      </c>
      <c r="H150" s="122"/>
      <c r="I150" s="126">
        <v>25</v>
      </c>
      <c r="J150" s="127" t="s">
        <v>70</v>
      </c>
      <c r="K150" s="125">
        <f>K145/$K$2/8*I150</f>
        <v>9072.5806451612898</v>
      </c>
      <c r="L150" s="131"/>
      <c r="M150" s="93"/>
      <c r="N150" s="110"/>
      <c r="O150" s="111" t="s">
        <v>47</v>
      </c>
      <c r="P150" s="111"/>
      <c r="Q150" s="111"/>
      <c r="R150" s="111">
        <f t="shared" si="32"/>
        <v>0</v>
      </c>
      <c r="S150" s="92"/>
      <c r="T150" s="111" t="s">
        <v>47</v>
      </c>
      <c r="U150" s="117">
        <f t="shared" si="33"/>
        <v>0</v>
      </c>
      <c r="V150" s="113"/>
      <c r="W150" s="117">
        <f t="shared" si="34"/>
        <v>0</v>
      </c>
      <c r="X150" s="113"/>
      <c r="Y150" s="117">
        <f t="shared" si="35"/>
        <v>0</v>
      </c>
      <c r="Z150" s="118"/>
      <c r="AA150" s="93"/>
      <c r="AB150" s="93"/>
      <c r="AC150" s="93"/>
    </row>
    <row r="151" spans="1:29" ht="20.100000000000001" customHeight="1" x14ac:dyDescent="0.2">
      <c r="A151" s="98"/>
      <c r="B151" s="124" t="s">
        <v>54</v>
      </c>
      <c r="C151" s="130">
        <f>IF($J$1="January",P145,IF($J$1="February",P146,IF($J$1="March",P147,IF($J$1="April",P148,IF($J$1="May",P149,IF($J$1="June",P150,IF($J$1="July",P151,IF($J$1="August",P152,IF($J$1="August",P152,IF($J$1="September",P153,IF($J$1="October",P154,IF($J$1="November",P155,IF($J$1="December",P156)))))))))))))</f>
        <v>30</v>
      </c>
      <c r="D151" s="85"/>
      <c r="E151" s="85"/>
      <c r="F151" s="124" t="s">
        <v>71</v>
      </c>
      <c r="G151" s="125">
        <f>IF($J$1="January",W145,IF($J$1="February",W146,IF($J$1="March",W147,IF($J$1="April",W148,IF($J$1="May",W149,IF($J$1="June",W150,IF($J$1="July",W151,IF($J$1="August",W152,IF($J$1="August",W152,IF($J$1="September",W153,IF($J$1="October",W154,IF($J$1="November",W155,IF($J$1="December",W156)))))))))))))</f>
        <v>0</v>
      </c>
      <c r="H151" s="122"/>
      <c r="I151" s="570" t="s">
        <v>72</v>
      </c>
      <c r="J151" s="527"/>
      <c r="K151" s="125">
        <f>K149+K150</f>
        <v>96169.354838709667</v>
      </c>
      <c r="L151" s="131"/>
      <c r="M151" s="93"/>
      <c r="N151" s="110"/>
      <c r="O151" s="111" t="s">
        <v>73</v>
      </c>
      <c r="P151" s="111"/>
      <c r="Q151" s="111"/>
      <c r="R151" s="111">
        <f t="shared" si="32"/>
        <v>0</v>
      </c>
      <c r="S151" s="92"/>
      <c r="T151" s="111" t="s">
        <v>73</v>
      </c>
      <c r="U151" s="117">
        <f t="shared" si="33"/>
        <v>0</v>
      </c>
      <c r="V151" s="113"/>
      <c r="W151" s="117">
        <f t="shared" si="34"/>
        <v>0</v>
      </c>
      <c r="X151" s="113"/>
      <c r="Y151" s="117">
        <f t="shared" si="35"/>
        <v>0</v>
      </c>
      <c r="Z151" s="118"/>
      <c r="AA151" s="93"/>
      <c r="AB151" s="93"/>
      <c r="AC151" s="93"/>
    </row>
    <row r="152" spans="1:29" ht="20.100000000000001" customHeight="1" x14ac:dyDescent="0.2">
      <c r="A152" s="98"/>
      <c r="B152" s="124" t="s">
        <v>55</v>
      </c>
      <c r="C152" s="130">
        <f>IF($J$1="January",Q145,IF($J$1="February",Q146,IF($J$1="March",Q147,IF($J$1="April",Q148,IF($J$1="May",Q149,IF($J$1="June",Q150,IF($J$1="July",Q151,IF($J$1="August",Q152,IF($J$1="August",Q152,IF($J$1="September",Q153,IF($J$1="October",Q154,IF($J$1="November",Q155,IF($J$1="December",Q156)))))))))))))</f>
        <v>0</v>
      </c>
      <c r="D152" s="85"/>
      <c r="E152" s="85"/>
      <c r="F152" s="124" t="s">
        <v>11</v>
      </c>
      <c r="G152" s="125">
        <f>IF($J$1="January",X145,IF($J$1="February",X146,IF($J$1="March",X147,IF($J$1="April",X148,IF($J$1="May",X149,IF($J$1="June",X150,IF($J$1="July",X151,IF($J$1="August",X152,IF($J$1="August",X152,IF($J$1="September",X153,IF($J$1="October",X154,IF($J$1="November",X155,IF($J$1="December",X156)))))))))))))</f>
        <v>0</v>
      </c>
      <c r="H152" s="122"/>
      <c r="I152" s="570" t="s">
        <v>74</v>
      </c>
      <c r="J152" s="527"/>
      <c r="K152" s="125">
        <f>G152</f>
        <v>0</v>
      </c>
      <c r="L152" s="131"/>
      <c r="M152" s="93"/>
      <c r="N152" s="110"/>
      <c r="O152" s="111" t="s">
        <v>75</v>
      </c>
      <c r="P152" s="111"/>
      <c r="Q152" s="111"/>
      <c r="R152" s="111">
        <f t="shared" si="32"/>
        <v>0</v>
      </c>
      <c r="S152" s="92"/>
      <c r="T152" s="111" t="s">
        <v>75</v>
      </c>
      <c r="U152" s="117">
        <f t="shared" si="33"/>
        <v>0</v>
      </c>
      <c r="V152" s="113"/>
      <c r="W152" s="117">
        <f t="shared" si="34"/>
        <v>0</v>
      </c>
      <c r="X152" s="113"/>
      <c r="Y152" s="117">
        <f t="shared" si="35"/>
        <v>0</v>
      </c>
      <c r="Z152" s="118"/>
      <c r="AA152" s="93"/>
      <c r="AB152" s="93"/>
      <c r="AC152" s="93"/>
    </row>
    <row r="153" spans="1:29" ht="18.75" customHeight="1" x14ac:dyDescent="0.2">
      <c r="A153" s="405"/>
      <c r="B153" s="426" t="s">
        <v>76</v>
      </c>
      <c r="C153" s="424">
        <f>IF($J$1="January",R145,IF($J$1="February",R146,IF($J$1="March",R147,IF($J$1="April",R148,IF($J$1="May",R149,IF($J$1="June",R150,IF($J$1="July",R151,IF($J$1="August",R152,IF($J$1="August",R152,IF($J$1="September",R153,IF($J$1="October",R154,IF($J$1="November",R155,IF($J$1="December",R156)))))))))))))</f>
        <v>0</v>
      </c>
      <c r="D153" s="353"/>
      <c r="E153" s="353"/>
      <c r="F153" s="426" t="s">
        <v>58</v>
      </c>
      <c r="G153" s="427">
        <f>IF($J$1="January",Y145,IF($J$1="February",Y146,IF($J$1="March",Y147,IF($J$1="April",Y148,IF($J$1="May",Y149,IF($J$1="June",Y150,IF($J$1="July",Y151,IF($J$1="August",Y152,IF($J$1="August",Y152,IF($J$1="September",Y153,IF($J$1="October",Y154,IF($J$1="November",Y155,IF($J$1="December",Y156)))))))))))))</f>
        <v>0</v>
      </c>
      <c r="H153" s="353"/>
      <c r="I153" s="576" t="s">
        <v>13</v>
      </c>
      <c r="J153" s="577"/>
      <c r="K153" s="430">
        <f>K151-K152</f>
        <v>96169.354838709667</v>
      </c>
      <c r="L153" s="412"/>
      <c r="M153" s="93"/>
      <c r="N153" s="110"/>
      <c r="O153" s="111" t="s">
        <v>78</v>
      </c>
      <c r="P153" s="111"/>
      <c r="Q153" s="111"/>
      <c r="R153" s="111">
        <f t="shared" si="32"/>
        <v>0</v>
      </c>
      <c r="S153" s="92"/>
      <c r="T153" s="111" t="s">
        <v>78</v>
      </c>
      <c r="U153" s="117">
        <f t="shared" si="33"/>
        <v>0</v>
      </c>
      <c r="V153" s="113"/>
      <c r="W153" s="117">
        <f t="shared" si="34"/>
        <v>0</v>
      </c>
      <c r="X153" s="113"/>
      <c r="Y153" s="117">
        <f t="shared" si="35"/>
        <v>0</v>
      </c>
      <c r="Z153" s="118"/>
      <c r="AA153" s="93"/>
      <c r="AB153" s="93"/>
      <c r="AC153" s="93"/>
    </row>
    <row r="154" spans="1:29" ht="20.100000000000001" customHeight="1" x14ac:dyDescent="0.2">
      <c r="A154" s="98"/>
      <c r="B154" s="85"/>
      <c r="C154" s="85"/>
      <c r="D154" s="85"/>
      <c r="E154" s="85"/>
      <c r="F154" s="85"/>
      <c r="G154" s="85"/>
      <c r="H154" s="85"/>
      <c r="I154" s="574"/>
      <c r="J154" s="575"/>
      <c r="K154" s="87"/>
      <c r="L154" s="121"/>
      <c r="M154" s="93"/>
      <c r="N154" s="110"/>
      <c r="O154" s="111" t="s">
        <v>79</v>
      </c>
      <c r="P154" s="111"/>
      <c r="Q154" s="111"/>
      <c r="R154" s="111">
        <f t="shared" si="32"/>
        <v>0</v>
      </c>
      <c r="S154" s="92"/>
      <c r="T154" s="111" t="s">
        <v>79</v>
      </c>
      <c r="U154" s="117">
        <f t="shared" si="33"/>
        <v>0</v>
      </c>
      <c r="V154" s="113"/>
      <c r="W154" s="117">
        <f t="shared" si="34"/>
        <v>0</v>
      </c>
      <c r="X154" s="113"/>
      <c r="Y154" s="117">
        <f t="shared" si="35"/>
        <v>0</v>
      </c>
      <c r="Z154" s="118"/>
      <c r="AA154" s="93"/>
      <c r="AB154" s="93"/>
      <c r="AC154" s="93"/>
    </row>
    <row r="155" spans="1:29" ht="20.100000000000001" customHeight="1" x14ac:dyDescent="0.3">
      <c r="A155" s="98"/>
      <c r="B155" s="83"/>
      <c r="C155" s="83"/>
      <c r="D155" s="83"/>
      <c r="E155" s="83"/>
      <c r="F155" s="83"/>
      <c r="G155" s="83"/>
      <c r="H155" s="83"/>
      <c r="I155" s="574"/>
      <c r="J155" s="575"/>
      <c r="K155" s="87"/>
      <c r="L155" s="121"/>
      <c r="M155" s="93"/>
      <c r="N155" s="110"/>
      <c r="O155" s="111" t="s">
        <v>80</v>
      </c>
      <c r="P155" s="111"/>
      <c r="Q155" s="111"/>
      <c r="R155" s="111">
        <f t="shared" si="32"/>
        <v>0</v>
      </c>
      <c r="S155" s="92"/>
      <c r="T155" s="111" t="s">
        <v>80</v>
      </c>
      <c r="U155" s="117">
        <f t="shared" si="33"/>
        <v>0</v>
      </c>
      <c r="V155" s="113"/>
      <c r="W155" s="117">
        <f t="shared" si="34"/>
        <v>0</v>
      </c>
      <c r="X155" s="113"/>
      <c r="Y155" s="117">
        <f t="shared" si="35"/>
        <v>0</v>
      </c>
      <c r="Z155" s="118"/>
      <c r="AA155" s="93"/>
      <c r="AB155" s="93"/>
      <c r="AC155" s="93"/>
    </row>
    <row r="156" spans="1:29" ht="20.100000000000001" customHeight="1" thickBot="1" x14ac:dyDescent="0.35">
      <c r="A156" s="132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4"/>
      <c r="M156" s="93"/>
      <c r="N156" s="110"/>
      <c r="O156" s="111" t="s">
        <v>81</v>
      </c>
      <c r="P156" s="111"/>
      <c r="Q156" s="111"/>
      <c r="R156" s="111">
        <f t="shared" si="32"/>
        <v>0</v>
      </c>
      <c r="S156" s="92"/>
      <c r="T156" s="111" t="s">
        <v>81</v>
      </c>
      <c r="U156" s="117">
        <f t="shared" si="33"/>
        <v>0</v>
      </c>
      <c r="V156" s="113"/>
      <c r="W156" s="117">
        <f t="shared" si="34"/>
        <v>0</v>
      </c>
      <c r="X156" s="113"/>
      <c r="Y156" s="117">
        <f t="shared" si="35"/>
        <v>0</v>
      </c>
      <c r="Z156" s="118"/>
      <c r="AA156" s="93"/>
      <c r="AB156" s="93"/>
      <c r="AC156" s="93"/>
    </row>
    <row r="157" spans="1:29" ht="20.100000000000001" customHeight="1" thickBot="1" x14ac:dyDescent="0.25">
      <c r="A157" s="353"/>
      <c r="B157" s="353"/>
      <c r="C157" s="353"/>
      <c r="D157" s="353"/>
      <c r="E157" s="353"/>
      <c r="F157" s="353"/>
      <c r="G157" s="353"/>
      <c r="H157" s="353"/>
      <c r="I157" s="353"/>
      <c r="J157" s="353"/>
      <c r="K157" s="353"/>
      <c r="L157" s="353"/>
      <c r="M157" s="136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6"/>
      <c r="AB157" s="136"/>
      <c r="AC157" s="136"/>
    </row>
    <row r="158" spans="1:29" ht="20.100000000000001" customHeight="1" thickBot="1" x14ac:dyDescent="0.55000000000000004">
      <c r="A158" s="560" t="s">
        <v>50</v>
      </c>
      <c r="B158" s="561"/>
      <c r="C158" s="561"/>
      <c r="D158" s="561"/>
      <c r="E158" s="561"/>
      <c r="F158" s="561"/>
      <c r="G158" s="561"/>
      <c r="H158" s="561"/>
      <c r="I158" s="561"/>
      <c r="J158" s="561"/>
      <c r="K158" s="561"/>
      <c r="L158" s="562"/>
      <c r="M158" s="94"/>
      <c r="N158" s="95"/>
      <c r="O158" s="557" t="s">
        <v>51</v>
      </c>
      <c r="P158" s="558"/>
      <c r="Q158" s="558"/>
      <c r="R158" s="559"/>
      <c r="S158" s="96"/>
      <c r="T158" s="557" t="s">
        <v>52</v>
      </c>
      <c r="U158" s="558"/>
      <c r="V158" s="558"/>
      <c r="W158" s="558"/>
      <c r="X158" s="558"/>
      <c r="Y158" s="559"/>
      <c r="Z158" s="97"/>
      <c r="AA158" s="94"/>
      <c r="AB158" s="93"/>
      <c r="AC158" s="93"/>
    </row>
    <row r="159" spans="1:29" ht="20.100000000000001" customHeight="1" thickBot="1" x14ac:dyDescent="0.35">
      <c r="A159" s="440"/>
      <c r="B159" s="441"/>
      <c r="C159" s="596" t="s">
        <v>237</v>
      </c>
      <c r="D159" s="567"/>
      <c r="E159" s="567"/>
      <c r="F159" s="567"/>
      <c r="G159" s="441" t="str">
        <f>$J$1</f>
        <v>May</v>
      </c>
      <c r="H159" s="597">
        <f>$K$1</f>
        <v>2025</v>
      </c>
      <c r="I159" s="567"/>
      <c r="J159" s="441"/>
      <c r="K159" s="442"/>
      <c r="L159" s="443"/>
      <c r="M159" s="102"/>
      <c r="N159" s="103"/>
      <c r="O159" s="104" t="s">
        <v>53</v>
      </c>
      <c r="P159" s="104" t="s">
        <v>54</v>
      </c>
      <c r="Q159" s="104" t="s">
        <v>55</v>
      </c>
      <c r="R159" s="104" t="s">
        <v>56</v>
      </c>
      <c r="S159" s="105"/>
      <c r="T159" s="104" t="s">
        <v>53</v>
      </c>
      <c r="U159" s="104" t="s">
        <v>57</v>
      </c>
      <c r="V159" s="104" t="s">
        <v>9</v>
      </c>
      <c r="W159" s="104" t="s">
        <v>10</v>
      </c>
      <c r="X159" s="104" t="s">
        <v>11</v>
      </c>
      <c r="Y159" s="104" t="s">
        <v>58</v>
      </c>
      <c r="Z159" s="106"/>
      <c r="AA159" s="102"/>
      <c r="AB159" s="93"/>
      <c r="AC159" s="93"/>
    </row>
    <row r="160" spans="1:29" ht="20.100000000000001" customHeight="1" x14ac:dyDescent="0.3">
      <c r="A160" s="315"/>
      <c r="B160" s="83"/>
      <c r="C160" s="83"/>
      <c r="D160" s="316"/>
      <c r="E160" s="316"/>
      <c r="F160" s="316"/>
      <c r="G160" s="316"/>
      <c r="H160" s="316"/>
      <c r="I160" s="83"/>
      <c r="J160" s="155" t="s">
        <v>59</v>
      </c>
      <c r="K160" s="317">
        <f>45000+2000+3000+5000+5000</f>
        <v>60000</v>
      </c>
      <c r="L160" s="318"/>
      <c r="M160" s="93"/>
      <c r="N160" s="110"/>
      <c r="O160" s="111" t="s">
        <v>60</v>
      </c>
      <c r="P160" s="111">
        <v>31</v>
      </c>
      <c r="Q160" s="111">
        <v>0</v>
      </c>
      <c r="R160" s="111">
        <f>15-Q160</f>
        <v>15</v>
      </c>
      <c r="S160" s="112"/>
      <c r="T160" s="111" t="s">
        <v>60</v>
      </c>
      <c r="U160" s="113">
        <v>84000</v>
      </c>
      <c r="V160" s="113"/>
      <c r="W160" s="113">
        <f>V160+U160</f>
        <v>84000</v>
      </c>
      <c r="X160" s="113">
        <v>5000</v>
      </c>
      <c r="Y160" s="113">
        <f>W160-X160</f>
        <v>79000</v>
      </c>
      <c r="Z160" s="106"/>
      <c r="AA160" s="93"/>
      <c r="AB160" s="93"/>
      <c r="AC160" s="93"/>
    </row>
    <row r="161" spans="1:29" ht="20.100000000000001" customHeight="1" thickBot="1" x14ac:dyDescent="0.35">
      <c r="A161" s="315"/>
      <c r="B161" s="83" t="s">
        <v>61</v>
      </c>
      <c r="C161" s="319" t="s">
        <v>93</v>
      </c>
      <c r="D161" s="83"/>
      <c r="E161" s="83"/>
      <c r="F161" s="83"/>
      <c r="G161" s="83"/>
      <c r="H161" s="320"/>
      <c r="I161" s="316"/>
      <c r="J161" s="83"/>
      <c r="K161" s="83"/>
      <c r="L161" s="321"/>
      <c r="M161" s="94"/>
      <c r="N161" s="116"/>
      <c r="O161" s="111" t="s">
        <v>62</v>
      </c>
      <c r="P161" s="111">
        <v>28</v>
      </c>
      <c r="Q161" s="111">
        <v>0</v>
      </c>
      <c r="R161" s="111">
        <f t="shared" ref="R161:R171" si="36">R160-Q161</f>
        <v>15</v>
      </c>
      <c r="S161" s="92"/>
      <c r="T161" s="111" t="s">
        <v>62</v>
      </c>
      <c r="U161" s="117">
        <f>Y160</f>
        <v>79000</v>
      </c>
      <c r="V161" s="113"/>
      <c r="W161" s="117">
        <f t="shared" ref="W161:W171" si="37">IF(U161="","",U161+V161)</f>
        <v>79000</v>
      </c>
      <c r="X161" s="113">
        <v>5000</v>
      </c>
      <c r="Y161" s="117">
        <f t="shared" ref="Y161:Y171" si="38">IF(W161="","",W161-X161)</f>
        <v>74000</v>
      </c>
      <c r="Z161" s="118"/>
      <c r="AA161" s="94"/>
      <c r="AB161" s="93"/>
      <c r="AC161" s="93"/>
    </row>
    <row r="162" spans="1:29" ht="20.100000000000001" customHeight="1" thickBot="1" x14ac:dyDescent="0.25">
      <c r="A162" s="405"/>
      <c r="B162" s="413" t="s">
        <v>63</v>
      </c>
      <c r="C162" s="414"/>
      <c r="D162" s="353"/>
      <c r="E162" s="353"/>
      <c r="F162" s="563" t="s">
        <v>52</v>
      </c>
      <c r="G162" s="564"/>
      <c r="H162" s="353"/>
      <c r="I162" s="563" t="s">
        <v>64</v>
      </c>
      <c r="J162" s="565"/>
      <c r="K162" s="564"/>
      <c r="L162" s="415"/>
      <c r="M162" s="93"/>
      <c r="N162" s="110"/>
      <c r="O162" s="111" t="s">
        <v>65</v>
      </c>
      <c r="P162" s="111">
        <v>31</v>
      </c>
      <c r="Q162" s="111">
        <v>0</v>
      </c>
      <c r="R162" s="111">
        <f t="shared" si="36"/>
        <v>15</v>
      </c>
      <c r="S162" s="92"/>
      <c r="T162" s="111" t="s">
        <v>65</v>
      </c>
      <c r="U162" s="117">
        <f>Y161</f>
        <v>74000</v>
      </c>
      <c r="V162" s="113"/>
      <c r="W162" s="117">
        <f t="shared" si="37"/>
        <v>74000</v>
      </c>
      <c r="X162" s="113"/>
      <c r="Y162" s="117">
        <f t="shared" si="38"/>
        <v>74000</v>
      </c>
      <c r="Z162" s="118"/>
      <c r="AA162" s="93"/>
      <c r="AB162" s="93"/>
      <c r="AC162" s="93"/>
    </row>
    <row r="163" spans="1:29" ht="20.100000000000001" customHeight="1" x14ac:dyDescent="0.3">
      <c r="A163" s="315"/>
      <c r="B163" s="83"/>
      <c r="C163" s="83"/>
      <c r="D163" s="83"/>
      <c r="E163" s="83"/>
      <c r="F163" s="83"/>
      <c r="G163" s="83"/>
      <c r="H163" s="323"/>
      <c r="I163" s="83"/>
      <c r="J163" s="83"/>
      <c r="K163" s="83"/>
      <c r="L163" s="324"/>
      <c r="M163" s="93"/>
      <c r="N163" s="110"/>
      <c r="O163" s="111" t="s">
        <v>66</v>
      </c>
      <c r="P163" s="111">
        <v>29</v>
      </c>
      <c r="Q163" s="111">
        <v>1</v>
      </c>
      <c r="R163" s="111">
        <f t="shared" si="36"/>
        <v>14</v>
      </c>
      <c r="S163" s="92"/>
      <c r="T163" s="111" t="s">
        <v>66</v>
      </c>
      <c r="U163" s="117">
        <f>Y162</f>
        <v>74000</v>
      </c>
      <c r="V163" s="113">
        <v>5000</v>
      </c>
      <c r="W163" s="117">
        <f t="shared" si="37"/>
        <v>79000</v>
      </c>
      <c r="X163" s="113">
        <v>5000</v>
      </c>
      <c r="Y163" s="117">
        <f t="shared" si="38"/>
        <v>74000</v>
      </c>
      <c r="Z163" s="118"/>
      <c r="AA163" s="93"/>
      <c r="AB163" s="93"/>
      <c r="AC163" s="93"/>
    </row>
    <row r="164" spans="1:29" ht="20.100000000000001" customHeight="1" x14ac:dyDescent="0.3">
      <c r="A164" s="315"/>
      <c r="B164" s="592" t="s">
        <v>51</v>
      </c>
      <c r="C164" s="527"/>
      <c r="D164" s="83"/>
      <c r="E164" s="83"/>
      <c r="F164" s="325" t="s">
        <v>67</v>
      </c>
      <c r="G164" s="326">
        <f>IF($J$1="January",U160,IF($J$1="February",U161,IF($J$1="March",U162,IF($J$1="April",U163,IF($J$1="May",U164,IF($J$1="June",U165,IF($J$1="July",U166,IF($J$1="August",U167,IF($J$1="August",U167,IF($J$1="September",U168,IF($J$1="October",U169,IF($J$1="November",U170,IF($J$1="December",U171)))))))))))))</f>
        <v>74000</v>
      </c>
      <c r="H164" s="323"/>
      <c r="I164" s="486">
        <f>IF(C168&gt;0,$K$2,C166)</f>
        <v>31</v>
      </c>
      <c r="J164" s="328" t="s">
        <v>68</v>
      </c>
      <c r="K164" s="329">
        <f>K160/$K$2*I164</f>
        <v>60000</v>
      </c>
      <c r="L164" s="330"/>
      <c r="M164" s="93"/>
      <c r="N164" s="110"/>
      <c r="O164" s="111" t="s">
        <v>69</v>
      </c>
      <c r="P164" s="111">
        <v>30</v>
      </c>
      <c r="Q164" s="111">
        <v>1</v>
      </c>
      <c r="R164" s="111">
        <f t="shared" si="36"/>
        <v>13</v>
      </c>
      <c r="S164" s="92"/>
      <c r="T164" s="111" t="s">
        <v>69</v>
      </c>
      <c r="U164" s="117">
        <f>Y163</f>
        <v>74000</v>
      </c>
      <c r="V164" s="113">
        <v>5000</v>
      </c>
      <c r="W164" s="117">
        <f t="shared" si="37"/>
        <v>79000</v>
      </c>
      <c r="X164" s="113"/>
      <c r="Y164" s="117">
        <f t="shared" si="38"/>
        <v>79000</v>
      </c>
      <c r="Z164" s="118"/>
      <c r="AA164" s="93"/>
      <c r="AB164" s="93"/>
      <c r="AC164" s="93"/>
    </row>
    <row r="165" spans="1:29" ht="20.100000000000001" customHeight="1" x14ac:dyDescent="0.3">
      <c r="A165" s="315"/>
      <c r="B165" s="331"/>
      <c r="C165" s="331"/>
      <c r="D165" s="83"/>
      <c r="E165" s="83"/>
      <c r="F165" s="325" t="s">
        <v>9</v>
      </c>
      <c r="G165" s="326">
        <f>IF($J$1="January",V160,IF($J$1="February",V161,IF($J$1="March",V162,IF($J$1="April",V163,IF($J$1="May",V164,IF($J$1="June",V165,IF($J$1="July",V166,IF($J$1="August",V167,IF($J$1="August",V167,IF($J$1="September",V168,IF($J$1="October",V169,IF($J$1="November",V170,IF($J$1="December",V171)))))))))))))</f>
        <v>5000</v>
      </c>
      <c r="H165" s="323"/>
      <c r="I165" s="327">
        <v>13</v>
      </c>
      <c r="J165" s="328" t="s">
        <v>70</v>
      </c>
      <c r="K165" s="326">
        <f>K160/$K$2/8*I165</f>
        <v>3145.1612903225805</v>
      </c>
      <c r="L165" s="332"/>
      <c r="M165" s="93"/>
      <c r="N165" s="110"/>
      <c r="O165" s="111" t="s">
        <v>47</v>
      </c>
      <c r="P165" s="111"/>
      <c r="Q165" s="111"/>
      <c r="R165" s="111">
        <f t="shared" si="36"/>
        <v>13</v>
      </c>
      <c r="S165" s="92"/>
      <c r="T165" s="111" t="s">
        <v>47</v>
      </c>
      <c r="U165" s="117">
        <v>0</v>
      </c>
      <c r="V165" s="113"/>
      <c r="W165" s="117">
        <f t="shared" si="37"/>
        <v>0</v>
      </c>
      <c r="X165" s="113"/>
      <c r="Y165" s="117">
        <f t="shared" si="38"/>
        <v>0</v>
      </c>
      <c r="Z165" s="118"/>
      <c r="AA165" s="93"/>
      <c r="AB165" s="93"/>
      <c r="AC165" s="93"/>
    </row>
    <row r="166" spans="1:29" ht="20.100000000000001" customHeight="1" x14ac:dyDescent="0.3">
      <c r="A166" s="315"/>
      <c r="B166" s="325" t="s">
        <v>54</v>
      </c>
      <c r="C166" s="331">
        <f>IF($J$1="January",P160,IF($J$1="February",P161,IF($J$1="March",P162,IF($J$1="April",P163,IF($J$1="May",P164,IF($J$1="June",P165,IF($J$1="July",P166,IF($J$1="August",P167,IF($J$1="August",P167,IF($J$1="September",P168,IF($J$1="October",P169,IF($J$1="November",P170,IF($J$1="December",P171)))))))))))))</f>
        <v>30</v>
      </c>
      <c r="D166" s="83"/>
      <c r="E166" s="83"/>
      <c r="F166" s="325" t="s">
        <v>71</v>
      </c>
      <c r="G166" s="326">
        <f>IF($J$1="January",W160,IF($J$1="February",W161,IF($J$1="March",W162,IF($J$1="April",W163,IF($J$1="May",W164,IF($J$1="June",W165,IF($J$1="July",W166,IF($J$1="August",W167,IF($J$1="August",W167,IF($J$1="September",W168,IF($J$1="October",W169,IF($J$1="November",W170,IF($J$1="December",W171)))))))))))))</f>
        <v>79000</v>
      </c>
      <c r="H166" s="323"/>
      <c r="I166" s="585" t="s">
        <v>72</v>
      </c>
      <c r="J166" s="527"/>
      <c r="K166" s="326">
        <f>K164+K165</f>
        <v>63145.161290322583</v>
      </c>
      <c r="L166" s="332"/>
      <c r="M166" s="93"/>
      <c r="N166" s="110"/>
      <c r="O166" s="111" t="s">
        <v>73</v>
      </c>
      <c r="P166" s="111"/>
      <c r="Q166" s="111"/>
      <c r="R166" s="111">
        <f t="shared" si="36"/>
        <v>13</v>
      </c>
      <c r="S166" s="92"/>
      <c r="T166" s="111" t="s">
        <v>73</v>
      </c>
      <c r="U166" s="117"/>
      <c r="V166" s="113"/>
      <c r="W166" s="117" t="str">
        <f t="shared" si="37"/>
        <v/>
      </c>
      <c r="X166" s="113"/>
      <c r="Y166" s="117" t="str">
        <f t="shared" si="38"/>
        <v/>
      </c>
      <c r="Z166" s="118"/>
      <c r="AA166" s="93"/>
      <c r="AB166" s="93"/>
      <c r="AC166" s="93"/>
    </row>
    <row r="167" spans="1:29" ht="20.100000000000001" customHeight="1" x14ac:dyDescent="0.3">
      <c r="A167" s="315"/>
      <c r="B167" s="325" t="s">
        <v>55</v>
      </c>
      <c r="C167" s="331">
        <f>IF($J$1="January",Q160,IF($J$1="February",Q161,IF($J$1="March",Q162,IF($J$1="April",Q163,IF($J$1="May",Q164,IF($J$1="June",Q165,IF($J$1="July",Q166,IF($J$1="August",Q167,IF($J$1="August",Q167,IF($J$1="September",Q168,IF($J$1="October",Q169,IF($J$1="November",Q170,IF($J$1="December",Q171)))))))))))))</f>
        <v>1</v>
      </c>
      <c r="D167" s="83"/>
      <c r="E167" s="83"/>
      <c r="F167" s="325" t="s">
        <v>11</v>
      </c>
      <c r="G167" s="326">
        <f>IF($J$1="January",X160,IF($J$1="February",X161,IF($J$1="March",X162,IF($J$1="April",X163,IF($J$1="May",X164,IF($J$1="June",X165,IF($J$1="July",X166,IF($J$1="August",X167,IF($J$1="August",X167,IF($J$1="September",X168,IF($J$1="October",X169,IF($J$1="November",X170,IF($J$1="December",X171)))))))))))))</f>
        <v>0</v>
      </c>
      <c r="H167" s="323"/>
      <c r="I167" s="585" t="s">
        <v>74</v>
      </c>
      <c r="J167" s="527"/>
      <c r="K167" s="326">
        <f>G167</f>
        <v>0</v>
      </c>
      <c r="L167" s="332"/>
      <c r="M167" s="93"/>
      <c r="N167" s="110"/>
      <c r="O167" s="111" t="s">
        <v>75</v>
      </c>
      <c r="P167" s="111"/>
      <c r="Q167" s="111"/>
      <c r="R167" s="111">
        <f t="shared" si="36"/>
        <v>13</v>
      </c>
      <c r="S167" s="92"/>
      <c r="T167" s="111" t="s">
        <v>75</v>
      </c>
      <c r="U167" s="117"/>
      <c r="V167" s="113"/>
      <c r="W167" s="117" t="str">
        <f t="shared" si="37"/>
        <v/>
      </c>
      <c r="X167" s="113"/>
      <c r="Y167" s="117" t="str">
        <f t="shared" si="38"/>
        <v/>
      </c>
      <c r="Z167" s="118"/>
      <c r="AA167" s="93"/>
      <c r="AB167" s="93"/>
      <c r="AC167" s="93"/>
    </row>
    <row r="168" spans="1:29" ht="18.75" customHeight="1" x14ac:dyDescent="0.2">
      <c r="A168" s="405"/>
      <c r="B168" s="426" t="s">
        <v>76</v>
      </c>
      <c r="C168" s="424">
        <f>IF($J$1="January",R160,IF($J$1="February",R161,IF($J$1="March",R162,IF($J$1="April",R163,IF($J$1="May",R164,IF($J$1="June",R165,IF($J$1="July",R166,IF($J$1="August",R167,IF($J$1="August",R167,IF($J$1="September",R168,IF($J$1="October",R169,IF($J$1="November",R170,IF($J$1="December",R171)))))))))))))</f>
        <v>13</v>
      </c>
      <c r="D168" s="353"/>
      <c r="E168" s="353"/>
      <c r="F168" s="426" t="s">
        <v>58</v>
      </c>
      <c r="G168" s="427">
        <f>IF($J$1="January",Y160,IF($J$1="February",Y161,IF($J$1="March",Y162,IF($J$1="April",Y163,IF($J$1="May",Y164,IF($J$1="June",Y165,IF($J$1="July",Y166,IF($J$1="August",Y167,IF($J$1="August",Y167,IF($J$1="September",Y168,IF($J$1="October",Y169,IF($J$1="November",Y170,IF($J$1="December",Y171)))))))))))))</f>
        <v>79000</v>
      </c>
      <c r="H168" s="353"/>
      <c r="I168" s="576" t="s">
        <v>13</v>
      </c>
      <c r="J168" s="577"/>
      <c r="K168" s="430">
        <f>K166-K167</f>
        <v>63145.161290322583</v>
      </c>
      <c r="L168" s="412"/>
      <c r="M168" s="93"/>
      <c r="N168" s="110"/>
      <c r="O168" s="111" t="s">
        <v>78</v>
      </c>
      <c r="P168" s="111"/>
      <c r="Q168" s="111"/>
      <c r="R168" s="111">
        <f t="shared" si="36"/>
        <v>13</v>
      </c>
      <c r="S168" s="92"/>
      <c r="T168" s="111" t="s">
        <v>78</v>
      </c>
      <c r="U168" s="117"/>
      <c r="V168" s="113"/>
      <c r="W168" s="117" t="str">
        <f t="shared" si="37"/>
        <v/>
      </c>
      <c r="X168" s="113"/>
      <c r="Y168" s="117" t="str">
        <f t="shared" si="38"/>
        <v/>
      </c>
      <c r="Z168" s="118"/>
      <c r="AA168" s="93"/>
      <c r="AB168" s="93"/>
      <c r="AC168" s="93"/>
    </row>
    <row r="169" spans="1:29" ht="20.100000000000001" customHeight="1" x14ac:dyDescent="0.3">
      <c r="A169" s="315"/>
      <c r="B169" s="83"/>
      <c r="C169" s="83"/>
      <c r="D169" s="83"/>
      <c r="E169" s="83"/>
      <c r="F169" s="83"/>
      <c r="G169" s="83"/>
      <c r="H169" s="83"/>
      <c r="I169" s="586"/>
      <c r="J169" s="575"/>
      <c r="K169" s="317"/>
      <c r="L169" s="322"/>
      <c r="M169" s="93"/>
      <c r="N169" s="110"/>
      <c r="O169" s="111" t="s">
        <v>79</v>
      </c>
      <c r="P169" s="111"/>
      <c r="Q169" s="111"/>
      <c r="R169" s="111">
        <f t="shared" si="36"/>
        <v>13</v>
      </c>
      <c r="S169" s="92"/>
      <c r="T169" s="111" t="s">
        <v>79</v>
      </c>
      <c r="U169" s="117"/>
      <c r="V169" s="113"/>
      <c r="W169" s="117" t="str">
        <f t="shared" si="37"/>
        <v/>
      </c>
      <c r="X169" s="113"/>
      <c r="Y169" s="117" t="str">
        <f t="shared" si="38"/>
        <v/>
      </c>
      <c r="Z169" s="118"/>
      <c r="AA169" s="93"/>
      <c r="AB169" s="93"/>
      <c r="AC169" s="93"/>
    </row>
    <row r="170" spans="1:29" ht="20.100000000000001" customHeight="1" x14ac:dyDescent="0.3">
      <c r="A170" s="315"/>
      <c r="B170" s="83"/>
      <c r="C170" s="83"/>
      <c r="D170" s="83"/>
      <c r="E170" s="83"/>
      <c r="F170" s="83"/>
      <c r="G170" s="83"/>
      <c r="H170" s="83"/>
      <c r="I170" s="586"/>
      <c r="J170" s="575"/>
      <c r="K170" s="317"/>
      <c r="L170" s="322"/>
      <c r="M170" s="93"/>
      <c r="N170" s="110"/>
      <c r="O170" s="111" t="s">
        <v>80</v>
      </c>
      <c r="P170" s="111"/>
      <c r="Q170" s="111"/>
      <c r="R170" s="111">
        <f t="shared" si="36"/>
        <v>13</v>
      </c>
      <c r="S170" s="92"/>
      <c r="T170" s="111" t="s">
        <v>80</v>
      </c>
      <c r="U170" s="117"/>
      <c r="V170" s="113"/>
      <c r="W170" s="117" t="str">
        <f t="shared" si="37"/>
        <v/>
      </c>
      <c r="X170" s="113"/>
      <c r="Y170" s="117" t="str">
        <f t="shared" si="38"/>
        <v/>
      </c>
      <c r="Z170" s="118"/>
      <c r="AA170" s="93"/>
      <c r="AB170" s="93"/>
      <c r="AC170" s="93"/>
    </row>
    <row r="171" spans="1:29" ht="20.100000000000001" customHeight="1" thickBot="1" x14ac:dyDescent="0.35">
      <c r="A171" s="3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334"/>
      <c r="M171" s="93"/>
      <c r="N171" s="110"/>
      <c r="O171" s="111" t="s">
        <v>81</v>
      </c>
      <c r="P171" s="111"/>
      <c r="Q171" s="111"/>
      <c r="R171" s="111">
        <f t="shared" si="36"/>
        <v>13</v>
      </c>
      <c r="S171" s="92"/>
      <c r="T171" s="111" t="s">
        <v>81</v>
      </c>
      <c r="U171" s="117"/>
      <c r="V171" s="113"/>
      <c r="W171" s="117" t="str">
        <f t="shared" si="37"/>
        <v/>
      </c>
      <c r="X171" s="113"/>
      <c r="Y171" s="117" t="str">
        <f t="shared" si="38"/>
        <v/>
      </c>
      <c r="Z171" s="118"/>
      <c r="AA171" s="93"/>
      <c r="AB171" s="93"/>
      <c r="AC171" s="93"/>
    </row>
    <row r="172" spans="1:29" ht="20.100000000000001" customHeight="1" thickBot="1" x14ac:dyDescent="0.25">
      <c r="A172" s="353"/>
      <c r="B172" s="353"/>
      <c r="C172" s="353"/>
      <c r="D172" s="353"/>
      <c r="E172" s="353"/>
      <c r="F172" s="353"/>
      <c r="G172" s="353"/>
      <c r="H172" s="353"/>
      <c r="I172" s="353"/>
      <c r="J172" s="353"/>
      <c r="K172" s="353"/>
      <c r="L172" s="353"/>
      <c r="M172" s="136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6"/>
      <c r="AB172" s="136"/>
      <c r="AC172" s="136"/>
    </row>
    <row r="173" spans="1:29" ht="20.100000000000001" customHeight="1" thickBot="1" x14ac:dyDescent="0.55000000000000004">
      <c r="A173" s="560" t="s">
        <v>50</v>
      </c>
      <c r="B173" s="561"/>
      <c r="C173" s="561"/>
      <c r="D173" s="561"/>
      <c r="E173" s="561"/>
      <c r="F173" s="561"/>
      <c r="G173" s="561"/>
      <c r="H173" s="561"/>
      <c r="I173" s="561"/>
      <c r="J173" s="561"/>
      <c r="K173" s="561"/>
      <c r="L173" s="562"/>
      <c r="M173" s="94"/>
      <c r="N173" s="95"/>
      <c r="O173" s="557" t="s">
        <v>51</v>
      </c>
      <c r="P173" s="558"/>
      <c r="Q173" s="558"/>
      <c r="R173" s="559"/>
      <c r="S173" s="96"/>
      <c r="T173" s="557" t="s">
        <v>52</v>
      </c>
      <c r="U173" s="558"/>
      <c r="V173" s="558"/>
      <c r="W173" s="558"/>
      <c r="X173" s="558"/>
      <c r="Y173" s="559"/>
      <c r="Z173" s="97"/>
      <c r="AA173" s="86"/>
      <c r="AB173" s="86"/>
      <c r="AC173" s="86"/>
    </row>
    <row r="174" spans="1:29" ht="20.100000000000001" customHeight="1" thickBot="1" x14ac:dyDescent="0.3">
      <c r="A174" s="436"/>
      <c r="B174" s="437"/>
      <c r="C174" s="566" t="s">
        <v>237</v>
      </c>
      <c r="D174" s="567"/>
      <c r="E174" s="567"/>
      <c r="F174" s="567"/>
      <c r="G174" s="437" t="str">
        <f>$J$1</f>
        <v>May</v>
      </c>
      <c r="H174" s="568">
        <f>$K$1</f>
        <v>2025</v>
      </c>
      <c r="I174" s="567"/>
      <c r="J174" s="437"/>
      <c r="K174" s="438"/>
      <c r="L174" s="439"/>
      <c r="M174" s="102"/>
      <c r="N174" s="103"/>
      <c r="O174" s="104" t="s">
        <v>53</v>
      </c>
      <c r="P174" s="104" t="s">
        <v>54</v>
      </c>
      <c r="Q174" s="104" t="s">
        <v>55</v>
      </c>
      <c r="R174" s="104" t="s">
        <v>56</v>
      </c>
      <c r="S174" s="105"/>
      <c r="T174" s="104" t="s">
        <v>53</v>
      </c>
      <c r="U174" s="104" t="s">
        <v>57</v>
      </c>
      <c r="V174" s="104" t="s">
        <v>9</v>
      </c>
      <c r="W174" s="104" t="s">
        <v>10</v>
      </c>
      <c r="X174" s="104" t="s">
        <v>11</v>
      </c>
      <c r="Y174" s="104" t="s">
        <v>58</v>
      </c>
      <c r="Z174" s="106"/>
      <c r="AA174" s="86"/>
      <c r="AB174" s="86"/>
      <c r="AC174" s="86"/>
    </row>
    <row r="175" spans="1:29" ht="20.100000000000001" customHeight="1" x14ac:dyDescent="0.25">
      <c r="A175" s="405"/>
      <c r="B175" s="353"/>
      <c r="C175" s="353"/>
      <c r="D175" s="406"/>
      <c r="E175" s="406"/>
      <c r="F175" s="406"/>
      <c r="G175" s="406"/>
      <c r="H175" s="406"/>
      <c r="I175" s="353"/>
      <c r="J175" s="407" t="s">
        <v>59</v>
      </c>
      <c r="K175" s="408">
        <v>55000</v>
      </c>
      <c r="L175" s="409"/>
      <c r="M175" s="93"/>
      <c r="N175" s="110"/>
      <c r="O175" s="111" t="s">
        <v>60</v>
      </c>
      <c r="P175" s="111">
        <v>31</v>
      </c>
      <c r="Q175" s="111">
        <v>0</v>
      </c>
      <c r="R175" s="111">
        <v>0</v>
      </c>
      <c r="S175" s="112"/>
      <c r="T175" s="111" t="s">
        <v>60</v>
      </c>
      <c r="U175" s="113"/>
      <c r="V175" s="113"/>
      <c r="W175" s="113">
        <f>V175+U175</f>
        <v>0</v>
      </c>
      <c r="X175" s="113"/>
      <c r="Y175" s="113">
        <f>W175-X175</f>
        <v>0</v>
      </c>
      <c r="Z175" s="106"/>
      <c r="AA175" s="86"/>
      <c r="AB175" s="86"/>
      <c r="AC175" s="86"/>
    </row>
    <row r="176" spans="1:29" ht="20.100000000000001" customHeight="1" thickBot="1" x14ac:dyDescent="0.3">
      <c r="A176" s="405"/>
      <c r="B176" s="353" t="s">
        <v>61</v>
      </c>
      <c r="C176" s="410" t="s">
        <v>258</v>
      </c>
      <c r="D176" s="353"/>
      <c r="E176" s="353"/>
      <c r="F176" s="353"/>
      <c r="G176" s="353"/>
      <c r="H176" s="411"/>
      <c r="I176" s="406"/>
      <c r="J176" s="353"/>
      <c r="K176" s="353"/>
      <c r="L176" s="412"/>
      <c r="M176" s="94"/>
      <c r="N176" s="116"/>
      <c r="O176" s="111" t="s">
        <v>62</v>
      </c>
      <c r="P176" s="111">
        <v>28</v>
      </c>
      <c r="Q176" s="111">
        <v>0</v>
      </c>
      <c r="R176" s="111">
        <v>0</v>
      </c>
      <c r="S176" s="92"/>
      <c r="T176" s="111" t="s">
        <v>62</v>
      </c>
      <c r="U176" s="117">
        <f>Y175</f>
        <v>0</v>
      </c>
      <c r="V176" s="113"/>
      <c r="W176" s="117">
        <f t="shared" ref="W176:W179" si="39">IF(U176="","",U176+V176)</f>
        <v>0</v>
      </c>
      <c r="X176" s="113"/>
      <c r="Y176" s="117">
        <f t="shared" ref="Y176:Y186" si="40">IF(W176="","",W176-X176)</f>
        <v>0</v>
      </c>
      <c r="Z176" s="118"/>
      <c r="AA176" s="86"/>
      <c r="AB176" s="86"/>
      <c r="AC176" s="86"/>
    </row>
    <row r="177" spans="1:29" ht="20.100000000000001" customHeight="1" thickBot="1" x14ac:dyDescent="0.3">
      <c r="A177" s="405"/>
      <c r="B177" s="413" t="s">
        <v>63</v>
      </c>
      <c r="C177" s="445"/>
      <c r="D177" s="353"/>
      <c r="E177" s="353"/>
      <c r="F177" s="563" t="s">
        <v>52</v>
      </c>
      <c r="G177" s="564"/>
      <c r="H177" s="353"/>
      <c r="I177" s="563" t="s">
        <v>64</v>
      </c>
      <c r="J177" s="565"/>
      <c r="K177" s="564"/>
      <c r="L177" s="415"/>
      <c r="M177" s="93"/>
      <c r="N177" s="110"/>
      <c r="O177" s="111" t="s">
        <v>65</v>
      </c>
      <c r="P177" s="111">
        <v>31</v>
      </c>
      <c r="Q177" s="111">
        <v>0</v>
      </c>
      <c r="R177" s="111">
        <f t="shared" ref="R177" si="41">IF(Q177="","",R176-Q177)</f>
        <v>0</v>
      </c>
      <c r="S177" s="92"/>
      <c r="T177" s="111" t="s">
        <v>65</v>
      </c>
      <c r="U177" s="117">
        <f t="shared" ref="U177:U178" si="42">IF($J$1="April",Y176,Y176)</f>
        <v>0</v>
      </c>
      <c r="V177" s="113"/>
      <c r="W177" s="117">
        <f t="shared" si="39"/>
        <v>0</v>
      </c>
      <c r="X177" s="113"/>
      <c r="Y177" s="117">
        <f t="shared" si="40"/>
        <v>0</v>
      </c>
      <c r="Z177" s="118"/>
      <c r="AA177" s="86"/>
      <c r="AB177" s="86"/>
      <c r="AC177" s="86"/>
    </row>
    <row r="178" spans="1:29" ht="20.100000000000001" customHeight="1" x14ac:dyDescent="0.25">
      <c r="A178" s="405"/>
      <c r="B178" s="353"/>
      <c r="C178" s="353"/>
      <c r="D178" s="353"/>
      <c r="E178" s="353"/>
      <c r="F178" s="353"/>
      <c r="G178" s="353"/>
      <c r="H178" s="416"/>
      <c r="I178" s="353"/>
      <c r="J178" s="353"/>
      <c r="K178" s="353"/>
      <c r="L178" s="417"/>
      <c r="M178" s="93"/>
      <c r="N178" s="110"/>
      <c r="O178" s="111" t="s">
        <v>66</v>
      </c>
      <c r="P178" s="111">
        <v>30</v>
      </c>
      <c r="Q178" s="111">
        <v>0</v>
      </c>
      <c r="R178" s="111">
        <v>0</v>
      </c>
      <c r="S178" s="92"/>
      <c r="T178" s="111" t="s">
        <v>66</v>
      </c>
      <c r="U178" s="117">
        <f t="shared" si="42"/>
        <v>0</v>
      </c>
      <c r="V178" s="113"/>
      <c r="W178" s="117">
        <f t="shared" si="39"/>
        <v>0</v>
      </c>
      <c r="X178" s="113"/>
      <c r="Y178" s="117">
        <f t="shared" si="40"/>
        <v>0</v>
      </c>
      <c r="Z178" s="118"/>
      <c r="AA178" s="86"/>
      <c r="AB178" s="86"/>
      <c r="AC178" s="86"/>
    </row>
    <row r="179" spans="1:29" ht="20.100000000000001" customHeight="1" x14ac:dyDescent="0.25">
      <c r="A179" s="405"/>
      <c r="B179" s="581" t="s">
        <v>51</v>
      </c>
      <c r="C179" s="527"/>
      <c r="D179" s="353"/>
      <c r="E179" s="353"/>
      <c r="F179" s="124" t="s">
        <v>67</v>
      </c>
      <c r="G179" s="125">
        <f>IF($J$1="January",U175,IF($J$1="February",U176,IF($J$1="March",U177,IF($J$1="April",U178,IF($J$1="May",U179,IF($J$1="June",U180,IF($J$1="July",U181,IF($J$1="August",U182,IF($J$1="August",U182,IF($J$1="September",U183,IF($J$1="October",U184,IF($J$1="November",U185,IF($J$1="December",U186)))))))))))))</f>
        <v>0</v>
      </c>
      <c r="H179" s="416"/>
      <c r="I179" s="126">
        <f>IF(C183&gt;=C182,$K$2,C181+C183)</f>
        <v>29</v>
      </c>
      <c r="J179" s="127" t="s">
        <v>68</v>
      </c>
      <c r="K179" s="128">
        <f>K175/$K$2*I179</f>
        <v>51451.61290322581</v>
      </c>
      <c r="L179" s="418"/>
      <c r="M179" s="93"/>
      <c r="N179" s="110"/>
      <c r="O179" s="111" t="s">
        <v>69</v>
      </c>
      <c r="P179" s="111">
        <v>29</v>
      </c>
      <c r="Q179" s="111">
        <v>2</v>
      </c>
      <c r="R179" s="111">
        <v>0</v>
      </c>
      <c r="S179" s="92"/>
      <c r="T179" s="111" t="s">
        <v>69</v>
      </c>
      <c r="U179" s="117">
        <f t="shared" ref="U179:U180" si="43">IF($J$1="May",Y178,Y178)</f>
        <v>0</v>
      </c>
      <c r="V179" s="113"/>
      <c r="W179" s="117">
        <f t="shared" si="39"/>
        <v>0</v>
      </c>
      <c r="X179" s="113"/>
      <c r="Y179" s="117">
        <f t="shared" si="40"/>
        <v>0</v>
      </c>
      <c r="Z179" s="118"/>
      <c r="AA179" s="86"/>
      <c r="AB179" s="86"/>
      <c r="AC179" s="86"/>
    </row>
    <row r="180" spans="1:29" ht="20.100000000000001" customHeight="1" x14ac:dyDescent="0.25">
      <c r="A180" s="405"/>
      <c r="B180" s="130"/>
      <c r="C180" s="130"/>
      <c r="D180" s="353"/>
      <c r="E180" s="353"/>
      <c r="F180" s="124" t="s">
        <v>9</v>
      </c>
      <c r="G180" s="125">
        <f>IF($J$1="January",V175,IF($J$1="February",V176,IF($J$1="March",V177,IF($J$1="April",V178,IF($J$1="May",V179,IF($J$1="June",V180,IF($J$1="July",V181,IF($J$1="August",V182,IF($J$1="August",V182,IF($J$1="September",V183,IF($J$1="October",V184,IF($J$1="November",V185,IF($J$1="December",V186)))))))))))))</f>
        <v>0</v>
      </c>
      <c r="H180" s="416"/>
      <c r="I180" s="446">
        <v>13</v>
      </c>
      <c r="J180" s="127" t="s">
        <v>70</v>
      </c>
      <c r="K180" s="125">
        <f>K175/$K$2/8*I180</f>
        <v>2883.0645161290322</v>
      </c>
      <c r="L180" s="420"/>
      <c r="M180" s="93"/>
      <c r="N180" s="110"/>
      <c r="O180" s="111" t="s">
        <v>47</v>
      </c>
      <c r="P180" s="111"/>
      <c r="Q180" s="111"/>
      <c r="R180" s="111">
        <v>0</v>
      </c>
      <c r="S180" s="92"/>
      <c r="T180" s="111" t="s">
        <v>47</v>
      </c>
      <c r="U180" s="117">
        <f t="shared" si="43"/>
        <v>0</v>
      </c>
      <c r="V180" s="113"/>
      <c r="W180" s="117"/>
      <c r="X180" s="113"/>
      <c r="Y180" s="117" t="str">
        <f t="shared" si="40"/>
        <v/>
      </c>
      <c r="Z180" s="118"/>
      <c r="AA180" s="86"/>
      <c r="AB180" s="86"/>
      <c r="AC180" s="86"/>
    </row>
    <row r="181" spans="1:29" ht="20.100000000000001" customHeight="1" x14ac:dyDescent="0.25">
      <c r="A181" s="405"/>
      <c r="B181" s="124" t="s">
        <v>54</v>
      </c>
      <c r="C181" s="130">
        <f>IF($J$1="January",P175,IF($J$1="February",P176,IF($J$1="March",P177,IF($J$1="April",P178,IF($J$1="May",P179,IF($J$1="June",P180,IF($J$1="July",P181,IF($J$1="August",P182,IF($J$1="August",P182,IF($J$1="September",P183,IF($J$1="October",P184,IF($J$1="November",P185,IF($J$1="December",P186)))))))))))))</f>
        <v>29</v>
      </c>
      <c r="D181" s="353"/>
      <c r="E181" s="353"/>
      <c r="F181" s="124" t="s">
        <v>71</v>
      </c>
      <c r="G181" s="125">
        <f>IF($J$1="January",W175,IF($J$1="February",W176,IF($J$1="March",W177,IF($J$1="April",W178,IF($J$1="May",W179,IF($J$1="June",W180,IF($J$1="July",W181,IF($J$1="August",W182,IF($J$1="August",W182,IF($J$1="September",W183,IF($J$1="October",W184,IF($J$1="November",W185,IF($J$1="December",W186)))))))))))))</f>
        <v>0</v>
      </c>
      <c r="H181" s="416"/>
      <c r="I181" s="578" t="s">
        <v>72</v>
      </c>
      <c r="J181" s="527"/>
      <c r="K181" s="125">
        <f>K179+K180</f>
        <v>54334.677419354841</v>
      </c>
      <c r="L181" s="420"/>
      <c r="M181" s="93"/>
      <c r="N181" s="110"/>
      <c r="O181" s="111" t="s">
        <v>73</v>
      </c>
      <c r="P181" s="111"/>
      <c r="Q181" s="111"/>
      <c r="R181" s="111">
        <v>0</v>
      </c>
      <c r="S181" s="92"/>
      <c r="T181" s="111" t="s">
        <v>73</v>
      </c>
      <c r="U181" s="117" t="str">
        <f>Y180</f>
        <v/>
      </c>
      <c r="V181" s="113"/>
      <c r="W181" s="117" t="str">
        <f t="shared" ref="W181:W186" si="44">IF(U181="","",U181+V181)</f>
        <v/>
      </c>
      <c r="X181" s="113"/>
      <c r="Y181" s="117" t="str">
        <f t="shared" si="40"/>
        <v/>
      </c>
      <c r="Z181" s="118"/>
      <c r="AA181" s="86"/>
      <c r="AB181" s="86"/>
      <c r="AC181" s="86"/>
    </row>
    <row r="182" spans="1:29" ht="20.100000000000001" customHeight="1" x14ac:dyDescent="0.25">
      <c r="A182" s="405"/>
      <c r="B182" s="124" t="s">
        <v>55</v>
      </c>
      <c r="C182" s="130">
        <f>IF($J$1="January",Q175,IF($J$1="February",Q176,IF($J$1="March",Q177,IF($J$1="April",Q178,IF($J$1="May",Q179,IF($J$1="June",Q180,IF($J$1="July",Q181,IF($J$1="August",Q182,IF($J$1="August",Q182,IF($J$1="September",Q183,IF($J$1="October",Q184,IF($J$1="November",Q185,IF($J$1="December",Q186)))))))))))))</f>
        <v>2</v>
      </c>
      <c r="D182" s="353"/>
      <c r="E182" s="353"/>
      <c r="F182" s="124" t="s">
        <v>11</v>
      </c>
      <c r="G182" s="125">
        <f>IF($J$1="January",X175,IF($J$1="February",X176,IF($J$1="March",X177,IF($J$1="April",X178,IF($J$1="May",X179,IF($J$1="June",X180,IF($J$1="July",X181,IF($J$1="August",X182,IF($J$1="August",X182,IF($J$1="September",X183,IF($J$1="October",X184,IF($J$1="November",X185,IF($J$1="December",X186)))))))))))))</f>
        <v>0</v>
      </c>
      <c r="H182" s="416"/>
      <c r="I182" s="578" t="s">
        <v>74</v>
      </c>
      <c r="J182" s="527"/>
      <c r="K182" s="125">
        <f>G182</f>
        <v>0</v>
      </c>
      <c r="L182" s="420"/>
      <c r="M182" s="93"/>
      <c r="N182" s="110"/>
      <c r="O182" s="111" t="s">
        <v>75</v>
      </c>
      <c r="P182" s="111"/>
      <c r="Q182" s="111"/>
      <c r="R182" s="111">
        <v>0</v>
      </c>
      <c r="S182" s="92"/>
      <c r="T182" s="111" t="s">
        <v>75</v>
      </c>
      <c r="U182" s="117" t="str">
        <f t="shared" ref="U182:U183" si="45">IF($J$1="September",Y181,"")</f>
        <v/>
      </c>
      <c r="V182" s="113"/>
      <c r="W182" s="117" t="str">
        <f t="shared" si="44"/>
        <v/>
      </c>
      <c r="X182" s="113"/>
      <c r="Y182" s="117" t="str">
        <f t="shared" si="40"/>
        <v/>
      </c>
      <c r="Z182" s="118"/>
      <c r="AA182" s="86"/>
      <c r="AB182" s="86"/>
      <c r="AC182" s="86"/>
    </row>
    <row r="183" spans="1:29" ht="18.75" customHeight="1" x14ac:dyDescent="0.2">
      <c r="A183" s="405"/>
      <c r="B183" s="426" t="s">
        <v>76</v>
      </c>
      <c r="C183" s="424">
        <f>IF($J$1="January",R175,IF($J$1="February",R176,IF($J$1="March",R177,IF($J$1="April",R178,IF($J$1="May",R179,IF($J$1="June",R180,IF($J$1="July",R181,IF($J$1="August",R182,IF($J$1="August",R182,IF($J$1="September",R183,IF($J$1="October",R184,IF($J$1="November",R185,IF($J$1="December",R186)))))))))))))</f>
        <v>0</v>
      </c>
      <c r="D183" s="353"/>
      <c r="E183" s="353"/>
      <c r="F183" s="426" t="s">
        <v>58</v>
      </c>
      <c r="G183" s="427">
        <f>IF($J$1="January",Y175,IF($J$1="February",Y176,IF($J$1="March",Y177,IF($J$1="April",Y178,IF($J$1="May",Y179,IF($J$1="June",Y180,IF($J$1="July",Y181,IF($J$1="August",Y182,IF($J$1="August",Y182,IF($J$1="September",Y183,IF($J$1="October",Y184,IF($J$1="November",Y185,IF($J$1="December",Y186)))))))))))))</f>
        <v>0</v>
      </c>
      <c r="H183" s="353"/>
      <c r="I183" s="576" t="s">
        <v>13</v>
      </c>
      <c r="J183" s="577"/>
      <c r="K183" s="430">
        <f>K181-K182</f>
        <v>54334.677419354841</v>
      </c>
      <c r="L183" s="412"/>
      <c r="M183" s="93"/>
      <c r="N183" s="110"/>
      <c r="O183" s="111" t="s">
        <v>78</v>
      </c>
      <c r="P183" s="111"/>
      <c r="Q183" s="111"/>
      <c r="R183" s="111">
        <v>0</v>
      </c>
      <c r="S183" s="92"/>
      <c r="T183" s="111" t="s">
        <v>78</v>
      </c>
      <c r="U183" s="117" t="str">
        <f t="shared" si="45"/>
        <v/>
      </c>
      <c r="V183" s="113"/>
      <c r="W183" s="117" t="str">
        <f t="shared" si="44"/>
        <v/>
      </c>
      <c r="X183" s="113"/>
      <c r="Y183" s="117" t="str">
        <f t="shared" si="40"/>
        <v/>
      </c>
      <c r="Z183" s="118"/>
      <c r="AA183" s="93"/>
      <c r="AB183" s="93"/>
      <c r="AC183" s="93"/>
    </row>
    <row r="184" spans="1:29" ht="20.100000000000001" customHeight="1" x14ac:dyDescent="0.25">
      <c r="A184" s="405"/>
      <c r="B184" s="353"/>
      <c r="C184" s="353"/>
      <c r="D184" s="353"/>
      <c r="E184" s="353"/>
      <c r="F184" s="353"/>
      <c r="G184" s="353"/>
      <c r="H184" s="353"/>
      <c r="I184" s="571"/>
      <c r="J184" s="572"/>
      <c r="K184" s="408"/>
      <c r="L184" s="415"/>
      <c r="M184" s="93"/>
      <c r="N184" s="110"/>
      <c r="O184" s="111" t="s">
        <v>79</v>
      </c>
      <c r="P184" s="111"/>
      <c r="Q184" s="111"/>
      <c r="R184" s="111">
        <v>0</v>
      </c>
      <c r="S184" s="92"/>
      <c r="T184" s="111" t="s">
        <v>79</v>
      </c>
      <c r="U184" s="117" t="str">
        <f>IF($J$1="October",Y183,"")</f>
        <v/>
      </c>
      <c r="V184" s="113"/>
      <c r="W184" s="117" t="str">
        <f t="shared" si="44"/>
        <v/>
      </c>
      <c r="X184" s="113"/>
      <c r="Y184" s="117" t="str">
        <f t="shared" si="40"/>
        <v/>
      </c>
      <c r="Z184" s="118"/>
      <c r="AA184" s="86"/>
      <c r="AB184" s="86"/>
      <c r="AC184" s="86"/>
    </row>
    <row r="185" spans="1:29" ht="20.100000000000001" customHeight="1" x14ac:dyDescent="0.3">
      <c r="A185" s="405"/>
      <c r="B185" s="444"/>
      <c r="C185" s="444"/>
      <c r="D185" s="444"/>
      <c r="E185" s="444"/>
      <c r="F185" s="444"/>
      <c r="G185" s="444"/>
      <c r="H185" s="444"/>
      <c r="I185" s="571"/>
      <c r="J185" s="572"/>
      <c r="K185" s="408"/>
      <c r="L185" s="415"/>
      <c r="M185" s="93"/>
      <c r="N185" s="110"/>
      <c r="O185" s="111" t="s">
        <v>80</v>
      </c>
      <c r="P185" s="111"/>
      <c r="Q185" s="111"/>
      <c r="R185" s="111">
        <v>0</v>
      </c>
      <c r="S185" s="92"/>
      <c r="T185" s="111" t="s">
        <v>80</v>
      </c>
      <c r="U185" s="117" t="str">
        <f>IF($J$1="November",Y184,"")</f>
        <v/>
      </c>
      <c r="V185" s="113"/>
      <c r="W185" s="117" t="str">
        <f t="shared" si="44"/>
        <v/>
      </c>
      <c r="X185" s="113"/>
      <c r="Y185" s="117" t="str">
        <f t="shared" si="40"/>
        <v/>
      </c>
      <c r="Z185" s="118"/>
      <c r="AA185" s="86"/>
      <c r="AB185" s="86"/>
      <c r="AC185" s="86"/>
    </row>
    <row r="186" spans="1:29" ht="20.100000000000001" customHeight="1" thickBot="1" x14ac:dyDescent="0.35">
      <c r="A186" s="421"/>
      <c r="B186" s="447"/>
      <c r="C186" s="447"/>
      <c r="D186" s="447"/>
      <c r="E186" s="447"/>
      <c r="F186" s="447"/>
      <c r="G186" s="447"/>
      <c r="H186" s="447"/>
      <c r="I186" s="447"/>
      <c r="J186" s="447"/>
      <c r="K186" s="447"/>
      <c r="L186" s="423"/>
      <c r="M186" s="93"/>
      <c r="N186" s="110"/>
      <c r="O186" s="111" t="s">
        <v>81</v>
      </c>
      <c r="P186" s="111"/>
      <c r="Q186" s="111"/>
      <c r="R186" s="111">
        <v>0</v>
      </c>
      <c r="S186" s="92"/>
      <c r="T186" s="111" t="s">
        <v>81</v>
      </c>
      <c r="U186" s="117" t="str">
        <f>IF($J$1="Dec",Y185,"")</f>
        <v/>
      </c>
      <c r="V186" s="113"/>
      <c r="W186" s="117" t="str">
        <f t="shared" si="44"/>
        <v/>
      </c>
      <c r="X186" s="113"/>
      <c r="Y186" s="117" t="str">
        <f t="shared" si="40"/>
        <v/>
      </c>
      <c r="Z186" s="118"/>
      <c r="AA186" s="86"/>
      <c r="AB186" s="86"/>
      <c r="AC186" s="86"/>
    </row>
    <row r="187" spans="1:29" ht="20.100000000000001" customHeight="1" thickBot="1" x14ac:dyDescent="0.25">
      <c r="A187" s="353"/>
      <c r="B187" s="353"/>
      <c r="C187" s="353"/>
      <c r="D187" s="353"/>
      <c r="E187" s="353"/>
      <c r="F187" s="353"/>
      <c r="G187" s="353"/>
      <c r="H187" s="353"/>
      <c r="I187" s="353"/>
      <c r="J187" s="353"/>
      <c r="K187" s="353"/>
      <c r="L187" s="353"/>
      <c r="M187" s="136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6"/>
      <c r="AB187" s="136"/>
      <c r="AC187" s="136"/>
    </row>
    <row r="188" spans="1:29" ht="20.100000000000001" customHeight="1" thickBot="1" x14ac:dyDescent="0.55000000000000004">
      <c r="A188" s="560" t="s">
        <v>50</v>
      </c>
      <c r="B188" s="561"/>
      <c r="C188" s="561"/>
      <c r="D188" s="561"/>
      <c r="E188" s="561"/>
      <c r="F188" s="561"/>
      <c r="G188" s="561"/>
      <c r="H188" s="561"/>
      <c r="I188" s="561"/>
      <c r="J188" s="561"/>
      <c r="K188" s="561"/>
      <c r="L188" s="562"/>
      <c r="M188" s="94"/>
      <c r="N188" s="95"/>
      <c r="O188" s="557" t="s">
        <v>51</v>
      </c>
      <c r="P188" s="558"/>
      <c r="Q188" s="558"/>
      <c r="R188" s="559"/>
      <c r="S188" s="96"/>
      <c r="T188" s="557" t="s">
        <v>52</v>
      </c>
      <c r="U188" s="558"/>
      <c r="V188" s="558"/>
      <c r="W188" s="558"/>
      <c r="X188" s="558"/>
      <c r="Y188" s="559"/>
      <c r="Z188" s="97"/>
      <c r="AA188" s="94"/>
      <c r="AB188" s="93"/>
      <c r="AC188" s="93"/>
    </row>
    <row r="189" spans="1:29" ht="20.100000000000001" customHeight="1" thickBot="1" x14ac:dyDescent="0.25">
      <c r="A189" s="436"/>
      <c r="B189" s="437"/>
      <c r="C189" s="566" t="s">
        <v>237</v>
      </c>
      <c r="D189" s="567"/>
      <c r="E189" s="567"/>
      <c r="F189" s="567"/>
      <c r="G189" s="437" t="str">
        <f>$J$1</f>
        <v>May</v>
      </c>
      <c r="H189" s="568">
        <f>$K$1</f>
        <v>2025</v>
      </c>
      <c r="I189" s="567"/>
      <c r="J189" s="437"/>
      <c r="K189" s="438"/>
      <c r="L189" s="439"/>
      <c r="M189" s="102"/>
      <c r="N189" s="103"/>
      <c r="O189" s="104" t="s">
        <v>53</v>
      </c>
      <c r="P189" s="104" t="s">
        <v>54</v>
      </c>
      <c r="Q189" s="104" t="s">
        <v>55</v>
      </c>
      <c r="R189" s="104" t="s">
        <v>56</v>
      </c>
      <c r="S189" s="105"/>
      <c r="T189" s="104" t="s">
        <v>53</v>
      </c>
      <c r="U189" s="104" t="s">
        <v>57</v>
      </c>
      <c r="V189" s="104" t="s">
        <v>9</v>
      </c>
      <c r="W189" s="104" t="s">
        <v>10</v>
      </c>
      <c r="X189" s="104" t="s">
        <v>11</v>
      </c>
      <c r="Y189" s="104" t="s">
        <v>58</v>
      </c>
      <c r="Z189" s="106"/>
      <c r="AA189" s="102"/>
      <c r="AB189" s="93"/>
      <c r="AC189" s="93"/>
    </row>
    <row r="190" spans="1:29" ht="20.100000000000001" customHeight="1" x14ac:dyDescent="0.2">
      <c r="A190" s="98"/>
      <c r="B190" s="85"/>
      <c r="C190" s="85"/>
      <c r="D190" s="107"/>
      <c r="E190" s="107"/>
      <c r="F190" s="107"/>
      <c r="G190" s="107"/>
      <c r="H190" s="107"/>
      <c r="I190" s="85"/>
      <c r="J190" s="108" t="s">
        <v>59</v>
      </c>
      <c r="K190" s="87">
        <f>22000+13000</f>
        <v>35000</v>
      </c>
      <c r="L190" s="109"/>
      <c r="M190" s="93"/>
      <c r="N190" s="110"/>
      <c r="O190" s="111" t="s">
        <v>60</v>
      </c>
      <c r="P190" s="111">
        <v>29</v>
      </c>
      <c r="Q190" s="111">
        <v>2</v>
      </c>
      <c r="R190" s="111">
        <f>15-Q190</f>
        <v>13</v>
      </c>
      <c r="S190" s="112"/>
      <c r="T190" s="111" t="s">
        <v>60</v>
      </c>
      <c r="U190" s="113">
        <v>10760</v>
      </c>
      <c r="V190" s="113">
        <v>3000</v>
      </c>
      <c r="W190" s="113">
        <f>V190+U190</f>
        <v>13760</v>
      </c>
      <c r="X190" s="113">
        <v>2000</v>
      </c>
      <c r="Y190" s="113">
        <f>W190-X190</f>
        <v>11760</v>
      </c>
      <c r="Z190" s="106"/>
      <c r="AA190" s="93"/>
      <c r="AB190" s="93"/>
      <c r="AC190" s="93"/>
    </row>
    <row r="191" spans="1:29" ht="20.100000000000001" customHeight="1" thickBot="1" x14ac:dyDescent="0.25">
      <c r="A191" s="98"/>
      <c r="B191" s="85" t="s">
        <v>61</v>
      </c>
      <c r="C191" s="84" t="s">
        <v>99</v>
      </c>
      <c r="D191" s="85"/>
      <c r="E191" s="85"/>
      <c r="F191" s="85"/>
      <c r="G191" s="85"/>
      <c r="H191" s="114"/>
      <c r="I191" s="107"/>
      <c r="J191" s="85"/>
      <c r="K191" s="85"/>
      <c r="L191" s="115"/>
      <c r="M191" s="94"/>
      <c r="N191" s="116"/>
      <c r="O191" s="111" t="s">
        <v>62</v>
      </c>
      <c r="P191" s="111">
        <v>24</v>
      </c>
      <c r="Q191" s="111">
        <v>4</v>
      </c>
      <c r="R191" s="111">
        <f t="shared" ref="R191:R201" si="46">R190-Q191</f>
        <v>9</v>
      </c>
      <c r="S191" s="92"/>
      <c r="T191" s="111" t="s">
        <v>62</v>
      </c>
      <c r="U191" s="117">
        <f>Y190</f>
        <v>11760</v>
      </c>
      <c r="V191" s="113">
        <v>1000</v>
      </c>
      <c r="W191" s="117">
        <f t="shared" ref="W191:W201" si="47">IF(U191="","",U191+V191)</f>
        <v>12760</v>
      </c>
      <c r="X191" s="113">
        <v>2000</v>
      </c>
      <c r="Y191" s="117">
        <f t="shared" ref="Y191:Y201" si="48">IF(W191="","",W191-X191)</f>
        <v>10760</v>
      </c>
      <c r="Z191" s="118"/>
      <c r="AA191" s="94"/>
      <c r="AB191" s="93"/>
      <c r="AC191" s="93"/>
    </row>
    <row r="192" spans="1:29" ht="20.100000000000001" customHeight="1" thickBot="1" x14ac:dyDescent="0.25">
      <c r="A192" s="405"/>
      <c r="B192" s="413" t="s">
        <v>63</v>
      </c>
      <c r="C192" s="414"/>
      <c r="D192" s="353"/>
      <c r="E192" s="353"/>
      <c r="F192" s="563" t="s">
        <v>52</v>
      </c>
      <c r="G192" s="564"/>
      <c r="H192" s="353"/>
      <c r="I192" s="563" t="s">
        <v>64</v>
      </c>
      <c r="J192" s="565"/>
      <c r="K192" s="564"/>
      <c r="L192" s="415"/>
      <c r="M192" s="93"/>
      <c r="N192" s="110"/>
      <c r="O192" s="111" t="s">
        <v>65</v>
      </c>
      <c r="P192" s="111">
        <v>29</v>
      </c>
      <c r="Q192" s="111">
        <v>2</v>
      </c>
      <c r="R192" s="111">
        <f t="shared" si="46"/>
        <v>7</v>
      </c>
      <c r="S192" s="92"/>
      <c r="T192" s="111" t="s">
        <v>65</v>
      </c>
      <c r="U192" s="117">
        <f>Y191</f>
        <v>10760</v>
      </c>
      <c r="V192" s="113">
        <v>3000</v>
      </c>
      <c r="W192" s="117">
        <f t="shared" si="47"/>
        <v>13760</v>
      </c>
      <c r="X192" s="113">
        <v>1300</v>
      </c>
      <c r="Y192" s="117">
        <f t="shared" si="48"/>
        <v>12460</v>
      </c>
      <c r="Z192" s="118"/>
      <c r="AA192" s="93"/>
      <c r="AB192" s="93"/>
      <c r="AC192" s="93"/>
    </row>
    <row r="193" spans="1:29" ht="20.100000000000001" customHeight="1" x14ac:dyDescent="0.2">
      <c r="A193" s="98"/>
      <c r="B193" s="85"/>
      <c r="C193" s="85"/>
      <c r="D193" s="85"/>
      <c r="E193" s="85"/>
      <c r="F193" s="85"/>
      <c r="G193" s="85"/>
      <c r="H193" s="122"/>
      <c r="I193" s="85"/>
      <c r="J193" s="85"/>
      <c r="K193" s="85"/>
      <c r="L193" s="123"/>
      <c r="M193" s="93"/>
      <c r="N193" s="110"/>
      <c r="O193" s="111" t="s">
        <v>66</v>
      </c>
      <c r="P193" s="111">
        <v>28</v>
      </c>
      <c r="Q193" s="111">
        <v>2</v>
      </c>
      <c r="R193" s="111">
        <f t="shared" si="46"/>
        <v>5</v>
      </c>
      <c r="S193" s="92"/>
      <c r="T193" s="111" t="s">
        <v>66</v>
      </c>
      <c r="U193" s="117">
        <f>Y192</f>
        <v>12460</v>
      </c>
      <c r="V193" s="113">
        <f>10000+500</f>
        <v>10500</v>
      </c>
      <c r="W193" s="117">
        <f t="shared" si="47"/>
        <v>22960</v>
      </c>
      <c r="X193" s="113">
        <v>3000</v>
      </c>
      <c r="Y193" s="117">
        <f t="shared" si="48"/>
        <v>19960</v>
      </c>
      <c r="Z193" s="118"/>
      <c r="AA193" s="93"/>
      <c r="AB193" s="93"/>
      <c r="AC193" s="93"/>
    </row>
    <row r="194" spans="1:29" ht="20.100000000000001" customHeight="1" x14ac:dyDescent="0.2">
      <c r="A194" s="98"/>
      <c r="B194" s="569" t="s">
        <v>51</v>
      </c>
      <c r="C194" s="527"/>
      <c r="D194" s="85"/>
      <c r="E194" s="85"/>
      <c r="F194" s="124" t="s">
        <v>67</v>
      </c>
      <c r="G194" s="125">
        <f>IF($J$1="January",U190,IF($J$1="February",U191,IF($J$1="March",U192,IF($J$1="April",U193,IF($J$1="May",U194,IF($J$1="June",U195,IF($J$1="July",U196,IF($J$1="August",U197,IF($J$1="August",U197,IF($J$1="September",U198,IF($J$1="October",U199,IF($J$1="November",U200,IF($J$1="December",U201)))))))))))))</f>
        <v>19960</v>
      </c>
      <c r="H194" s="122"/>
      <c r="I194" s="126">
        <f>IF(C198&gt;=C197,$K$2,C196+C198)</f>
        <v>31</v>
      </c>
      <c r="J194" s="127" t="s">
        <v>68</v>
      </c>
      <c r="K194" s="128">
        <f>K190/$K$2*I194</f>
        <v>35000</v>
      </c>
      <c r="L194" s="129"/>
      <c r="M194" s="93"/>
      <c r="N194" s="110"/>
      <c r="O194" s="111" t="s">
        <v>69</v>
      </c>
      <c r="P194" s="111">
        <v>30</v>
      </c>
      <c r="Q194" s="111">
        <v>1</v>
      </c>
      <c r="R194" s="111">
        <f t="shared" si="46"/>
        <v>4</v>
      </c>
      <c r="S194" s="92"/>
      <c r="T194" s="111" t="s">
        <v>69</v>
      </c>
      <c r="U194" s="117">
        <f>Y193</f>
        <v>19960</v>
      </c>
      <c r="V194" s="113">
        <v>3000</v>
      </c>
      <c r="W194" s="117">
        <f t="shared" si="47"/>
        <v>22960</v>
      </c>
      <c r="X194" s="113"/>
      <c r="Y194" s="117">
        <f t="shared" si="48"/>
        <v>22960</v>
      </c>
      <c r="Z194" s="118"/>
      <c r="AA194" s="93"/>
      <c r="AB194" s="93"/>
      <c r="AC194" s="93"/>
    </row>
    <row r="195" spans="1:29" ht="20.100000000000001" customHeight="1" x14ac:dyDescent="0.2">
      <c r="A195" s="98"/>
      <c r="B195" s="130"/>
      <c r="C195" s="130"/>
      <c r="D195" s="85"/>
      <c r="E195" s="85"/>
      <c r="F195" s="124" t="s">
        <v>9</v>
      </c>
      <c r="G195" s="125">
        <f>IF($J$1="January",V190,IF($J$1="February",V191,IF($J$1="March",V192,IF($J$1="April",V193,IF($J$1="May",V194,IF($J$1="June",V195,IF($J$1="July",V196,IF($J$1="August",V197,IF($J$1="August",V197,IF($J$1="September",V198,IF($J$1="October",V199,IF($J$1="November",V200,IF($J$1="December",V201)))))))))))))</f>
        <v>3000</v>
      </c>
      <c r="H195" s="122"/>
      <c r="I195" s="126">
        <v>67</v>
      </c>
      <c r="J195" s="127" t="s">
        <v>70</v>
      </c>
      <c r="K195" s="125">
        <f>K190/$K$2/8*I195</f>
        <v>9455.645161290322</v>
      </c>
      <c r="L195" s="131"/>
      <c r="M195" s="93"/>
      <c r="N195" s="110"/>
      <c r="O195" s="111" t="s">
        <v>47</v>
      </c>
      <c r="P195" s="111"/>
      <c r="Q195" s="111"/>
      <c r="R195" s="111">
        <f t="shared" si="46"/>
        <v>4</v>
      </c>
      <c r="S195" s="92"/>
      <c r="T195" s="111" t="s">
        <v>47</v>
      </c>
      <c r="U195" s="117">
        <v>0</v>
      </c>
      <c r="V195" s="113"/>
      <c r="W195" s="117">
        <f t="shared" si="47"/>
        <v>0</v>
      </c>
      <c r="X195" s="113"/>
      <c r="Y195" s="117">
        <f t="shared" si="48"/>
        <v>0</v>
      </c>
      <c r="Z195" s="118"/>
      <c r="AA195" s="93"/>
      <c r="AB195" s="93"/>
      <c r="AC195" s="93"/>
    </row>
    <row r="196" spans="1:29" ht="20.100000000000001" customHeight="1" x14ac:dyDescent="0.2">
      <c r="A196" s="98"/>
      <c r="B196" s="124" t="s">
        <v>54</v>
      </c>
      <c r="C196" s="130">
        <f>IF($J$1="January",P190,IF($J$1="February",P191,IF($J$1="March",P192,IF($J$1="April",P193,IF($J$1="May",P194,IF($J$1="June",P195,IF($J$1="July",P196,IF($J$1="August",P197,IF($J$1="August",P197,IF($J$1="September",P198,IF($J$1="October",P199,IF($J$1="November",P200,IF($J$1="December",P201)))))))))))))</f>
        <v>30</v>
      </c>
      <c r="D196" s="85"/>
      <c r="E196" s="85"/>
      <c r="F196" s="124" t="s">
        <v>71</v>
      </c>
      <c r="G196" s="125">
        <f>IF($J$1="January",W190,IF($J$1="February",W191,IF($J$1="March",W192,IF($J$1="April",W193,IF($J$1="May",W194,IF($J$1="June",W195,IF($J$1="July",W196,IF($J$1="August",W197,IF($J$1="August",W197,IF($J$1="September",W198,IF($J$1="October",W199,IF($J$1="November",W200,IF($J$1="December",W201)))))))))))))</f>
        <v>22960</v>
      </c>
      <c r="H196" s="122"/>
      <c r="I196" s="570" t="s">
        <v>72</v>
      </c>
      <c r="J196" s="527"/>
      <c r="K196" s="125">
        <f>K194+K195</f>
        <v>44455.645161290318</v>
      </c>
      <c r="L196" s="131"/>
      <c r="M196" s="93"/>
      <c r="N196" s="110"/>
      <c r="O196" s="111" t="s">
        <v>73</v>
      </c>
      <c r="P196" s="111"/>
      <c r="Q196" s="111"/>
      <c r="R196" s="111">
        <f t="shared" si="46"/>
        <v>4</v>
      </c>
      <c r="S196" s="92"/>
      <c r="T196" s="111" t="s">
        <v>73</v>
      </c>
      <c r="U196" s="117"/>
      <c r="V196" s="113"/>
      <c r="W196" s="117" t="str">
        <f t="shared" si="47"/>
        <v/>
      </c>
      <c r="X196" s="113"/>
      <c r="Y196" s="117" t="str">
        <f t="shared" si="48"/>
        <v/>
      </c>
      <c r="Z196" s="118"/>
      <c r="AA196" s="93"/>
      <c r="AB196" s="93"/>
      <c r="AC196" s="93"/>
    </row>
    <row r="197" spans="1:29" ht="20.100000000000001" customHeight="1" x14ac:dyDescent="0.2">
      <c r="A197" s="98"/>
      <c r="B197" s="124" t="s">
        <v>55</v>
      </c>
      <c r="C197" s="130">
        <f>IF($J$1="January",Q190,IF($J$1="February",Q191,IF($J$1="March",Q192,IF($J$1="April",Q193,IF($J$1="May",Q194,IF($J$1="June",Q195,IF($J$1="July",Q196,IF($J$1="August",Q197,IF($J$1="August",Q197,IF($J$1="September",Q198,IF($J$1="October",Q199,IF($J$1="November",Q200,IF($J$1="December",Q201)))))))))))))</f>
        <v>1</v>
      </c>
      <c r="D197" s="85"/>
      <c r="E197" s="85"/>
      <c r="F197" s="124" t="s">
        <v>11</v>
      </c>
      <c r="G197" s="125">
        <f>IF($J$1="January",X190,IF($J$1="February",X191,IF($J$1="March",X192,IF($J$1="April",X193,IF($J$1="May",X194,IF($J$1="June",X195,IF($J$1="July",X196,IF($J$1="August",X197,IF($J$1="August",X197,IF($J$1="September",X198,IF($J$1="October",X199,IF($J$1="November",X200,IF($J$1="December",X201)))))))))))))</f>
        <v>0</v>
      </c>
      <c r="H197" s="122"/>
      <c r="I197" s="570" t="s">
        <v>74</v>
      </c>
      <c r="J197" s="527"/>
      <c r="K197" s="125">
        <f>G197</f>
        <v>0</v>
      </c>
      <c r="L197" s="131"/>
      <c r="M197" s="93"/>
      <c r="N197" s="110"/>
      <c r="O197" s="111" t="s">
        <v>75</v>
      </c>
      <c r="P197" s="111"/>
      <c r="Q197" s="111"/>
      <c r="R197" s="111">
        <f t="shared" si="46"/>
        <v>4</v>
      </c>
      <c r="S197" s="92"/>
      <c r="T197" s="111" t="s">
        <v>75</v>
      </c>
      <c r="U197" s="117"/>
      <c r="V197" s="113"/>
      <c r="W197" s="117" t="str">
        <f t="shared" si="47"/>
        <v/>
      </c>
      <c r="X197" s="113"/>
      <c r="Y197" s="117" t="str">
        <f t="shared" si="48"/>
        <v/>
      </c>
      <c r="Z197" s="118"/>
      <c r="AA197" s="93"/>
      <c r="AB197" s="93"/>
      <c r="AC197" s="93"/>
    </row>
    <row r="198" spans="1:29" ht="18.75" customHeight="1" x14ac:dyDescent="0.2">
      <c r="A198" s="405"/>
      <c r="B198" s="426" t="s">
        <v>76</v>
      </c>
      <c r="C198" s="424">
        <f>IF($J$1="January",R190,IF($J$1="February",R191,IF($J$1="March",R192,IF($J$1="April",R193,IF($J$1="May",R194,IF($J$1="June",R195,IF($J$1="July",R196,IF($J$1="August",R197,IF($J$1="August",R197,IF($J$1="September",R198,IF($J$1="October",R199,IF($J$1="November",R200,IF($J$1="December",R201)))))))))))))</f>
        <v>4</v>
      </c>
      <c r="D198" s="353"/>
      <c r="E198" s="353"/>
      <c r="F198" s="426" t="s">
        <v>58</v>
      </c>
      <c r="G198" s="427">
        <f>IF($J$1="January",Y190,IF($J$1="February",Y191,IF($J$1="March",Y192,IF($J$1="April",Y193,IF($J$1="May",Y194,IF($J$1="June",Y195,IF($J$1="July",Y196,IF($J$1="August",Y197,IF($J$1="August",Y197,IF($J$1="September",Y198,IF($J$1="October",Y199,IF($J$1="November",Y200,IF($J$1="December",Y201)))))))))))))</f>
        <v>22960</v>
      </c>
      <c r="H198" s="353"/>
      <c r="I198" s="576" t="s">
        <v>13</v>
      </c>
      <c r="J198" s="577"/>
      <c r="K198" s="430">
        <f>K196-K197</f>
        <v>44455.645161290318</v>
      </c>
      <c r="L198" s="412"/>
      <c r="M198" s="93"/>
      <c r="N198" s="110"/>
      <c r="O198" s="111" t="s">
        <v>78</v>
      </c>
      <c r="P198" s="111"/>
      <c r="Q198" s="111"/>
      <c r="R198" s="111">
        <f t="shared" si="46"/>
        <v>4</v>
      </c>
      <c r="S198" s="92"/>
      <c r="T198" s="111" t="s">
        <v>78</v>
      </c>
      <c r="U198" s="117"/>
      <c r="V198" s="113"/>
      <c r="W198" s="117" t="str">
        <f t="shared" si="47"/>
        <v/>
      </c>
      <c r="X198" s="113"/>
      <c r="Y198" s="117" t="str">
        <f t="shared" si="48"/>
        <v/>
      </c>
      <c r="Z198" s="118"/>
      <c r="AA198" s="93"/>
      <c r="AB198" s="93"/>
      <c r="AC198" s="93"/>
    </row>
    <row r="199" spans="1:29" ht="20.100000000000001" customHeight="1" x14ac:dyDescent="0.2">
      <c r="A199" s="98"/>
      <c r="B199" s="85"/>
      <c r="C199" s="85"/>
      <c r="D199" s="85"/>
      <c r="E199" s="85"/>
      <c r="F199" s="85"/>
      <c r="G199" s="85"/>
      <c r="H199" s="85"/>
      <c r="I199" s="574"/>
      <c r="J199" s="575"/>
      <c r="K199" s="87"/>
      <c r="L199" s="121"/>
      <c r="M199" s="93"/>
      <c r="N199" s="110"/>
      <c r="O199" s="111" t="s">
        <v>79</v>
      </c>
      <c r="P199" s="111"/>
      <c r="Q199" s="111"/>
      <c r="R199" s="111">
        <f t="shared" si="46"/>
        <v>4</v>
      </c>
      <c r="S199" s="92"/>
      <c r="T199" s="111" t="s">
        <v>79</v>
      </c>
      <c r="U199" s="117"/>
      <c r="V199" s="113"/>
      <c r="W199" s="117" t="str">
        <f t="shared" si="47"/>
        <v/>
      </c>
      <c r="X199" s="113"/>
      <c r="Y199" s="117" t="str">
        <f t="shared" si="48"/>
        <v/>
      </c>
      <c r="Z199" s="118"/>
      <c r="AA199" s="93"/>
      <c r="AB199" s="93"/>
      <c r="AC199" s="93"/>
    </row>
    <row r="200" spans="1:29" ht="20.100000000000001" customHeight="1" x14ac:dyDescent="0.3">
      <c r="A200" s="98"/>
      <c r="B200" s="83"/>
      <c r="C200" s="83"/>
      <c r="D200" s="83"/>
      <c r="E200" s="83"/>
      <c r="F200" s="83"/>
      <c r="G200" s="83"/>
      <c r="H200" s="83"/>
      <c r="I200" s="574"/>
      <c r="J200" s="575"/>
      <c r="K200" s="87"/>
      <c r="L200" s="121"/>
      <c r="M200" s="93"/>
      <c r="N200" s="110"/>
      <c r="O200" s="111" t="s">
        <v>80</v>
      </c>
      <c r="P200" s="111"/>
      <c r="Q200" s="111"/>
      <c r="R200" s="111">
        <f t="shared" si="46"/>
        <v>4</v>
      </c>
      <c r="S200" s="92"/>
      <c r="T200" s="111" t="s">
        <v>80</v>
      </c>
      <c r="U200" s="117"/>
      <c r="V200" s="113"/>
      <c r="W200" s="117" t="str">
        <f t="shared" si="47"/>
        <v/>
      </c>
      <c r="X200" s="113"/>
      <c r="Y200" s="117" t="str">
        <f t="shared" si="48"/>
        <v/>
      </c>
      <c r="Z200" s="118"/>
      <c r="AA200" s="93"/>
      <c r="AB200" s="93"/>
      <c r="AC200" s="93"/>
    </row>
    <row r="201" spans="1:29" ht="20.100000000000001" customHeight="1" thickBot="1" x14ac:dyDescent="0.35">
      <c r="A201" s="132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4"/>
      <c r="M201" s="93"/>
      <c r="N201" s="110"/>
      <c r="O201" s="111" t="s">
        <v>81</v>
      </c>
      <c r="P201" s="111"/>
      <c r="Q201" s="111"/>
      <c r="R201" s="111">
        <f t="shared" si="46"/>
        <v>4</v>
      </c>
      <c r="S201" s="92"/>
      <c r="T201" s="111" t="s">
        <v>81</v>
      </c>
      <c r="U201" s="117"/>
      <c r="V201" s="113"/>
      <c r="W201" s="117" t="str">
        <f t="shared" si="47"/>
        <v/>
      </c>
      <c r="X201" s="113"/>
      <c r="Y201" s="117" t="str">
        <f t="shared" si="48"/>
        <v/>
      </c>
      <c r="Z201" s="118"/>
      <c r="AA201" s="93"/>
      <c r="AB201" s="93"/>
      <c r="AC201" s="93"/>
    </row>
    <row r="202" spans="1:29" ht="20.100000000000001" customHeight="1" thickBot="1" x14ac:dyDescent="0.25">
      <c r="A202" s="353"/>
      <c r="B202" s="353"/>
      <c r="C202" s="353"/>
      <c r="D202" s="353"/>
      <c r="E202" s="353"/>
      <c r="F202" s="353"/>
      <c r="G202" s="353"/>
      <c r="H202" s="353"/>
      <c r="I202" s="353"/>
      <c r="J202" s="353"/>
      <c r="K202" s="353"/>
      <c r="L202" s="353"/>
      <c r="M202" s="136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6"/>
      <c r="AB202" s="136"/>
      <c r="AC202" s="136"/>
    </row>
    <row r="203" spans="1:29" ht="20.100000000000001" customHeight="1" thickBot="1" x14ac:dyDescent="0.55000000000000004">
      <c r="A203" s="560" t="s">
        <v>50</v>
      </c>
      <c r="B203" s="561"/>
      <c r="C203" s="561"/>
      <c r="D203" s="561"/>
      <c r="E203" s="561"/>
      <c r="F203" s="561"/>
      <c r="G203" s="561"/>
      <c r="H203" s="561"/>
      <c r="I203" s="561"/>
      <c r="J203" s="561"/>
      <c r="K203" s="561"/>
      <c r="L203" s="562"/>
      <c r="M203" s="94"/>
      <c r="N203" s="95"/>
      <c r="O203" s="557" t="s">
        <v>51</v>
      </c>
      <c r="P203" s="558"/>
      <c r="Q203" s="558"/>
      <c r="R203" s="559"/>
      <c r="S203" s="96"/>
      <c r="T203" s="557" t="s">
        <v>52</v>
      </c>
      <c r="U203" s="558"/>
      <c r="V203" s="558"/>
      <c r="W203" s="558"/>
      <c r="X203" s="558"/>
      <c r="Y203" s="559"/>
      <c r="Z203" s="97"/>
      <c r="AA203" s="94"/>
      <c r="AB203" s="93"/>
      <c r="AC203" s="93"/>
    </row>
    <row r="204" spans="1:29" ht="20.100000000000001" customHeight="1" thickBot="1" x14ac:dyDescent="0.25">
      <c r="A204" s="436"/>
      <c r="B204" s="437"/>
      <c r="C204" s="566" t="s">
        <v>237</v>
      </c>
      <c r="D204" s="567"/>
      <c r="E204" s="567"/>
      <c r="F204" s="567"/>
      <c r="G204" s="437" t="str">
        <f>$J$1</f>
        <v>May</v>
      </c>
      <c r="H204" s="568">
        <f>$K$1</f>
        <v>2025</v>
      </c>
      <c r="I204" s="567"/>
      <c r="J204" s="437"/>
      <c r="K204" s="438"/>
      <c r="L204" s="439"/>
      <c r="M204" s="102"/>
      <c r="N204" s="103"/>
      <c r="O204" s="104" t="s">
        <v>53</v>
      </c>
      <c r="P204" s="104" t="s">
        <v>54</v>
      </c>
      <c r="Q204" s="104" t="s">
        <v>55</v>
      </c>
      <c r="R204" s="104" t="s">
        <v>56</v>
      </c>
      <c r="S204" s="105"/>
      <c r="T204" s="104" t="s">
        <v>53</v>
      </c>
      <c r="U204" s="104" t="s">
        <v>57</v>
      </c>
      <c r="V204" s="104" t="s">
        <v>9</v>
      </c>
      <c r="W204" s="104" t="s">
        <v>10</v>
      </c>
      <c r="X204" s="104" t="s">
        <v>11</v>
      </c>
      <c r="Y204" s="104" t="s">
        <v>58</v>
      </c>
      <c r="Z204" s="106"/>
      <c r="AA204" s="102"/>
      <c r="AB204" s="93"/>
      <c r="AC204" s="93"/>
    </row>
    <row r="205" spans="1:29" ht="20.100000000000001" customHeight="1" x14ac:dyDescent="0.2">
      <c r="A205" s="98"/>
      <c r="B205" s="85"/>
      <c r="C205" s="85"/>
      <c r="D205" s="107"/>
      <c r="E205" s="107"/>
      <c r="F205" s="107"/>
      <c r="G205" s="107"/>
      <c r="H205" s="107"/>
      <c r="I205" s="85"/>
      <c r="J205" s="108" t="s">
        <v>59</v>
      </c>
      <c r="K205" s="87">
        <f>32000+3000</f>
        <v>35000</v>
      </c>
      <c r="L205" s="109"/>
      <c r="M205" s="93"/>
      <c r="N205" s="110"/>
      <c r="O205" s="111" t="s">
        <v>60</v>
      </c>
      <c r="P205" s="111">
        <v>27</v>
      </c>
      <c r="Q205" s="111">
        <v>4</v>
      </c>
      <c r="R205" s="111">
        <v>0</v>
      </c>
      <c r="S205" s="112"/>
      <c r="T205" s="111" t="s">
        <v>60</v>
      </c>
      <c r="U205" s="113"/>
      <c r="V205" s="113"/>
      <c r="W205" s="113">
        <f>V205+U205</f>
        <v>0</v>
      </c>
      <c r="X205" s="113"/>
      <c r="Y205" s="113">
        <f>W205-X205</f>
        <v>0</v>
      </c>
      <c r="Z205" s="106"/>
      <c r="AA205" s="93"/>
      <c r="AB205" s="93"/>
      <c r="AC205" s="93"/>
    </row>
    <row r="206" spans="1:29" ht="20.100000000000001" customHeight="1" thickBot="1" x14ac:dyDescent="0.25">
      <c r="A206" s="98"/>
      <c r="B206" s="85" t="s">
        <v>61</v>
      </c>
      <c r="C206" s="84" t="s">
        <v>112</v>
      </c>
      <c r="D206" s="85"/>
      <c r="E206" s="85"/>
      <c r="F206" s="85"/>
      <c r="G206" s="85"/>
      <c r="H206" s="114"/>
      <c r="I206" s="107"/>
      <c r="J206" s="85"/>
      <c r="K206" s="85"/>
      <c r="L206" s="115"/>
      <c r="M206" s="94"/>
      <c r="N206" s="116"/>
      <c r="O206" s="111" t="s">
        <v>62</v>
      </c>
      <c r="P206" s="111">
        <v>24</v>
      </c>
      <c r="Q206" s="111">
        <v>4</v>
      </c>
      <c r="R206" s="111">
        <v>0</v>
      </c>
      <c r="S206" s="92"/>
      <c r="T206" s="111" t="s">
        <v>62</v>
      </c>
      <c r="U206" s="117">
        <f>IF($J$1="January","",Y205)</f>
        <v>0</v>
      </c>
      <c r="V206" s="113"/>
      <c r="W206" s="117">
        <f t="shared" ref="W206:W216" si="49">IF(U206="","",U206+V206)</f>
        <v>0</v>
      </c>
      <c r="X206" s="113"/>
      <c r="Y206" s="117">
        <f t="shared" ref="Y206:Y216" si="50">IF(W206="","",W206-X206)</f>
        <v>0</v>
      </c>
      <c r="Z206" s="118"/>
      <c r="AA206" s="94"/>
      <c r="AB206" s="93"/>
      <c r="AC206" s="93"/>
    </row>
    <row r="207" spans="1:29" ht="20.100000000000001" customHeight="1" thickBot="1" x14ac:dyDescent="0.25">
      <c r="A207" s="98"/>
      <c r="B207" s="119" t="s">
        <v>63</v>
      </c>
      <c r="C207" s="145">
        <v>45324</v>
      </c>
      <c r="D207" s="85"/>
      <c r="E207" s="85"/>
      <c r="F207" s="563" t="s">
        <v>52</v>
      </c>
      <c r="G207" s="564"/>
      <c r="H207" s="353"/>
      <c r="I207" s="563" t="s">
        <v>64</v>
      </c>
      <c r="J207" s="565"/>
      <c r="K207" s="564"/>
      <c r="L207" s="121"/>
      <c r="M207" s="93"/>
      <c r="N207" s="110"/>
      <c r="O207" s="111" t="s">
        <v>65</v>
      </c>
      <c r="P207" s="111">
        <v>28</v>
      </c>
      <c r="Q207" s="111">
        <v>3</v>
      </c>
      <c r="R207" s="111">
        <v>0</v>
      </c>
      <c r="S207" s="92"/>
      <c r="T207" s="111" t="s">
        <v>65</v>
      </c>
      <c r="U207" s="117">
        <f>IF($J$1="February","",Y206)</f>
        <v>0</v>
      </c>
      <c r="V207" s="113"/>
      <c r="W207" s="117">
        <f t="shared" si="49"/>
        <v>0</v>
      </c>
      <c r="X207" s="113"/>
      <c r="Y207" s="117">
        <f t="shared" si="50"/>
        <v>0</v>
      </c>
      <c r="Z207" s="118"/>
      <c r="AA207" s="93"/>
      <c r="AB207" s="93"/>
      <c r="AC207" s="93"/>
    </row>
    <row r="208" spans="1:29" ht="20.100000000000001" customHeight="1" x14ac:dyDescent="0.2">
      <c r="A208" s="98"/>
      <c r="B208" s="85"/>
      <c r="C208" s="85"/>
      <c r="D208" s="85"/>
      <c r="E208" s="85"/>
      <c r="F208" s="85"/>
      <c r="G208" s="85"/>
      <c r="H208" s="122"/>
      <c r="I208" s="85"/>
      <c r="J208" s="85"/>
      <c r="K208" s="85"/>
      <c r="L208" s="123"/>
      <c r="M208" s="93"/>
      <c r="N208" s="110"/>
      <c r="O208" s="111" t="s">
        <v>66</v>
      </c>
      <c r="P208" s="111">
        <v>28</v>
      </c>
      <c r="Q208" s="111">
        <v>2</v>
      </c>
      <c r="R208" s="111">
        <v>0</v>
      </c>
      <c r="S208" s="92"/>
      <c r="T208" s="111" t="s">
        <v>66</v>
      </c>
      <c r="U208" s="117">
        <f>IF($J$1="March","",Y207)</f>
        <v>0</v>
      </c>
      <c r="V208" s="113">
        <v>2000</v>
      </c>
      <c r="W208" s="117">
        <f t="shared" si="49"/>
        <v>2000</v>
      </c>
      <c r="X208" s="113"/>
      <c r="Y208" s="117">
        <f t="shared" si="50"/>
        <v>2000</v>
      </c>
      <c r="Z208" s="118"/>
      <c r="AA208" s="93"/>
      <c r="AB208" s="93"/>
      <c r="AC208" s="93"/>
    </row>
    <row r="209" spans="1:29" ht="20.100000000000001" customHeight="1" x14ac:dyDescent="0.2">
      <c r="A209" s="98"/>
      <c r="B209" s="569" t="s">
        <v>51</v>
      </c>
      <c r="C209" s="527"/>
      <c r="D209" s="85"/>
      <c r="E209" s="85"/>
      <c r="F209" s="124" t="s">
        <v>67</v>
      </c>
      <c r="G209" s="125">
        <f>IF($J$1="January",U205,IF($J$1="February",U206,IF($J$1="March",U207,IF($J$1="April",U208,IF($J$1="May",U209,IF($J$1="June",U210,IF($J$1="July",U211,IF($J$1="August",U212,IF($J$1="August",U212,IF($J$1="September",U213,IF($J$1="October",U214,IF($J$1="November",U215,IF($J$1="December",U216)))))))))))))</f>
        <v>2000</v>
      </c>
      <c r="H209" s="122"/>
      <c r="I209" s="126">
        <f>IF(C213&gt;=C212,$K$2,C211+C213)</f>
        <v>25</v>
      </c>
      <c r="J209" s="127" t="s">
        <v>68</v>
      </c>
      <c r="K209" s="128">
        <f>K205/$K$2*I209</f>
        <v>28225.806451612902</v>
      </c>
      <c r="L209" s="129"/>
      <c r="M209" s="93"/>
      <c r="N209" s="110"/>
      <c r="O209" s="111" t="s">
        <v>69</v>
      </c>
      <c r="P209" s="111">
        <v>25</v>
      </c>
      <c r="Q209" s="111">
        <v>6</v>
      </c>
      <c r="R209" s="111">
        <v>0</v>
      </c>
      <c r="S209" s="92"/>
      <c r="T209" s="111" t="s">
        <v>69</v>
      </c>
      <c r="U209" s="117">
        <f>IF($J$1="April","",Y208)</f>
        <v>2000</v>
      </c>
      <c r="V209" s="113"/>
      <c r="W209" s="117">
        <f t="shared" si="49"/>
        <v>2000</v>
      </c>
      <c r="X209" s="113">
        <v>2000</v>
      </c>
      <c r="Y209" s="117">
        <f t="shared" si="50"/>
        <v>0</v>
      </c>
      <c r="Z209" s="118"/>
      <c r="AA209" s="93"/>
      <c r="AB209" s="93"/>
      <c r="AC209" s="93"/>
    </row>
    <row r="210" spans="1:29" ht="20.100000000000001" customHeight="1" x14ac:dyDescent="0.2">
      <c r="A210" s="98"/>
      <c r="B210" s="130"/>
      <c r="C210" s="130"/>
      <c r="D210" s="85"/>
      <c r="E210" s="85"/>
      <c r="F210" s="124" t="s">
        <v>9</v>
      </c>
      <c r="G210" s="125">
        <f>IF($J$1="January",V205,IF($J$1="February",V206,IF($J$1="March",V207,IF($J$1="April",V208,IF($J$1="May",V209,IF($J$1="June",V210,IF($J$1="July",V211,IF($J$1="August",V212,IF($J$1="August",V212,IF($J$1="September",V213,IF($J$1="October",V214,IF($J$1="November",V215,IF($J$1="December",V216)))))))))))))</f>
        <v>0</v>
      </c>
      <c r="H210" s="122"/>
      <c r="I210" s="126">
        <v>39</v>
      </c>
      <c r="J210" s="127" t="s">
        <v>70</v>
      </c>
      <c r="K210" s="125">
        <f>K205/$K$2/8*I210</f>
        <v>5504.0322580645161</v>
      </c>
      <c r="L210" s="131"/>
      <c r="M210" s="93"/>
      <c r="N210" s="110"/>
      <c r="O210" s="111" t="s">
        <v>47</v>
      </c>
      <c r="P210" s="111"/>
      <c r="Q210" s="111"/>
      <c r="R210" s="111">
        <v>0</v>
      </c>
      <c r="S210" s="92"/>
      <c r="T210" s="111" t="s">
        <v>47</v>
      </c>
      <c r="U210" s="117" t="str">
        <f>IF($J$1="May","",Y209)</f>
        <v/>
      </c>
      <c r="V210" s="113"/>
      <c r="W210" s="117" t="str">
        <f t="shared" si="49"/>
        <v/>
      </c>
      <c r="X210" s="113"/>
      <c r="Y210" s="117" t="str">
        <f t="shared" si="50"/>
        <v/>
      </c>
      <c r="Z210" s="118"/>
      <c r="AA210" s="93"/>
      <c r="AB210" s="93"/>
      <c r="AC210" s="93"/>
    </row>
    <row r="211" spans="1:29" ht="20.100000000000001" customHeight="1" x14ac:dyDescent="0.2">
      <c r="A211" s="98"/>
      <c r="B211" s="124" t="s">
        <v>54</v>
      </c>
      <c r="C211" s="130">
        <f>IF($J$1="January",P205,IF($J$1="February",P206,IF($J$1="March",P207,IF($J$1="April",P208,IF($J$1="May",P209,IF($J$1="June",P210,IF($J$1="July",P211,IF($J$1="August",P212,IF($J$1="August",P212,IF($J$1="September",P213,IF($J$1="October",P214,IF($J$1="November",P215,IF($J$1="December",P216)))))))))))))</f>
        <v>25</v>
      </c>
      <c r="D211" s="85"/>
      <c r="E211" s="85"/>
      <c r="F211" s="124" t="s">
        <v>71</v>
      </c>
      <c r="G211" s="125">
        <f>IF($J$1="January",W205,IF($J$1="February",W206,IF($J$1="March",W207,IF($J$1="April",W208,IF($J$1="May",W209,IF($J$1="June",W210,IF($J$1="July",W211,IF($J$1="August",W212,IF($J$1="August",W212,IF($J$1="September",W213,IF($J$1="October",W214,IF($J$1="November",W215,IF($J$1="December",W216)))))))))))))</f>
        <v>2000</v>
      </c>
      <c r="H211" s="122"/>
      <c r="I211" s="570" t="s">
        <v>72</v>
      </c>
      <c r="J211" s="527"/>
      <c r="K211" s="125">
        <f>K209+K210</f>
        <v>33729.838709677417</v>
      </c>
      <c r="L211" s="131"/>
      <c r="M211" s="93"/>
      <c r="N211" s="110"/>
      <c r="O211" s="111" t="s">
        <v>73</v>
      </c>
      <c r="P211" s="140"/>
      <c r="Q211" s="140"/>
      <c r="R211" s="111">
        <v>0</v>
      </c>
      <c r="S211" s="92"/>
      <c r="T211" s="111" t="s">
        <v>73</v>
      </c>
      <c r="U211" s="117" t="str">
        <f>IF($J$1="June","",Y210)</f>
        <v/>
      </c>
      <c r="V211" s="113"/>
      <c r="W211" s="117" t="str">
        <f t="shared" si="49"/>
        <v/>
      </c>
      <c r="X211" s="113"/>
      <c r="Y211" s="117" t="str">
        <f t="shared" si="50"/>
        <v/>
      </c>
      <c r="Z211" s="118"/>
      <c r="AA211" s="93"/>
      <c r="AB211" s="93"/>
      <c r="AC211" s="93"/>
    </row>
    <row r="212" spans="1:29" ht="20.100000000000001" customHeight="1" x14ac:dyDescent="0.2">
      <c r="A212" s="98"/>
      <c r="B212" s="124" t="s">
        <v>55</v>
      </c>
      <c r="C212" s="130">
        <f>IF($J$1="January",Q205,IF($J$1="February",Q206,IF($J$1="March",Q207,IF($J$1="April",Q208,IF($J$1="May",Q209,IF($J$1="June",Q210,IF($J$1="July",Q211,IF($J$1="August",Q212,IF($J$1="August",Q212,IF($J$1="September",Q213,IF($J$1="October",Q214,IF($J$1="November",Q215,IF($J$1="December",Q216)))))))))))))</f>
        <v>6</v>
      </c>
      <c r="D212" s="85"/>
      <c r="E212" s="85"/>
      <c r="F212" s="124" t="s">
        <v>11</v>
      </c>
      <c r="G212" s="125">
        <f>IF($J$1="January",X205,IF($J$1="February",X206,IF($J$1="March",X207,IF($J$1="April",X208,IF($J$1="May",X209,IF($J$1="June",X210,IF($J$1="July",X211,IF($J$1="August",X212,IF($J$1="August",X212,IF($J$1="September",X213,IF($J$1="October",X214,IF($J$1="November",X215,IF($J$1="December",X216)))))))))))))</f>
        <v>2000</v>
      </c>
      <c r="H212" s="122"/>
      <c r="I212" s="570" t="s">
        <v>74</v>
      </c>
      <c r="J212" s="527"/>
      <c r="K212" s="125">
        <f>G212</f>
        <v>2000</v>
      </c>
      <c r="L212" s="131"/>
      <c r="M212" s="93"/>
      <c r="N212" s="110"/>
      <c r="O212" s="111" t="s">
        <v>75</v>
      </c>
      <c r="P212" s="111"/>
      <c r="Q212" s="111"/>
      <c r="R212" s="111">
        <v>0</v>
      </c>
      <c r="S212" s="92"/>
      <c r="T212" s="111" t="s">
        <v>75</v>
      </c>
      <c r="U212" s="117" t="str">
        <f>Y211</f>
        <v/>
      </c>
      <c r="V212" s="113"/>
      <c r="W212" s="117" t="str">
        <f t="shared" si="49"/>
        <v/>
      </c>
      <c r="X212" s="113"/>
      <c r="Y212" s="117" t="str">
        <f t="shared" si="50"/>
        <v/>
      </c>
      <c r="Z212" s="118"/>
      <c r="AA212" s="93"/>
      <c r="AB212" s="93"/>
      <c r="AC212" s="93"/>
    </row>
    <row r="213" spans="1:29" ht="18.75" customHeight="1" x14ac:dyDescent="0.2">
      <c r="A213" s="405"/>
      <c r="B213" s="426" t="s">
        <v>76</v>
      </c>
      <c r="C213" s="424">
        <f>IF($J$1="January",R205,IF($J$1="February",R206,IF($J$1="March",R207,IF($J$1="April",R208,IF($J$1="May",R209,IF($J$1="June",R210,IF($J$1="July",R211,IF($J$1="August",R212,IF($J$1="August",R212,IF($J$1="September",R213,IF($J$1="October",R214,IF($J$1="November",R215,IF($J$1="December",R216)))))))))))))</f>
        <v>0</v>
      </c>
      <c r="D213" s="353"/>
      <c r="E213" s="353"/>
      <c r="F213" s="426" t="s">
        <v>58</v>
      </c>
      <c r="G213" s="427">
        <f>IF($J$1="January",Y205,IF($J$1="February",Y206,IF($J$1="March",Y207,IF($J$1="April",Y208,IF($J$1="May",Y209,IF($J$1="June",Y210,IF($J$1="July",Y211,IF($J$1="August",Y212,IF($J$1="August",Y212,IF($J$1="September",Y213,IF($J$1="October",Y214,IF($J$1="November",Y215,IF($J$1="December",Y216)))))))))))))</f>
        <v>0</v>
      </c>
      <c r="H213" s="353"/>
      <c r="I213" s="576" t="s">
        <v>13</v>
      </c>
      <c r="J213" s="577"/>
      <c r="K213" s="430">
        <f>K211-K212</f>
        <v>31729.838709677417</v>
      </c>
      <c r="L213" s="412"/>
      <c r="M213" s="93"/>
      <c r="N213" s="110"/>
      <c r="O213" s="111" t="s">
        <v>78</v>
      </c>
      <c r="P213" s="111"/>
      <c r="Q213" s="111"/>
      <c r="R213" s="111">
        <v>0</v>
      </c>
      <c r="S213" s="92"/>
      <c r="T213" s="111" t="s">
        <v>78</v>
      </c>
      <c r="U213" s="117" t="str">
        <f>Y212</f>
        <v/>
      </c>
      <c r="V213" s="113"/>
      <c r="W213" s="117" t="str">
        <f t="shared" si="49"/>
        <v/>
      </c>
      <c r="X213" s="113"/>
      <c r="Y213" s="117" t="str">
        <f t="shared" si="50"/>
        <v/>
      </c>
      <c r="Z213" s="118"/>
      <c r="AA213" s="93"/>
      <c r="AB213" s="93"/>
      <c r="AC213" s="93"/>
    </row>
    <row r="214" spans="1:29" ht="20.100000000000001" customHeight="1" x14ac:dyDescent="0.2">
      <c r="A214" s="98"/>
      <c r="B214" s="85"/>
      <c r="C214" s="85"/>
      <c r="D214" s="85"/>
      <c r="E214" s="85"/>
      <c r="F214" s="85"/>
      <c r="G214" s="85"/>
      <c r="H214" s="85"/>
      <c r="I214" s="574"/>
      <c r="J214" s="575"/>
      <c r="K214" s="87"/>
      <c r="L214" s="121"/>
      <c r="M214" s="93"/>
      <c r="N214" s="110"/>
      <c r="O214" s="111" t="s">
        <v>79</v>
      </c>
      <c r="P214" s="111"/>
      <c r="Q214" s="111"/>
      <c r="R214" s="111">
        <v>0</v>
      </c>
      <c r="S214" s="92"/>
      <c r="T214" s="111" t="s">
        <v>79</v>
      </c>
      <c r="U214" s="117" t="str">
        <f>Y213</f>
        <v/>
      </c>
      <c r="V214" s="113"/>
      <c r="W214" s="117" t="str">
        <f t="shared" si="49"/>
        <v/>
      </c>
      <c r="X214" s="113"/>
      <c r="Y214" s="117" t="str">
        <f t="shared" si="50"/>
        <v/>
      </c>
      <c r="Z214" s="118"/>
      <c r="AA214" s="93"/>
      <c r="AB214" s="93"/>
      <c r="AC214" s="93"/>
    </row>
    <row r="215" spans="1:29" ht="20.100000000000001" customHeight="1" x14ac:dyDescent="0.3">
      <c r="A215" s="98"/>
      <c r="B215" s="83"/>
      <c r="C215" s="83"/>
      <c r="D215" s="83"/>
      <c r="E215" s="83"/>
      <c r="F215" s="83"/>
      <c r="G215" s="83"/>
      <c r="H215" s="83"/>
      <c r="I215" s="611" t="s">
        <v>295</v>
      </c>
      <c r="J215" s="612"/>
      <c r="K215" s="87"/>
      <c r="L215" s="121"/>
      <c r="M215" s="93"/>
      <c r="N215" s="110"/>
      <c r="O215" s="111" t="s">
        <v>80</v>
      </c>
      <c r="P215" s="111"/>
      <c r="Q215" s="111"/>
      <c r="R215" s="111">
        <v>0</v>
      </c>
      <c r="S215" s="92"/>
      <c r="T215" s="111" t="s">
        <v>80</v>
      </c>
      <c r="U215" s="117" t="str">
        <f>Y214</f>
        <v/>
      </c>
      <c r="V215" s="113"/>
      <c r="W215" s="117" t="str">
        <f t="shared" si="49"/>
        <v/>
      </c>
      <c r="X215" s="113"/>
      <c r="Y215" s="117" t="str">
        <f t="shared" si="50"/>
        <v/>
      </c>
      <c r="Z215" s="118"/>
      <c r="AA215" s="93"/>
      <c r="AB215" s="93"/>
      <c r="AC215" s="93"/>
    </row>
    <row r="216" spans="1:29" ht="20.100000000000001" customHeight="1" thickBot="1" x14ac:dyDescent="0.35">
      <c r="A216" s="132"/>
      <c r="B216" s="133"/>
      <c r="C216" s="133"/>
      <c r="D216" s="133"/>
      <c r="E216" s="133"/>
      <c r="F216" s="133"/>
      <c r="G216" s="133"/>
      <c r="H216" s="133"/>
      <c r="I216" s="133"/>
      <c r="J216" s="133"/>
      <c r="K216" s="133"/>
      <c r="L216" s="134"/>
      <c r="M216" s="93"/>
      <c r="N216" s="110"/>
      <c r="O216" s="111" t="s">
        <v>81</v>
      </c>
      <c r="P216" s="111"/>
      <c r="Q216" s="111"/>
      <c r="R216" s="111">
        <v>0</v>
      </c>
      <c r="S216" s="92"/>
      <c r="T216" s="111" t="s">
        <v>81</v>
      </c>
      <c r="U216" s="117" t="str">
        <f>Y215</f>
        <v/>
      </c>
      <c r="V216" s="113"/>
      <c r="W216" s="117" t="str">
        <f t="shared" si="49"/>
        <v/>
      </c>
      <c r="X216" s="113"/>
      <c r="Y216" s="117" t="str">
        <f t="shared" si="50"/>
        <v/>
      </c>
      <c r="Z216" s="118"/>
      <c r="AA216" s="93"/>
      <c r="AB216" s="93"/>
      <c r="AC216" s="93"/>
    </row>
    <row r="217" spans="1:29" ht="20.100000000000001" customHeight="1" thickBot="1" x14ac:dyDescent="0.25">
      <c r="A217" s="353"/>
      <c r="B217" s="353"/>
      <c r="C217" s="353"/>
      <c r="D217" s="353"/>
      <c r="E217" s="353"/>
      <c r="F217" s="353"/>
      <c r="G217" s="353"/>
      <c r="H217" s="353"/>
      <c r="I217" s="353"/>
      <c r="J217" s="353"/>
      <c r="K217" s="353"/>
      <c r="L217" s="353"/>
      <c r="M217" s="136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6"/>
      <c r="AB217" s="136"/>
      <c r="AC217" s="136"/>
    </row>
    <row r="218" spans="1:29" ht="20.100000000000001" customHeight="1" thickBot="1" x14ac:dyDescent="0.55000000000000004">
      <c r="A218" s="560" t="s">
        <v>50</v>
      </c>
      <c r="B218" s="561"/>
      <c r="C218" s="561"/>
      <c r="D218" s="561"/>
      <c r="E218" s="561"/>
      <c r="F218" s="561"/>
      <c r="G218" s="561"/>
      <c r="H218" s="561"/>
      <c r="I218" s="561"/>
      <c r="J218" s="561"/>
      <c r="K218" s="561"/>
      <c r="L218" s="562"/>
      <c r="M218" s="94"/>
      <c r="N218" s="95"/>
      <c r="O218" s="557" t="s">
        <v>51</v>
      </c>
      <c r="P218" s="558"/>
      <c r="Q218" s="558"/>
      <c r="R218" s="559"/>
      <c r="S218" s="96"/>
      <c r="T218" s="557" t="s">
        <v>52</v>
      </c>
      <c r="U218" s="558"/>
      <c r="V218" s="558"/>
      <c r="W218" s="558"/>
      <c r="X218" s="558"/>
      <c r="Y218" s="559"/>
      <c r="Z218" s="97"/>
      <c r="AA218" s="93"/>
      <c r="AB218" s="93"/>
      <c r="AC218" s="93"/>
    </row>
    <row r="219" spans="1:29" ht="20.100000000000001" customHeight="1" thickBot="1" x14ac:dyDescent="0.25">
      <c r="A219" s="436"/>
      <c r="B219" s="437"/>
      <c r="C219" s="566" t="s">
        <v>237</v>
      </c>
      <c r="D219" s="567"/>
      <c r="E219" s="567"/>
      <c r="F219" s="567"/>
      <c r="G219" s="437" t="str">
        <f>$J$1</f>
        <v>May</v>
      </c>
      <c r="H219" s="568">
        <f>$K$1</f>
        <v>2025</v>
      </c>
      <c r="I219" s="567"/>
      <c r="J219" s="437"/>
      <c r="K219" s="438"/>
      <c r="L219" s="439"/>
      <c r="M219" s="102"/>
      <c r="N219" s="103"/>
      <c r="O219" s="104" t="s">
        <v>53</v>
      </c>
      <c r="P219" s="104" t="s">
        <v>54</v>
      </c>
      <c r="Q219" s="104" t="s">
        <v>55</v>
      </c>
      <c r="R219" s="104" t="s">
        <v>56</v>
      </c>
      <c r="S219" s="105"/>
      <c r="T219" s="104" t="s">
        <v>53</v>
      </c>
      <c r="U219" s="104" t="s">
        <v>57</v>
      </c>
      <c r="V219" s="104" t="s">
        <v>9</v>
      </c>
      <c r="W219" s="104" t="s">
        <v>10</v>
      </c>
      <c r="X219" s="104" t="s">
        <v>11</v>
      </c>
      <c r="Y219" s="104" t="s">
        <v>58</v>
      </c>
      <c r="Z219" s="106"/>
      <c r="AA219" s="93"/>
      <c r="AB219" s="93"/>
      <c r="AC219" s="93"/>
    </row>
    <row r="220" spans="1:29" ht="20.100000000000001" customHeight="1" x14ac:dyDescent="0.2">
      <c r="A220" s="405"/>
      <c r="B220" s="353"/>
      <c r="C220" s="353"/>
      <c r="D220" s="406"/>
      <c r="E220" s="406"/>
      <c r="F220" s="406"/>
      <c r="G220" s="406"/>
      <c r="H220" s="406"/>
      <c r="I220" s="353"/>
      <c r="J220" s="407" t="s">
        <v>59</v>
      </c>
      <c r="K220" s="408">
        <f>22000+3000</f>
        <v>25000</v>
      </c>
      <c r="L220" s="409"/>
      <c r="M220" s="93"/>
      <c r="N220" s="110"/>
      <c r="O220" s="111" t="s">
        <v>60</v>
      </c>
      <c r="P220" s="111">
        <v>30</v>
      </c>
      <c r="Q220" s="111">
        <v>1</v>
      </c>
      <c r="R220" s="111">
        <v>0</v>
      </c>
      <c r="S220" s="112"/>
      <c r="T220" s="111" t="s">
        <v>60</v>
      </c>
      <c r="U220" s="113"/>
      <c r="V220" s="113"/>
      <c r="W220" s="113"/>
      <c r="X220" s="113"/>
      <c r="Y220" s="113"/>
      <c r="Z220" s="106"/>
      <c r="AA220" s="93"/>
      <c r="AB220" s="93"/>
      <c r="AC220" s="93"/>
    </row>
    <row r="221" spans="1:29" ht="20.100000000000001" customHeight="1" thickBot="1" x14ac:dyDescent="0.25">
      <c r="A221" s="405"/>
      <c r="B221" s="353" t="s">
        <v>61</v>
      </c>
      <c r="C221" s="410" t="s">
        <v>116</v>
      </c>
      <c r="D221" s="353"/>
      <c r="E221" s="353"/>
      <c r="F221" s="353"/>
      <c r="G221" s="353"/>
      <c r="H221" s="411"/>
      <c r="I221" s="406"/>
      <c r="J221" s="353"/>
      <c r="K221" s="353"/>
      <c r="L221" s="412"/>
      <c r="M221" s="94"/>
      <c r="N221" s="116"/>
      <c r="O221" s="111" t="s">
        <v>62</v>
      </c>
      <c r="P221" s="111">
        <v>25</v>
      </c>
      <c r="Q221" s="111">
        <v>3</v>
      </c>
      <c r="R221" s="111">
        <v>0</v>
      </c>
      <c r="S221" s="92"/>
      <c r="T221" s="111" t="s">
        <v>62</v>
      </c>
      <c r="U221" s="117"/>
      <c r="V221" s="113"/>
      <c r="W221" s="117"/>
      <c r="X221" s="113"/>
      <c r="Y221" s="117"/>
      <c r="Z221" s="118"/>
      <c r="AA221" s="93"/>
      <c r="AB221" s="93"/>
      <c r="AC221" s="93"/>
    </row>
    <row r="222" spans="1:29" ht="20.100000000000001" customHeight="1" thickBot="1" x14ac:dyDescent="0.25">
      <c r="A222" s="405"/>
      <c r="B222" s="413" t="s">
        <v>63</v>
      </c>
      <c r="C222" s="414"/>
      <c r="D222" s="353"/>
      <c r="E222" s="353"/>
      <c r="F222" s="563" t="s">
        <v>52</v>
      </c>
      <c r="G222" s="564"/>
      <c r="H222" s="353"/>
      <c r="I222" s="563" t="s">
        <v>64</v>
      </c>
      <c r="J222" s="565"/>
      <c r="K222" s="564"/>
      <c r="L222" s="415"/>
      <c r="M222" s="93"/>
      <c r="N222" s="110"/>
      <c r="O222" s="111" t="s">
        <v>65</v>
      </c>
      <c r="P222" s="111">
        <v>31</v>
      </c>
      <c r="Q222" s="111">
        <v>0</v>
      </c>
      <c r="R222" s="111">
        <v>0</v>
      </c>
      <c r="S222" s="92"/>
      <c r="T222" s="111" t="s">
        <v>65</v>
      </c>
      <c r="U222" s="117"/>
      <c r="V222" s="113"/>
      <c r="W222" s="117"/>
      <c r="X222" s="113"/>
      <c r="Y222" s="117"/>
      <c r="Z222" s="118"/>
      <c r="AA222" s="93"/>
      <c r="AB222" s="93"/>
      <c r="AC222" s="93"/>
    </row>
    <row r="223" spans="1:29" ht="20.100000000000001" customHeight="1" x14ac:dyDescent="0.2">
      <c r="A223" s="405"/>
      <c r="B223" s="353"/>
      <c r="C223" s="353"/>
      <c r="D223" s="353"/>
      <c r="E223" s="353"/>
      <c r="F223" s="353"/>
      <c r="G223" s="353"/>
      <c r="H223" s="416"/>
      <c r="I223" s="353"/>
      <c r="J223" s="353"/>
      <c r="K223" s="353"/>
      <c r="L223" s="417"/>
      <c r="M223" s="93"/>
      <c r="N223" s="110"/>
      <c r="O223" s="111" t="s">
        <v>66</v>
      </c>
      <c r="P223" s="111">
        <v>27</v>
      </c>
      <c r="Q223" s="111">
        <v>3</v>
      </c>
      <c r="R223" s="111">
        <f t="shared" ref="R223:R231" si="51">15-Q223</f>
        <v>12</v>
      </c>
      <c r="S223" s="92"/>
      <c r="T223" s="111" t="s">
        <v>66</v>
      </c>
      <c r="U223" s="117"/>
      <c r="V223" s="113"/>
      <c r="W223" s="117"/>
      <c r="X223" s="113"/>
      <c r="Y223" s="117"/>
      <c r="Z223" s="118"/>
      <c r="AA223" s="93"/>
      <c r="AB223" s="93"/>
      <c r="AC223" s="93"/>
    </row>
    <row r="224" spans="1:29" ht="20.100000000000001" customHeight="1" x14ac:dyDescent="0.2">
      <c r="A224" s="405"/>
      <c r="B224" s="581" t="s">
        <v>51</v>
      </c>
      <c r="C224" s="527"/>
      <c r="D224" s="353"/>
      <c r="E224" s="353"/>
      <c r="F224" s="124" t="s">
        <v>67</v>
      </c>
      <c r="G224" s="125">
        <f>IF($J$1="January",U220,IF($J$1="February",U221,IF($J$1="March",U222,IF($J$1="April",U223,IF($J$1="May",U224,IF($J$1="June",U225,IF($J$1="July",U226,IF($J$1="August",U227,IF($J$1="August",U227,IF($J$1="September",U228,IF($J$1="October",U229,IF($J$1="November",U230,IF($J$1="December",U231)))))))))))))</f>
        <v>0</v>
      </c>
      <c r="H224" s="416"/>
      <c r="I224" s="419">
        <f>IF(C228&gt;=C227,$K$2,C226+C228)</f>
        <v>31</v>
      </c>
      <c r="J224" s="127" t="s">
        <v>68</v>
      </c>
      <c r="K224" s="128">
        <f>K220/$K$2*I224</f>
        <v>25000</v>
      </c>
      <c r="L224" s="418"/>
      <c r="M224" s="93"/>
      <c r="N224" s="110"/>
      <c r="O224" s="111" t="s">
        <v>69</v>
      </c>
      <c r="P224" s="111">
        <v>30</v>
      </c>
      <c r="Q224" s="111">
        <v>1</v>
      </c>
      <c r="R224" s="111">
        <f t="shared" si="51"/>
        <v>14</v>
      </c>
      <c r="S224" s="92"/>
      <c r="T224" s="111" t="s">
        <v>69</v>
      </c>
      <c r="U224" s="117"/>
      <c r="V224" s="113"/>
      <c r="W224" s="117"/>
      <c r="X224" s="113"/>
      <c r="Y224" s="117"/>
      <c r="Z224" s="118"/>
      <c r="AA224" s="93"/>
      <c r="AB224" s="93"/>
      <c r="AC224" s="93"/>
    </row>
    <row r="225" spans="1:29" ht="20.100000000000001" customHeight="1" x14ac:dyDescent="0.2">
      <c r="A225" s="405"/>
      <c r="B225" s="130"/>
      <c r="C225" s="130"/>
      <c r="D225" s="353"/>
      <c r="E225" s="353"/>
      <c r="F225" s="124" t="s">
        <v>9</v>
      </c>
      <c r="G225" s="125">
        <f>IF($J$1="January",V220,IF($J$1="February",V221,IF($J$1="March",V222,IF($J$1="April",V223,IF($J$1="May",V224,IF($J$1="June",V225,IF($J$1="July",V226,IF($J$1="August",V227,IF($J$1="August",V227,IF($J$1="September",V228,IF($J$1="October",V229,IF($J$1="November",V230,IF($J$1="December",V231)))))))))))))</f>
        <v>0</v>
      </c>
      <c r="H225" s="416"/>
      <c r="I225" s="446">
        <v>59</v>
      </c>
      <c r="J225" s="127" t="s">
        <v>70</v>
      </c>
      <c r="K225" s="125">
        <f>K220/$K$2/8*I225</f>
        <v>5947.5806451612907</v>
      </c>
      <c r="L225" s="420"/>
      <c r="M225" s="93"/>
      <c r="N225" s="110"/>
      <c r="O225" s="111" t="s">
        <v>47</v>
      </c>
      <c r="P225" s="111"/>
      <c r="Q225" s="111"/>
      <c r="R225" s="111">
        <f t="shared" si="51"/>
        <v>15</v>
      </c>
      <c r="S225" s="92"/>
      <c r="T225" s="111" t="s">
        <v>47</v>
      </c>
      <c r="U225" s="117"/>
      <c r="V225" s="113"/>
      <c r="W225" s="117"/>
      <c r="X225" s="113"/>
      <c r="Y225" s="117"/>
      <c r="Z225" s="118"/>
      <c r="AA225" s="93"/>
      <c r="AB225" s="93"/>
      <c r="AC225" s="93"/>
    </row>
    <row r="226" spans="1:29" ht="20.100000000000001" customHeight="1" x14ac:dyDescent="0.2">
      <c r="A226" s="405"/>
      <c r="B226" s="124" t="s">
        <v>54</v>
      </c>
      <c r="C226" s="130">
        <f>IF($J$1="January",P220,IF($J$1="February",P221,IF($J$1="March",P222,IF($J$1="April",P223,IF($J$1="May",P224,IF($J$1="June",P225,IF($J$1="July",P226,IF($J$1="August",P227,IF($J$1="August",P227,IF($J$1="September",P228,IF($J$1="October",P229,IF($J$1="November",P230,IF($J$1="December",P231)))))))))))))</f>
        <v>30</v>
      </c>
      <c r="D226" s="353"/>
      <c r="E226" s="353"/>
      <c r="F226" s="124" t="s">
        <v>71</v>
      </c>
      <c r="G226" s="125">
        <f>IF($J$1="January",W220,IF($J$1="February",W221,IF($J$1="March",W222,IF($J$1="April",W223,IF($J$1="May",W224,IF($J$1="June",W225,IF($J$1="July",W226,IF($J$1="August",W227,IF($J$1="August",W227,IF($J$1="September",W228,IF($J$1="October",W229,IF($J$1="November",W230,IF($J$1="December",W231)))))))))))))</f>
        <v>0</v>
      </c>
      <c r="H226" s="416"/>
      <c r="I226" s="578" t="s">
        <v>72</v>
      </c>
      <c r="J226" s="527"/>
      <c r="K226" s="125">
        <f>K224+K225</f>
        <v>30947.580645161292</v>
      </c>
      <c r="L226" s="420"/>
      <c r="M226" s="93"/>
      <c r="N226" s="110"/>
      <c r="O226" s="111" t="s">
        <v>73</v>
      </c>
      <c r="P226" s="111"/>
      <c r="Q226" s="111"/>
      <c r="R226" s="111">
        <f t="shared" si="51"/>
        <v>15</v>
      </c>
      <c r="S226" s="92"/>
      <c r="T226" s="111" t="s">
        <v>73</v>
      </c>
      <c r="U226" s="117"/>
      <c r="V226" s="113"/>
      <c r="W226" s="117"/>
      <c r="X226" s="113"/>
      <c r="Y226" s="117"/>
      <c r="Z226" s="118"/>
      <c r="AA226" s="93"/>
      <c r="AB226" s="93"/>
      <c r="AC226" s="93"/>
    </row>
    <row r="227" spans="1:29" ht="20.100000000000001" customHeight="1" x14ac:dyDescent="0.2">
      <c r="A227" s="405"/>
      <c r="B227" s="124" t="s">
        <v>55</v>
      </c>
      <c r="C227" s="130">
        <f>IF($J$1="January",Q220,IF($J$1="February",Q221,IF($J$1="March",Q222,IF($J$1="April",Q223,IF($J$1="May",Q224,IF($J$1="June",Q225,IF($J$1="July",Q226,IF($J$1="August",Q227,IF($J$1="August",Q227,IF($J$1="September",Q228,IF($J$1="October",Q229,IF($J$1="November",Q230,IF($J$1="December",Q231)))))))))))))</f>
        <v>1</v>
      </c>
      <c r="D227" s="353"/>
      <c r="E227" s="353"/>
      <c r="F227" s="124" t="s">
        <v>11</v>
      </c>
      <c r="G227" s="125">
        <f>IF($J$1="January",X220,IF($J$1="February",X221,IF($J$1="March",X222,IF($J$1="April",X223,IF($J$1="May",X224,IF($J$1="June",X225,IF($J$1="July",X226,IF($J$1="August",X227,IF($J$1="August",X227,IF($J$1="September",X228,IF($J$1="October",X229,IF($J$1="November",X230,IF($J$1="December",X231)))))))))))))</f>
        <v>0</v>
      </c>
      <c r="H227" s="416"/>
      <c r="I227" s="578" t="s">
        <v>74</v>
      </c>
      <c r="J227" s="527"/>
      <c r="K227" s="125">
        <f>G227</f>
        <v>0</v>
      </c>
      <c r="L227" s="420"/>
      <c r="M227" s="93"/>
      <c r="N227" s="110"/>
      <c r="O227" s="111" t="s">
        <v>75</v>
      </c>
      <c r="P227" s="111"/>
      <c r="Q227" s="111"/>
      <c r="R227" s="111">
        <f t="shared" si="51"/>
        <v>15</v>
      </c>
      <c r="S227" s="92"/>
      <c r="T227" s="111" t="s">
        <v>75</v>
      </c>
      <c r="U227" s="117"/>
      <c r="V227" s="113"/>
      <c r="W227" s="117"/>
      <c r="X227" s="113"/>
      <c r="Y227" s="117"/>
      <c r="Z227" s="118"/>
      <c r="AA227" s="93"/>
      <c r="AB227" s="93"/>
      <c r="AC227" s="93"/>
    </row>
    <row r="228" spans="1:29" ht="18.75" customHeight="1" x14ac:dyDescent="0.2">
      <c r="A228" s="405"/>
      <c r="B228" s="426" t="s">
        <v>76</v>
      </c>
      <c r="C228" s="424">
        <f>IF($J$1="January",R220,IF($J$1="February",R221,IF($J$1="March",R222,IF($J$1="April",R223,IF($J$1="May",R224,IF($J$1="June",R225,IF($J$1="July",R226,IF($J$1="August",R227,IF($J$1="August",R227,IF($J$1="September",R228,IF($J$1="October",R229,IF($J$1="November",R230,IF($J$1="December",R231)))))))))))))</f>
        <v>14</v>
      </c>
      <c r="D228" s="353"/>
      <c r="E228" s="353"/>
      <c r="F228" s="426" t="s">
        <v>58</v>
      </c>
      <c r="G228" s="427">
        <f>IF($J$1="January",Y220,IF($J$1="February",Y221,IF($J$1="March",Y222,IF($J$1="April",Y223,IF($J$1="May",Y224,IF($J$1="June",Y225,IF($J$1="July",Y226,IF($J$1="August",Y227,IF($J$1="August",Y227,IF($J$1="September",Y228,IF($J$1="October",Y229,IF($J$1="November",Y230,IF($J$1="December",Y231)))))))))))))</f>
        <v>0</v>
      </c>
      <c r="H228" s="353"/>
      <c r="I228" s="576" t="s">
        <v>13</v>
      </c>
      <c r="J228" s="577"/>
      <c r="K228" s="430">
        <f>K226-K227</f>
        <v>30947.580645161292</v>
      </c>
      <c r="L228" s="412"/>
      <c r="M228" s="93"/>
      <c r="N228" s="110"/>
      <c r="O228" s="111" t="s">
        <v>78</v>
      </c>
      <c r="P228" s="111"/>
      <c r="Q228" s="111"/>
      <c r="R228" s="111">
        <f t="shared" si="51"/>
        <v>15</v>
      </c>
      <c r="S228" s="92"/>
      <c r="T228" s="111" t="s">
        <v>78</v>
      </c>
      <c r="U228" s="117"/>
      <c r="V228" s="113"/>
      <c r="W228" s="117"/>
      <c r="X228" s="113"/>
      <c r="Y228" s="117"/>
      <c r="Z228" s="118"/>
      <c r="AA228" s="93"/>
      <c r="AB228" s="93"/>
      <c r="AC228" s="93"/>
    </row>
    <row r="229" spans="1:29" ht="20.100000000000001" customHeight="1" x14ac:dyDescent="0.2">
      <c r="A229" s="405"/>
      <c r="B229" s="353"/>
      <c r="C229" s="353"/>
      <c r="D229" s="353"/>
      <c r="E229" s="353"/>
      <c r="F229" s="353"/>
      <c r="G229" s="353"/>
      <c r="H229" s="353"/>
      <c r="I229" s="571"/>
      <c r="J229" s="572"/>
      <c r="K229" s="408"/>
      <c r="L229" s="415"/>
      <c r="M229" s="93"/>
      <c r="N229" s="110"/>
      <c r="O229" s="111" t="s">
        <v>79</v>
      </c>
      <c r="P229" s="111"/>
      <c r="Q229" s="111"/>
      <c r="R229" s="111">
        <f t="shared" si="51"/>
        <v>15</v>
      </c>
      <c r="S229" s="92"/>
      <c r="T229" s="111" t="s">
        <v>79</v>
      </c>
      <c r="U229" s="117"/>
      <c r="V229" s="113"/>
      <c r="W229" s="117"/>
      <c r="X229" s="113"/>
      <c r="Y229" s="117"/>
      <c r="Z229" s="118"/>
      <c r="AA229" s="93"/>
      <c r="AB229" s="93"/>
      <c r="AC229" s="93"/>
    </row>
    <row r="230" spans="1:29" ht="20.100000000000001" customHeight="1" x14ac:dyDescent="0.3">
      <c r="A230" s="405"/>
      <c r="B230" s="444"/>
      <c r="C230" s="444"/>
      <c r="D230" s="444"/>
      <c r="E230" s="444"/>
      <c r="F230" s="444"/>
      <c r="G230" s="444"/>
      <c r="H230" s="444"/>
      <c r="I230" s="571"/>
      <c r="J230" s="572"/>
      <c r="K230" s="408"/>
      <c r="L230" s="415"/>
      <c r="M230" s="93"/>
      <c r="N230" s="110"/>
      <c r="O230" s="111" t="s">
        <v>80</v>
      </c>
      <c r="P230" s="111"/>
      <c r="Q230" s="111"/>
      <c r="R230" s="111">
        <f t="shared" si="51"/>
        <v>15</v>
      </c>
      <c r="S230" s="92"/>
      <c r="T230" s="111" t="s">
        <v>80</v>
      </c>
      <c r="U230" s="117">
        <f>IF($J$1="October","",Y229)</f>
        <v>0</v>
      </c>
      <c r="V230" s="113"/>
      <c r="W230" s="117">
        <f t="shared" ref="W230:W231" si="52">IF(U230="","",U230+V230)</f>
        <v>0</v>
      </c>
      <c r="X230" s="113"/>
      <c r="Y230" s="117">
        <f t="shared" ref="Y230:Y231" si="53">IF(W230="","",W230-X230)</f>
        <v>0</v>
      </c>
      <c r="Z230" s="118"/>
      <c r="AA230" s="93"/>
      <c r="AB230" s="93"/>
      <c r="AC230" s="93"/>
    </row>
    <row r="231" spans="1:29" ht="20.100000000000001" customHeight="1" thickBot="1" x14ac:dyDescent="0.35">
      <c r="A231" s="421"/>
      <c r="B231" s="447"/>
      <c r="C231" s="447"/>
      <c r="D231" s="447"/>
      <c r="E231" s="447"/>
      <c r="F231" s="447"/>
      <c r="G231" s="447"/>
      <c r="H231" s="447"/>
      <c r="I231" s="447"/>
      <c r="J231" s="447"/>
      <c r="K231" s="447"/>
      <c r="L231" s="423"/>
      <c r="M231" s="93"/>
      <c r="N231" s="110"/>
      <c r="O231" s="111" t="s">
        <v>81</v>
      </c>
      <c r="P231" s="111"/>
      <c r="Q231" s="111"/>
      <c r="R231" s="111">
        <f t="shared" si="51"/>
        <v>15</v>
      </c>
      <c r="S231" s="92"/>
      <c r="T231" s="111" t="s">
        <v>81</v>
      </c>
      <c r="U231" s="117">
        <f>IF($J$1="November","",Y230)</f>
        <v>0</v>
      </c>
      <c r="V231" s="113"/>
      <c r="W231" s="117">
        <f t="shared" si="52"/>
        <v>0</v>
      </c>
      <c r="X231" s="113"/>
      <c r="Y231" s="117">
        <f t="shared" si="53"/>
        <v>0</v>
      </c>
      <c r="Z231" s="118"/>
      <c r="AA231" s="93"/>
      <c r="AB231" s="93"/>
      <c r="AC231" s="93"/>
    </row>
    <row r="232" spans="1:29" ht="20.100000000000001" customHeight="1" thickBot="1" x14ac:dyDescent="0.25">
      <c r="A232" s="132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34"/>
      <c r="M232" s="93"/>
      <c r="N232" s="110"/>
      <c r="O232" s="389"/>
      <c r="P232" s="389"/>
      <c r="Q232" s="389"/>
      <c r="R232" s="389"/>
      <c r="S232" s="389"/>
      <c r="T232" s="389"/>
      <c r="U232" s="389"/>
      <c r="V232" s="389"/>
      <c r="W232" s="389"/>
      <c r="X232" s="389"/>
      <c r="Y232" s="389"/>
      <c r="Z232" s="152"/>
      <c r="AA232" s="93"/>
      <c r="AB232" s="93"/>
      <c r="AC232" s="93"/>
    </row>
    <row r="233" spans="1:29" ht="20.100000000000001" customHeight="1" thickBot="1" x14ac:dyDescent="0.55000000000000004">
      <c r="A233" s="560" t="s">
        <v>50</v>
      </c>
      <c r="B233" s="561"/>
      <c r="C233" s="561"/>
      <c r="D233" s="561"/>
      <c r="E233" s="561"/>
      <c r="F233" s="561"/>
      <c r="G233" s="561"/>
      <c r="H233" s="561"/>
      <c r="I233" s="561"/>
      <c r="J233" s="561"/>
      <c r="K233" s="561"/>
      <c r="L233" s="562"/>
      <c r="M233" s="94"/>
      <c r="N233" s="95"/>
      <c r="O233" s="557" t="s">
        <v>51</v>
      </c>
      <c r="P233" s="558"/>
      <c r="Q233" s="558"/>
      <c r="R233" s="559"/>
      <c r="S233" s="96"/>
      <c r="T233" s="557" t="s">
        <v>52</v>
      </c>
      <c r="U233" s="558"/>
      <c r="V233" s="558"/>
      <c r="W233" s="558"/>
      <c r="X233" s="558"/>
      <c r="Y233" s="559"/>
      <c r="Z233" s="97"/>
      <c r="AA233" s="94"/>
      <c r="AB233" s="93"/>
      <c r="AC233" s="93"/>
    </row>
    <row r="234" spans="1:29" ht="20.100000000000001" customHeight="1" thickBot="1" x14ac:dyDescent="0.25">
      <c r="A234" s="436"/>
      <c r="B234" s="437"/>
      <c r="C234" s="566" t="s">
        <v>237</v>
      </c>
      <c r="D234" s="567"/>
      <c r="E234" s="567"/>
      <c r="F234" s="567"/>
      <c r="G234" s="437" t="str">
        <f>$J$1</f>
        <v>May</v>
      </c>
      <c r="H234" s="568">
        <f>$K$1</f>
        <v>2025</v>
      </c>
      <c r="I234" s="567"/>
      <c r="J234" s="437"/>
      <c r="K234" s="438"/>
      <c r="L234" s="439"/>
      <c r="M234" s="102"/>
      <c r="N234" s="103"/>
      <c r="O234" s="104" t="s">
        <v>53</v>
      </c>
      <c r="P234" s="104" t="s">
        <v>54</v>
      </c>
      <c r="Q234" s="104" t="s">
        <v>55</v>
      </c>
      <c r="R234" s="104" t="s">
        <v>56</v>
      </c>
      <c r="S234" s="105"/>
      <c r="T234" s="104" t="s">
        <v>53</v>
      </c>
      <c r="U234" s="104" t="s">
        <v>57</v>
      </c>
      <c r="V234" s="104" t="s">
        <v>9</v>
      </c>
      <c r="W234" s="104" t="s">
        <v>10</v>
      </c>
      <c r="X234" s="104" t="s">
        <v>11</v>
      </c>
      <c r="Y234" s="104" t="s">
        <v>58</v>
      </c>
      <c r="Z234" s="106"/>
      <c r="AA234" s="102"/>
      <c r="AB234" s="93"/>
      <c r="AC234" s="93"/>
    </row>
    <row r="235" spans="1:29" ht="20.100000000000001" customHeight="1" x14ac:dyDescent="0.2">
      <c r="A235" s="98"/>
      <c r="B235" s="85"/>
      <c r="C235" s="85"/>
      <c r="D235" s="107"/>
      <c r="E235" s="107"/>
      <c r="F235" s="107"/>
      <c r="G235" s="107"/>
      <c r="H235" s="107"/>
      <c r="I235" s="85"/>
      <c r="J235" s="108" t="s">
        <v>59</v>
      </c>
      <c r="K235" s="87">
        <v>45000</v>
      </c>
      <c r="L235" s="109"/>
      <c r="M235" s="93"/>
      <c r="N235" s="110"/>
      <c r="O235" s="111" t="s">
        <v>60</v>
      </c>
      <c r="P235" s="111">
        <v>31</v>
      </c>
      <c r="Q235" s="111">
        <v>0</v>
      </c>
      <c r="R235" s="111"/>
      <c r="S235" s="112"/>
      <c r="T235" s="111" t="s">
        <v>60</v>
      </c>
      <c r="U235" s="113"/>
      <c r="V235" s="113"/>
      <c r="W235" s="113">
        <f>V235+U235</f>
        <v>0</v>
      </c>
      <c r="X235" s="113"/>
      <c r="Y235" s="113">
        <f>W235-X235</f>
        <v>0</v>
      </c>
      <c r="Z235" s="106"/>
      <c r="AA235" s="93"/>
      <c r="AB235" s="93"/>
      <c r="AC235" s="93"/>
    </row>
    <row r="236" spans="1:29" ht="20.100000000000001" customHeight="1" thickBot="1" x14ac:dyDescent="0.25">
      <c r="A236" s="98"/>
      <c r="B236" s="85" t="s">
        <v>61</v>
      </c>
      <c r="C236" s="84" t="s">
        <v>216</v>
      </c>
      <c r="D236" s="85"/>
      <c r="E236" s="85"/>
      <c r="F236" s="85"/>
      <c r="G236" s="107"/>
      <c r="H236" s="114"/>
      <c r="I236" s="107"/>
      <c r="J236" s="85"/>
      <c r="K236" s="85"/>
      <c r="L236" s="115"/>
      <c r="M236" s="94"/>
      <c r="N236" s="116"/>
      <c r="O236" s="111" t="s">
        <v>62</v>
      </c>
      <c r="P236" s="111">
        <v>27</v>
      </c>
      <c r="Q236" s="111">
        <v>1</v>
      </c>
      <c r="R236" s="111"/>
      <c r="S236" s="92"/>
      <c r="T236" s="111" t="s">
        <v>62</v>
      </c>
      <c r="U236" s="117">
        <f t="shared" ref="U236:U243" si="54">Y235</f>
        <v>0</v>
      </c>
      <c r="V236" s="113">
        <v>10000</v>
      </c>
      <c r="W236" s="117">
        <f t="shared" ref="W236:W246" si="55">IF(U236="","",U236+V236)</f>
        <v>10000</v>
      </c>
      <c r="X236" s="113">
        <v>5000</v>
      </c>
      <c r="Y236" s="117">
        <f t="shared" ref="Y236:Y246" si="56">IF(W236="","",W236-X236)</f>
        <v>5000</v>
      </c>
      <c r="Z236" s="118"/>
      <c r="AA236" s="94"/>
      <c r="AB236" s="93"/>
      <c r="AC236" s="93"/>
    </row>
    <row r="237" spans="1:29" ht="20.100000000000001" customHeight="1" thickBot="1" x14ac:dyDescent="0.25">
      <c r="A237" s="405"/>
      <c r="B237" s="413" t="s">
        <v>63</v>
      </c>
      <c r="C237" s="414"/>
      <c r="D237" s="353"/>
      <c r="E237" s="353"/>
      <c r="F237" s="563" t="s">
        <v>52</v>
      </c>
      <c r="G237" s="564"/>
      <c r="H237" s="353"/>
      <c r="I237" s="563" t="s">
        <v>64</v>
      </c>
      <c r="J237" s="565"/>
      <c r="K237" s="564"/>
      <c r="L237" s="415"/>
      <c r="M237" s="93"/>
      <c r="N237" s="110"/>
      <c r="O237" s="111" t="s">
        <v>65</v>
      </c>
      <c r="P237" s="111">
        <v>31</v>
      </c>
      <c r="Q237" s="111">
        <v>0</v>
      </c>
      <c r="R237" s="111"/>
      <c r="S237" s="92"/>
      <c r="T237" s="111" t="s">
        <v>65</v>
      </c>
      <c r="U237" s="117">
        <f>Y236</f>
        <v>5000</v>
      </c>
      <c r="V237" s="113"/>
      <c r="W237" s="117">
        <f t="shared" si="55"/>
        <v>5000</v>
      </c>
      <c r="X237" s="113">
        <v>5000</v>
      </c>
      <c r="Y237" s="117">
        <f t="shared" si="56"/>
        <v>0</v>
      </c>
      <c r="Z237" s="118"/>
      <c r="AA237" s="93"/>
      <c r="AB237" s="93"/>
      <c r="AC237" s="93"/>
    </row>
    <row r="238" spans="1:29" ht="20.100000000000001" customHeight="1" x14ac:dyDescent="0.2">
      <c r="A238" s="98"/>
      <c r="B238" s="85"/>
      <c r="C238" s="85"/>
      <c r="D238" s="85"/>
      <c r="E238" s="85"/>
      <c r="F238" s="85"/>
      <c r="G238" s="85"/>
      <c r="H238" s="122"/>
      <c r="I238" s="85"/>
      <c r="J238" s="85"/>
      <c r="K238" s="85"/>
      <c r="L238" s="123"/>
      <c r="M238" s="93"/>
      <c r="N238" s="110"/>
      <c r="O238" s="111" t="s">
        <v>66</v>
      </c>
      <c r="P238" s="111">
        <v>30</v>
      </c>
      <c r="Q238" s="111">
        <v>0</v>
      </c>
      <c r="R238" s="111"/>
      <c r="S238" s="92"/>
      <c r="T238" s="111" t="s">
        <v>66</v>
      </c>
      <c r="U238" s="117">
        <f>Y237</f>
        <v>0</v>
      </c>
      <c r="V238" s="113">
        <v>5000</v>
      </c>
      <c r="W238" s="117">
        <f t="shared" si="55"/>
        <v>5000</v>
      </c>
      <c r="X238" s="113">
        <v>5000</v>
      </c>
      <c r="Y238" s="117">
        <f t="shared" si="56"/>
        <v>0</v>
      </c>
      <c r="Z238" s="118"/>
      <c r="AA238" s="93"/>
      <c r="AB238" s="141">
        <f>K243+K842</f>
        <v>127792.33870967742</v>
      </c>
      <c r="AC238" s="93"/>
    </row>
    <row r="239" spans="1:29" ht="20.100000000000001" customHeight="1" x14ac:dyDescent="0.2">
      <c r="A239" s="98"/>
      <c r="B239" s="569" t="s">
        <v>51</v>
      </c>
      <c r="C239" s="527"/>
      <c r="D239" s="85"/>
      <c r="E239" s="85"/>
      <c r="F239" s="124" t="s">
        <v>67</v>
      </c>
      <c r="G239" s="125">
        <f>IF($J$1="January",U235,IF($J$1="February",U236,IF($J$1="March",U237,IF($J$1="April",U238,IF($J$1="May",U239,IF($J$1="June",U240,IF($J$1="July",U241,IF($J$1="August",U242,IF($J$1="August",U242,IF($J$1="September",U243,IF($J$1="October",U244,IF($J$1="November",U245,IF($J$1="December",U246)))))))))))))</f>
        <v>0</v>
      </c>
      <c r="H239" s="122"/>
      <c r="I239" s="126">
        <f>IF(C243&gt;=C242,$K$2,C241+C243)</f>
        <v>30</v>
      </c>
      <c r="J239" s="127" t="s">
        <v>68</v>
      </c>
      <c r="K239" s="128">
        <f>K235/$K$2*I239</f>
        <v>43548.38709677419</v>
      </c>
      <c r="L239" s="129"/>
      <c r="M239" s="93"/>
      <c r="N239" s="110"/>
      <c r="O239" s="111" t="s">
        <v>69</v>
      </c>
      <c r="P239" s="111">
        <v>30</v>
      </c>
      <c r="Q239" s="111">
        <v>1</v>
      </c>
      <c r="R239" s="111"/>
      <c r="S239" s="92"/>
      <c r="T239" s="111" t="s">
        <v>69</v>
      </c>
      <c r="U239" s="117">
        <f>Y238</f>
        <v>0</v>
      </c>
      <c r="V239" s="113"/>
      <c r="W239" s="117">
        <f t="shared" si="55"/>
        <v>0</v>
      </c>
      <c r="X239" s="113"/>
      <c r="Y239" s="117">
        <f t="shared" si="56"/>
        <v>0</v>
      </c>
      <c r="Z239" s="118"/>
      <c r="AA239" s="93"/>
      <c r="AB239" s="93"/>
      <c r="AC239" s="93"/>
    </row>
    <row r="240" spans="1:29" ht="20.100000000000001" customHeight="1" x14ac:dyDescent="0.2">
      <c r="A240" s="98"/>
      <c r="B240" s="130"/>
      <c r="C240" s="130"/>
      <c r="D240" s="85"/>
      <c r="E240" s="85"/>
      <c r="F240" s="124" t="s">
        <v>9</v>
      </c>
      <c r="G240" s="125">
        <f>IF($J$1="January",V235,IF($J$1="February",V236,IF($J$1="March",V237,IF($J$1="April",V238,IF($J$1="May",V239,IF($J$1="June",V240,IF($J$1="July",V241,IF($J$1="August",V242,IF($J$1="August",V242,IF($J$1="September",V243,IF($J$1="October",V244,IF($J$1="November",V245,IF($J$1="December",V246)))))))))))))</f>
        <v>0</v>
      </c>
      <c r="H240" s="122"/>
      <c r="I240" s="126">
        <v>78.5</v>
      </c>
      <c r="J240" s="127" t="s">
        <v>70</v>
      </c>
      <c r="K240" s="125">
        <f>K235/$K$2/8*I240</f>
        <v>14243.951612903225</v>
      </c>
      <c r="L240" s="131"/>
      <c r="M240" s="93"/>
      <c r="N240" s="110"/>
      <c r="O240" s="111" t="s">
        <v>47</v>
      </c>
      <c r="P240" s="111"/>
      <c r="Q240" s="111"/>
      <c r="R240" s="111"/>
      <c r="S240" s="92"/>
      <c r="T240" s="111" t="s">
        <v>47</v>
      </c>
      <c r="U240" s="117">
        <v>0</v>
      </c>
      <c r="V240" s="113"/>
      <c r="W240" s="117">
        <f t="shared" si="55"/>
        <v>0</v>
      </c>
      <c r="X240" s="113"/>
      <c r="Y240" s="117">
        <f t="shared" si="56"/>
        <v>0</v>
      </c>
      <c r="Z240" s="118"/>
      <c r="AA240" s="93"/>
      <c r="AB240" s="93"/>
      <c r="AC240" s="93"/>
    </row>
    <row r="241" spans="1:29" ht="20.100000000000001" customHeight="1" x14ac:dyDescent="0.2">
      <c r="A241" s="98"/>
      <c r="B241" s="124" t="s">
        <v>54</v>
      </c>
      <c r="C241" s="130">
        <f>IF($J$1="January",P235,IF($J$1="February",P236,IF($J$1="March",P237,IF($J$1="April",P238,IF($J$1="May",P239,IF($J$1="June",P240,IF($J$1="July",P241,IF($J$1="August",P242,IF($J$1="August",P242,IF($J$1="September",P243,IF($J$1="October",P244,IF($J$1="November",P245,IF($J$1="December",P246)))))))))))))</f>
        <v>30</v>
      </c>
      <c r="D241" s="85"/>
      <c r="E241" s="85"/>
      <c r="F241" s="124" t="s">
        <v>71</v>
      </c>
      <c r="G241" s="125">
        <f>IF($J$1="January",W235,IF($J$1="February",W236,IF($J$1="March",W237,IF($J$1="April",W238,IF($J$1="May",W239,IF($J$1="June",W240,IF($J$1="July",W241,IF($J$1="August",W242,IF($J$1="August",W242,IF($J$1="September",W243,IF($J$1="October",W244,IF($J$1="November",W245,IF($J$1="December",W246)))))))))))))</f>
        <v>0</v>
      </c>
      <c r="H241" s="122"/>
      <c r="I241" s="570" t="s">
        <v>72</v>
      </c>
      <c r="J241" s="527"/>
      <c r="K241" s="125">
        <f>K239+K240</f>
        <v>57792.338709677417</v>
      </c>
      <c r="L241" s="131"/>
      <c r="M241" s="93"/>
      <c r="N241" s="110"/>
      <c r="O241" s="111" t="s">
        <v>73</v>
      </c>
      <c r="P241" s="111"/>
      <c r="Q241" s="111"/>
      <c r="R241" s="111"/>
      <c r="S241" s="92"/>
      <c r="T241" s="111" t="s">
        <v>73</v>
      </c>
      <c r="U241" s="117">
        <f t="shared" si="54"/>
        <v>0</v>
      </c>
      <c r="V241" s="113"/>
      <c r="W241" s="117">
        <f t="shared" si="55"/>
        <v>0</v>
      </c>
      <c r="X241" s="113"/>
      <c r="Y241" s="117">
        <f t="shared" si="56"/>
        <v>0</v>
      </c>
      <c r="Z241" s="118"/>
      <c r="AA241" s="93"/>
      <c r="AB241" s="93"/>
      <c r="AC241" s="93"/>
    </row>
    <row r="242" spans="1:29" ht="20.100000000000001" customHeight="1" x14ac:dyDescent="0.2">
      <c r="A242" s="98"/>
      <c r="B242" s="124" t="s">
        <v>55</v>
      </c>
      <c r="C242" s="130">
        <f>IF($J$1="January",Q235,IF($J$1="February",Q236,IF($J$1="March",Q237,IF($J$1="April",Q238,IF($J$1="May",Q239,IF($J$1="June",Q240,IF($J$1="July",Q241,IF($J$1="August",Q242,IF($J$1="August",Q242,IF($J$1="September",Q243,IF($J$1="October",Q244,IF($J$1="November",Q245,IF($J$1="December",Q246)))))))))))))</f>
        <v>1</v>
      </c>
      <c r="D242" s="85"/>
      <c r="E242" s="85"/>
      <c r="F242" s="124" t="s">
        <v>11</v>
      </c>
      <c r="G242" s="125">
        <f>IF($J$1="January",X235,IF($J$1="February",X236,IF($J$1="March",X237,IF($J$1="April",X238,IF($J$1="May",X239,IF($J$1="June",X240,IF($J$1="July",X241,IF($J$1="August",X242,IF($J$1="August",X242,IF($J$1="September",X243,IF($J$1="October",X244,IF($J$1="November",X245,IF($J$1="December",X246)))))))))))))</f>
        <v>0</v>
      </c>
      <c r="H242" s="122"/>
      <c r="I242" s="570" t="s">
        <v>74</v>
      </c>
      <c r="J242" s="527"/>
      <c r="K242" s="125">
        <f>G242</f>
        <v>0</v>
      </c>
      <c r="L242" s="131"/>
      <c r="M242" s="93"/>
      <c r="N242" s="110"/>
      <c r="O242" s="111" t="s">
        <v>75</v>
      </c>
      <c r="P242" s="111"/>
      <c r="Q242" s="111"/>
      <c r="R242" s="111"/>
      <c r="S242" s="92"/>
      <c r="T242" s="111" t="s">
        <v>75</v>
      </c>
      <c r="U242" s="117">
        <f t="shared" si="54"/>
        <v>0</v>
      </c>
      <c r="V242" s="113"/>
      <c r="W242" s="117">
        <f t="shared" si="55"/>
        <v>0</v>
      </c>
      <c r="X242" s="113"/>
      <c r="Y242" s="117">
        <f t="shared" si="56"/>
        <v>0</v>
      </c>
      <c r="Z242" s="118"/>
      <c r="AA242" s="93"/>
      <c r="AB242" s="93"/>
      <c r="AC242" s="93"/>
    </row>
    <row r="243" spans="1:29" ht="18.75" customHeight="1" x14ac:dyDescent="0.2">
      <c r="A243" s="405"/>
      <c r="B243" s="426" t="s">
        <v>76</v>
      </c>
      <c r="C243" s="424">
        <f>IF($J$1="January",R235,IF($J$1="February",R236,IF($J$1="March",R237,IF($J$1="April",R238,IF($J$1="May",R239,IF($J$1="June",R240,IF($J$1="July",R241,IF($J$1="August",R242,IF($J$1="August",R242,IF($J$1="September",R243,IF($J$1="October",R244,IF($J$1="November",R245,IF($J$1="December",R246)))))))))))))</f>
        <v>0</v>
      </c>
      <c r="D243" s="353"/>
      <c r="E243" s="353"/>
      <c r="F243" s="426" t="s">
        <v>58</v>
      </c>
      <c r="G243" s="427">
        <f>IF($J$1="January",Y235,IF($J$1="February",Y236,IF($J$1="March",Y237,IF($J$1="April",Y238,IF($J$1="May",Y239,IF($J$1="June",Y240,IF($J$1="July",Y241,IF($J$1="August",Y242,IF($J$1="August",Y242,IF($J$1="September",Y243,IF($J$1="October",Y244,IF($J$1="November",Y245,IF($J$1="December",Y246)))))))))))))</f>
        <v>0</v>
      </c>
      <c r="H243" s="353"/>
      <c r="I243" s="576" t="s">
        <v>13</v>
      </c>
      <c r="J243" s="577"/>
      <c r="K243" s="430">
        <f>K241-K242</f>
        <v>57792.338709677417</v>
      </c>
      <c r="L243" s="412"/>
      <c r="M243" s="93"/>
      <c r="N243" s="110"/>
      <c r="O243" s="111" t="s">
        <v>78</v>
      </c>
      <c r="P243" s="111"/>
      <c r="Q243" s="111"/>
      <c r="R243" s="111"/>
      <c r="S243" s="92"/>
      <c r="T243" s="111" t="s">
        <v>78</v>
      </c>
      <c r="U243" s="117">
        <f t="shared" si="54"/>
        <v>0</v>
      </c>
      <c r="V243" s="113"/>
      <c r="W243" s="117">
        <f t="shared" si="55"/>
        <v>0</v>
      </c>
      <c r="X243" s="113"/>
      <c r="Y243" s="117">
        <f t="shared" si="56"/>
        <v>0</v>
      </c>
      <c r="Z243" s="118"/>
      <c r="AA243" s="93"/>
      <c r="AB243" s="93"/>
      <c r="AC243" s="93"/>
    </row>
    <row r="244" spans="1:29" ht="20.100000000000001" customHeight="1" x14ac:dyDescent="0.2">
      <c r="A244" s="98"/>
      <c r="B244" s="85"/>
      <c r="C244" s="85"/>
      <c r="D244" s="85"/>
      <c r="E244" s="85"/>
      <c r="F244" s="85"/>
      <c r="G244" s="85"/>
      <c r="H244" s="85"/>
      <c r="I244" s="574"/>
      <c r="J244" s="575"/>
      <c r="K244" s="87"/>
      <c r="L244" s="121"/>
      <c r="M244" s="93"/>
      <c r="N244" s="110"/>
      <c r="O244" s="111" t="s">
        <v>79</v>
      </c>
      <c r="P244" s="111"/>
      <c r="Q244" s="111"/>
      <c r="R244" s="111"/>
      <c r="S244" s="92"/>
      <c r="T244" s="111" t="s">
        <v>79</v>
      </c>
      <c r="U244" s="117"/>
      <c r="V244" s="113"/>
      <c r="W244" s="117" t="str">
        <f t="shared" si="55"/>
        <v/>
      </c>
      <c r="X244" s="113"/>
      <c r="Y244" s="117" t="str">
        <f t="shared" si="56"/>
        <v/>
      </c>
    </row>
    <row r="245" spans="1:29" ht="20.100000000000001" customHeight="1" x14ac:dyDescent="0.3">
      <c r="A245" s="98"/>
      <c r="B245" s="83"/>
      <c r="C245" s="83"/>
      <c r="D245" s="83"/>
      <c r="E245" s="83"/>
      <c r="F245" s="83"/>
      <c r="G245" s="83"/>
      <c r="H245" s="83"/>
      <c r="I245" s="574"/>
      <c r="J245" s="575"/>
      <c r="K245" s="87"/>
      <c r="L245" s="121"/>
      <c r="M245" s="93"/>
      <c r="N245" s="110"/>
      <c r="O245" s="111" t="s">
        <v>80</v>
      </c>
      <c r="P245" s="111"/>
      <c r="Q245" s="111"/>
      <c r="R245" s="111"/>
      <c r="S245" s="92"/>
      <c r="T245" s="111" t="s">
        <v>80</v>
      </c>
      <c r="U245" s="117"/>
      <c r="V245" s="113"/>
      <c r="W245" s="117" t="str">
        <f t="shared" si="55"/>
        <v/>
      </c>
      <c r="X245" s="113"/>
      <c r="Y245" s="117" t="str">
        <f t="shared" si="56"/>
        <v/>
      </c>
    </row>
    <row r="246" spans="1:29" ht="20.100000000000001" customHeight="1" thickBot="1" x14ac:dyDescent="0.35">
      <c r="A246" s="132"/>
      <c r="B246" s="133"/>
      <c r="C246" s="133"/>
      <c r="D246" s="133"/>
      <c r="E246" s="133"/>
      <c r="F246" s="133"/>
      <c r="G246" s="133"/>
      <c r="H246" s="133"/>
      <c r="I246" s="133"/>
      <c r="J246" s="133"/>
      <c r="K246" s="133"/>
      <c r="L246" s="134"/>
      <c r="M246" s="93"/>
      <c r="N246" s="110"/>
      <c r="O246" s="111" t="s">
        <v>81</v>
      </c>
      <c r="P246" s="111"/>
      <c r="Q246" s="111"/>
      <c r="R246" s="111"/>
      <c r="S246" s="92"/>
      <c r="T246" s="111" t="s">
        <v>81</v>
      </c>
      <c r="U246" s="117"/>
      <c r="V246" s="113"/>
      <c r="W246" s="117" t="str">
        <f t="shared" si="55"/>
        <v/>
      </c>
      <c r="X246" s="113"/>
      <c r="Y246" s="117" t="str">
        <f t="shared" si="56"/>
        <v/>
      </c>
    </row>
    <row r="247" spans="1:29" ht="20.100000000000001" customHeight="1" thickBot="1" x14ac:dyDescent="0.25">
      <c r="A247" s="353"/>
      <c r="B247" s="353"/>
      <c r="C247" s="353"/>
      <c r="D247" s="353"/>
      <c r="E247" s="353"/>
      <c r="F247" s="353"/>
      <c r="G247" s="353"/>
      <c r="H247" s="353"/>
      <c r="I247" s="353"/>
      <c r="J247" s="353"/>
      <c r="K247" s="353"/>
      <c r="L247" s="353"/>
      <c r="M247" s="136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6"/>
      <c r="AB247" s="136"/>
      <c r="AC247" s="136"/>
    </row>
    <row r="248" spans="1:29" ht="20.100000000000001" customHeight="1" thickBot="1" x14ac:dyDescent="0.55000000000000004">
      <c r="A248" s="560" t="s">
        <v>50</v>
      </c>
      <c r="B248" s="561"/>
      <c r="C248" s="561"/>
      <c r="D248" s="561"/>
      <c r="E248" s="561"/>
      <c r="F248" s="561"/>
      <c r="G248" s="561"/>
      <c r="H248" s="561"/>
      <c r="I248" s="561"/>
      <c r="J248" s="561"/>
      <c r="K248" s="561"/>
      <c r="L248" s="562"/>
      <c r="M248" s="94"/>
      <c r="N248" s="95"/>
      <c r="O248" s="557" t="s">
        <v>51</v>
      </c>
      <c r="P248" s="558"/>
      <c r="Q248" s="558"/>
      <c r="R248" s="559"/>
      <c r="S248" s="96"/>
      <c r="T248" s="557" t="s">
        <v>52</v>
      </c>
      <c r="U248" s="558"/>
      <c r="V248" s="558"/>
      <c r="W248" s="558"/>
      <c r="X248" s="558"/>
      <c r="Y248" s="559"/>
      <c r="Z248" s="97"/>
      <c r="AA248" s="94"/>
      <c r="AB248" s="93"/>
      <c r="AC248" s="93"/>
    </row>
    <row r="249" spans="1:29" ht="20.100000000000001" customHeight="1" thickBot="1" x14ac:dyDescent="0.25">
      <c r="A249" s="436"/>
      <c r="B249" s="437"/>
      <c r="C249" s="566" t="s">
        <v>237</v>
      </c>
      <c r="D249" s="567"/>
      <c r="E249" s="567"/>
      <c r="F249" s="567"/>
      <c r="G249" s="437" t="str">
        <f>$J$1</f>
        <v>May</v>
      </c>
      <c r="H249" s="568">
        <f>$K$1</f>
        <v>2025</v>
      </c>
      <c r="I249" s="567"/>
      <c r="J249" s="437"/>
      <c r="K249" s="438"/>
      <c r="L249" s="439"/>
      <c r="M249" s="102"/>
      <c r="N249" s="103"/>
      <c r="O249" s="104" t="s">
        <v>53</v>
      </c>
      <c r="P249" s="104" t="s">
        <v>54</v>
      </c>
      <c r="Q249" s="104" t="s">
        <v>55</v>
      </c>
      <c r="R249" s="104" t="s">
        <v>56</v>
      </c>
      <c r="S249" s="105"/>
      <c r="T249" s="104" t="s">
        <v>53</v>
      </c>
      <c r="U249" s="104" t="s">
        <v>57</v>
      </c>
      <c r="V249" s="104" t="s">
        <v>9</v>
      </c>
      <c r="W249" s="104" t="s">
        <v>10</v>
      </c>
      <c r="X249" s="104" t="s">
        <v>11</v>
      </c>
      <c r="Y249" s="104" t="s">
        <v>58</v>
      </c>
      <c r="Z249" s="106"/>
      <c r="AA249" s="102"/>
      <c r="AB249" s="93"/>
      <c r="AC249" s="93"/>
    </row>
    <row r="250" spans="1:29" ht="20.100000000000001" customHeight="1" x14ac:dyDescent="0.2">
      <c r="A250" s="98"/>
      <c r="B250" s="85"/>
      <c r="C250" s="85"/>
      <c r="D250" s="107"/>
      <c r="E250" s="107"/>
      <c r="F250" s="107"/>
      <c r="G250" s="107"/>
      <c r="H250" s="107"/>
      <c r="I250" s="85"/>
      <c r="J250" s="108" t="s">
        <v>59</v>
      </c>
      <c r="K250" s="87">
        <f>60000+10000+10000</f>
        <v>80000</v>
      </c>
      <c r="L250" s="109"/>
      <c r="M250" s="93"/>
      <c r="N250" s="110"/>
      <c r="O250" s="111" t="s">
        <v>60</v>
      </c>
      <c r="P250" s="111">
        <v>27</v>
      </c>
      <c r="Q250" s="111">
        <v>4</v>
      </c>
      <c r="R250" s="111">
        <f>15-Q250+13</f>
        <v>24</v>
      </c>
      <c r="S250" s="112"/>
      <c r="T250" s="111" t="s">
        <v>60</v>
      </c>
      <c r="U250" s="113"/>
      <c r="V250" s="113"/>
      <c r="W250" s="113">
        <f>V250+U250</f>
        <v>0</v>
      </c>
      <c r="X250" s="113"/>
      <c r="Y250" s="113">
        <f>W250-X250</f>
        <v>0</v>
      </c>
      <c r="Z250" s="106"/>
      <c r="AA250" s="93"/>
      <c r="AB250" s="93"/>
      <c r="AC250" s="93"/>
    </row>
    <row r="251" spans="1:29" ht="20.100000000000001" customHeight="1" thickBot="1" x14ac:dyDescent="0.25">
      <c r="A251" s="98"/>
      <c r="B251" s="85" t="s">
        <v>61</v>
      </c>
      <c r="C251" s="84" t="s">
        <v>92</v>
      </c>
      <c r="D251" s="85"/>
      <c r="E251" s="85"/>
      <c r="F251" s="85"/>
      <c r="G251" s="85"/>
      <c r="H251" s="114"/>
      <c r="I251" s="107"/>
      <c r="J251" s="85"/>
      <c r="K251" s="85"/>
      <c r="L251" s="115"/>
      <c r="M251" s="94"/>
      <c r="N251" s="116"/>
      <c r="O251" s="111" t="s">
        <v>62</v>
      </c>
      <c r="P251" s="111">
        <v>28</v>
      </c>
      <c r="Q251" s="111">
        <v>0</v>
      </c>
      <c r="R251" s="111">
        <f t="shared" ref="R251:R261" si="57">R250-Q251</f>
        <v>24</v>
      </c>
      <c r="S251" s="92"/>
      <c r="T251" s="111" t="s">
        <v>62</v>
      </c>
      <c r="U251" s="117"/>
      <c r="V251" s="113"/>
      <c r="W251" s="117" t="str">
        <f t="shared" ref="W251:W261" si="58">IF(U251="","",U251+V251)</f>
        <v/>
      </c>
      <c r="X251" s="113"/>
      <c r="Y251" s="117" t="str">
        <f t="shared" ref="Y251:Y261" si="59">IF(W251="","",W251-X251)</f>
        <v/>
      </c>
      <c r="Z251" s="118"/>
      <c r="AA251" s="94"/>
      <c r="AB251" s="93"/>
      <c r="AC251" s="93"/>
    </row>
    <row r="252" spans="1:29" ht="20.100000000000001" customHeight="1" thickBot="1" x14ac:dyDescent="0.25">
      <c r="A252" s="405"/>
      <c r="B252" s="413" t="s">
        <v>63</v>
      </c>
      <c r="C252" s="414"/>
      <c r="D252" s="353"/>
      <c r="E252" s="353"/>
      <c r="F252" s="563" t="s">
        <v>52</v>
      </c>
      <c r="G252" s="564"/>
      <c r="H252" s="353"/>
      <c r="I252" s="563" t="s">
        <v>64</v>
      </c>
      <c r="J252" s="565"/>
      <c r="K252" s="564"/>
      <c r="L252" s="415"/>
      <c r="M252" s="93"/>
      <c r="N252" s="110"/>
      <c r="O252" s="111" t="s">
        <v>65</v>
      </c>
      <c r="P252" s="111">
        <v>31</v>
      </c>
      <c r="Q252" s="111">
        <v>0</v>
      </c>
      <c r="R252" s="111">
        <f t="shared" si="57"/>
        <v>24</v>
      </c>
      <c r="S252" s="92"/>
      <c r="T252" s="111" t="s">
        <v>65</v>
      </c>
      <c r="U252" s="117"/>
      <c r="V252" s="113"/>
      <c r="W252" s="117" t="str">
        <f t="shared" si="58"/>
        <v/>
      </c>
      <c r="X252" s="113"/>
      <c r="Y252" s="117" t="str">
        <f t="shared" si="59"/>
        <v/>
      </c>
      <c r="Z252" s="118"/>
      <c r="AA252" s="93"/>
      <c r="AB252" s="93"/>
      <c r="AC252" s="93"/>
    </row>
    <row r="253" spans="1:29" ht="20.100000000000001" customHeight="1" x14ac:dyDescent="0.2">
      <c r="A253" s="98"/>
      <c r="B253" s="85"/>
      <c r="C253" s="85"/>
      <c r="D253" s="85"/>
      <c r="E253" s="85"/>
      <c r="F253" s="85"/>
      <c r="G253" s="85"/>
      <c r="H253" s="122"/>
      <c r="I253" s="85"/>
      <c r="J253" s="85"/>
      <c r="K253" s="85"/>
      <c r="L253" s="123"/>
      <c r="M253" s="93"/>
      <c r="N253" s="110"/>
      <c r="O253" s="111" t="s">
        <v>66</v>
      </c>
      <c r="P253" s="111">
        <v>28</v>
      </c>
      <c r="Q253" s="111">
        <v>2</v>
      </c>
      <c r="R253" s="111">
        <f t="shared" si="57"/>
        <v>22</v>
      </c>
      <c r="S253" s="92"/>
      <c r="T253" s="111" t="s">
        <v>66</v>
      </c>
      <c r="U253" s="117"/>
      <c r="V253" s="113"/>
      <c r="W253" s="117" t="str">
        <f t="shared" si="58"/>
        <v/>
      </c>
      <c r="X253" s="113"/>
      <c r="Y253" s="117" t="str">
        <f t="shared" si="59"/>
        <v/>
      </c>
      <c r="Z253" s="118"/>
      <c r="AA253" s="93"/>
      <c r="AB253" s="93"/>
      <c r="AC253" s="93"/>
    </row>
    <row r="254" spans="1:29" ht="20.100000000000001" customHeight="1" x14ac:dyDescent="0.2">
      <c r="A254" s="98"/>
      <c r="B254" s="569" t="s">
        <v>51</v>
      </c>
      <c r="C254" s="527"/>
      <c r="D254" s="85"/>
      <c r="E254" s="85"/>
      <c r="F254" s="124" t="s">
        <v>67</v>
      </c>
      <c r="G254" s="125">
        <f>IF($J$1="January",U250,IF($J$1="February",U251,IF($J$1="March",U252,IF($J$1="April",U253,IF($J$1="May",U254,IF($J$1="June",U255,IF($J$1="July",U256,IF($J$1="August",U257,IF($J$1="August",U257,IF($J$1="September",U258,IF($J$1="October",U259,IF($J$1="November",U260,IF($J$1="December",U261)))))))))))))</f>
        <v>0</v>
      </c>
      <c r="H254" s="122"/>
      <c r="I254" s="126">
        <f>IF(C258&gt;=C257,$K$2,C256+C258)</f>
        <v>31</v>
      </c>
      <c r="J254" s="127" t="s">
        <v>68</v>
      </c>
      <c r="K254" s="128">
        <f>K250/$K$2*I254</f>
        <v>80000</v>
      </c>
      <c r="L254" s="129"/>
      <c r="M254" s="93"/>
      <c r="N254" s="110"/>
      <c r="O254" s="111" t="s">
        <v>69</v>
      </c>
      <c r="P254" s="111">
        <v>31</v>
      </c>
      <c r="Q254" s="111">
        <v>0</v>
      </c>
      <c r="R254" s="111">
        <f t="shared" si="57"/>
        <v>22</v>
      </c>
      <c r="S254" s="92"/>
      <c r="T254" s="111" t="s">
        <v>69</v>
      </c>
      <c r="U254" s="117"/>
      <c r="V254" s="113"/>
      <c r="W254" s="117" t="str">
        <f t="shared" si="58"/>
        <v/>
      </c>
      <c r="X254" s="113"/>
      <c r="Y254" s="117" t="str">
        <f t="shared" si="59"/>
        <v/>
      </c>
      <c r="Z254" s="118"/>
      <c r="AA254" s="93"/>
      <c r="AB254" s="93"/>
      <c r="AC254" s="93"/>
    </row>
    <row r="255" spans="1:29" ht="20.100000000000001" customHeight="1" x14ac:dyDescent="0.2">
      <c r="A255" s="98"/>
      <c r="B255" s="130"/>
      <c r="C255" s="130"/>
      <c r="D255" s="85"/>
      <c r="E255" s="85"/>
      <c r="F255" s="124" t="s">
        <v>9</v>
      </c>
      <c r="G255" s="125">
        <f>IF($J$1="January",V250,IF($J$1="February",V251,IF($J$1="March",V252,IF($J$1="April",V253,IF($J$1="May",V254,IF($J$1="June",V255,IF($J$1="July",V256,IF($J$1="August",V257,IF($J$1="August",V257,IF($J$1="September",V258,IF($J$1="October",V259,IF($J$1="November",V260,IF($J$1="December",V261)))))))))))))</f>
        <v>0</v>
      </c>
      <c r="H255" s="122"/>
      <c r="I255" s="126">
        <v>31</v>
      </c>
      <c r="J255" s="127" t="s">
        <v>70</v>
      </c>
      <c r="K255" s="125">
        <f>K250/$K$2/8*I255</f>
        <v>10000</v>
      </c>
      <c r="L255" s="131"/>
      <c r="M255" s="93"/>
      <c r="N255" s="110"/>
      <c r="O255" s="111" t="s">
        <v>47</v>
      </c>
      <c r="P255" s="111"/>
      <c r="Q255" s="111"/>
      <c r="R255" s="111">
        <f t="shared" si="57"/>
        <v>22</v>
      </c>
      <c r="S255" s="92"/>
      <c r="T255" s="111" t="s">
        <v>47</v>
      </c>
      <c r="U255" s="117"/>
      <c r="V255" s="113"/>
      <c r="W255" s="117" t="str">
        <f t="shared" si="58"/>
        <v/>
      </c>
      <c r="X255" s="113"/>
      <c r="Y255" s="117" t="str">
        <f t="shared" si="59"/>
        <v/>
      </c>
      <c r="Z255" s="118"/>
      <c r="AA255" s="93"/>
      <c r="AB255" s="93"/>
      <c r="AC255" s="93"/>
    </row>
    <row r="256" spans="1:29" ht="20.100000000000001" customHeight="1" x14ac:dyDescent="0.2">
      <c r="A256" s="98"/>
      <c r="B256" s="124" t="s">
        <v>54</v>
      </c>
      <c r="C256" s="130">
        <f>IF($J$1="January",P250,IF($J$1="February",P251,IF($J$1="March",P252,IF($J$1="April",P253,IF($J$1="May",P254,IF($J$1="June",P255,IF($J$1="July",P256,IF($J$1="August",P257,IF($J$1="August",P257,IF($J$1="September",P258,IF($J$1="October",P259,IF($J$1="November",P260,IF($J$1="December",P261)))))))))))))</f>
        <v>31</v>
      </c>
      <c r="D256" s="85"/>
      <c r="E256" s="85"/>
      <c r="F256" s="124" t="s">
        <v>71</v>
      </c>
      <c r="G256" s="125" t="str">
        <f>IF($J$1="January",W250,IF($J$1="February",W251,IF($J$1="March",W252,IF($J$1="April",W253,IF($J$1="May",W254,IF($J$1="June",W255,IF($J$1="July",W256,IF($J$1="August",W257,IF($J$1="August",W257,IF($J$1="September",W258,IF($J$1="October",W259,IF($J$1="November",W260,IF($J$1="December",W261)))))))))))))</f>
        <v/>
      </c>
      <c r="H256" s="122"/>
      <c r="I256" s="570" t="s">
        <v>72</v>
      </c>
      <c r="J256" s="527"/>
      <c r="K256" s="125">
        <f>K254+K255</f>
        <v>90000</v>
      </c>
      <c r="L256" s="131"/>
      <c r="M256" s="93"/>
      <c r="N256" s="110"/>
      <c r="O256" s="111" t="s">
        <v>73</v>
      </c>
      <c r="P256" s="111"/>
      <c r="Q256" s="111"/>
      <c r="R256" s="111">
        <f t="shared" si="57"/>
        <v>22</v>
      </c>
      <c r="S256" s="92"/>
      <c r="T256" s="111" t="s">
        <v>73</v>
      </c>
      <c r="U256" s="117"/>
      <c r="V256" s="113"/>
      <c r="W256" s="117" t="str">
        <f t="shared" si="58"/>
        <v/>
      </c>
      <c r="X256" s="113"/>
      <c r="Y256" s="117" t="str">
        <f t="shared" si="59"/>
        <v/>
      </c>
      <c r="Z256" s="118"/>
      <c r="AA256" s="93"/>
      <c r="AB256" s="93"/>
      <c r="AC256" s="93"/>
    </row>
    <row r="257" spans="1:29" ht="20.100000000000001" customHeight="1" x14ac:dyDescent="0.2">
      <c r="A257" s="98"/>
      <c r="B257" s="124" t="s">
        <v>55</v>
      </c>
      <c r="C257" s="130">
        <f>IF($J$1="January",Q250,IF($J$1="February",Q251,IF($J$1="March",Q252,IF($J$1="April",Q253,IF($J$1="May",Q254,IF($J$1="June",Q255,IF($J$1="July",Q256,IF($J$1="August",Q257,IF($J$1="August",Q257,IF($J$1="September",Q258,IF($J$1="October",Q259,IF($J$1="November",Q260,IF($J$1="December",Q261)))))))))))))</f>
        <v>0</v>
      </c>
      <c r="D257" s="85"/>
      <c r="E257" s="85"/>
      <c r="F257" s="124" t="s">
        <v>11</v>
      </c>
      <c r="G257" s="125">
        <f>IF($J$1="January",X250,IF($J$1="February",X251,IF($J$1="March",X252,IF($J$1="April",X253,IF($J$1="May",X254,IF($J$1="June",X255,IF($J$1="July",X256,IF($J$1="August",X257,IF($J$1="August",X257,IF($J$1="September",X258,IF($J$1="October",X259,IF($J$1="November",X260,IF($J$1="December",X261)))))))))))))</f>
        <v>0</v>
      </c>
      <c r="H257" s="122"/>
      <c r="I257" s="570" t="s">
        <v>74</v>
      </c>
      <c r="J257" s="527"/>
      <c r="K257" s="125">
        <f>G257</f>
        <v>0</v>
      </c>
      <c r="L257" s="131"/>
      <c r="M257" s="93"/>
      <c r="N257" s="110"/>
      <c r="O257" s="111" t="s">
        <v>75</v>
      </c>
      <c r="P257" s="111"/>
      <c r="Q257" s="111"/>
      <c r="R257" s="111">
        <f t="shared" si="57"/>
        <v>22</v>
      </c>
      <c r="S257" s="92"/>
      <c r="T257" s="111" t="s">
        <v>75</v>
      </c>
      <c r="U257" s="117"/>
      <c r="V257" s="113"/>
      <c r="W257" s="117" t="str">
        <f t="shared" si="58"/>
        <v/>
      </c>
      <c r="X257" s="113"/>
      <c r="Y257" s="117" t="str">
        <f t="shared" si="59"/>
        <v/>
      </c>
      <c r="Z257" s="118"/>
      <c r="AA257" s="93"/>
      <c r="AB257" s="93"/>
      <c r="AC257" s="93"/>
    </row>
    <row r="258" spans="1:29" ht="18.75" customHeight="1" x14ac:dyDescent="0.2">
      <c r="A258" s="405"/>
      <c r="B258" s="426" t="s">
        <v>76</v>
      </c>
      <c r="C258" s="424">
        <f>IF($J$1="January",R250,IF($J$1="February",R251,IF($J$1="March",R252,IF($J$1="April",R253,IF($J$1="May",R254,IF($J$1="June",R255,IF($J$1="July",R256,IF($J$1="August",R257,IF($J$1="August",R257,IF($J$1="September",R258,IF($J$1="October",R259,IF($J$1="November",R260,IF($J$1="December",R261)))))))))))))</f>
        <v>22</v>
      </c>
      <c r="D258" s="353"/>
      <c r="E258" s="353"/>
      <c r="F258" s="426" t="s">
        <v>58</v>
      </c>
      <c r="G258" s="427" t="str">
        <f>IF($J$1="January",Y250,IF($J$1="February",Y251,IF($J$1="March",Y252,IF($J$1="April",Y253,IF($J$1="May",Y254,IF($J$1="June",Y255,IF($J$1="July",Y256,IF($J$1="August",Y257,IF($J$1="August",Y257,IF($J$1="September",Y258,IF($J$1="October",Y259,IF($J$1="November",Y260,IF($J$1="December",Y261)))))))))))))</f>
        <v/>
      </c>
      <c r="H258" s="353"/>
      <c r="I258" s="576" t="s">
        <v>13</v>
      </c>
      <c r="J258" s="577"/>
      <c r="K258" s="430">
        <f>K256-K257</f>
        <v>90000</v>
      </c>
      <c r="L258" s="412"/>
      <c r="M258" s="93"/>
      <c r="N258" s="110"/>
      <c r="O258" s="111" t="s">
        <v>78</v>
      </c>
      <c r="P258" s="111"/>
      <c r="Q258" s="111"/>
      <c r="R258" s="111">
        <f t="shared" si="57"/>
        <v>22</v>
      </c>
      <c r="S258" s="92"/>
      <c r="T258" s="111" t="s">
        <v>78</v>
      </c>
      <c r="U258" s="117"/>
      <c r="V258" s="113"/>
      <c r="W258" s="117" t="str">
        <f t="shared" si="58"/>
        <v/>
      </c>
      <c r="X258" s="113"/>
      <c r="Y258" s="117" t="str">
        <f t="shared" si="59"/>
        <v/>
      </c>
      <c r="Z258" s="118"/>
      <c r="AA258" s="93"/>
      <c r="AB258" s="93"/>
      <c r="AC258" s="93"/>
    </row>
    <row r="259" spans="1:29" ht="20.100000000000001" customHeight="1" x14ac:dyDescent="0.2">
      <c r="A259" s="98"/>
      <c r="B259" s="85"/>
      <c r="C259" s="85"/>
      <c r="D259" s="85"/>
      <c r="E259" s="85"/>
      <c r="F259" s="85"/>
      <c r="G259" s="85"/>
      <c r="H259" s="85"/>
      <c r="I259" s="574"/>
      <c r="J259" s="575"/>
      <c r="K259" s="87"/>
      <c r="L259" s="121"/>
      <c r="M259" s="93"/>
      <c r="N259" s="110"/>
      <c r="O259" s="111" t="s">
        <v>79</v>
      </c>
      <c r="P259" s="111"/>
      <c r="Q259" s="111"/>
      <c r="R259" s="111">
        <f t="shared" si="57"/>
        <v>22</v>
      </c>
      <c r="S259" s="92"/>
      <c r="T259" s="111" t="s">
        <v>79</v>
      </c>
      <c r="U259" s="117"/>
      <c r="V259" s="113"/>
      <c r="W259" s="117" t="str">
        <f t="shared" si="58"/>
        <v/>
      </c>
      <c r="X259" s="113"/>
      <c r="Y259" s="117" t="str">
        <f t="shared" si="59"/>
        <v/>
      </c>
      <c r="Z259" s="118"/>
      <c r="AA259" s="93"/>
      <c r="AB259" s="93"/>
      <c r="AC259" s="93"/>
    </row>
    <row r="260" spans="1:29" ht="20.100000000000001" customHeight="1" x14ac:dyDescent="0.3">
      <c r="A260" s="98"/>
      <c r="B260" s="83"/>
      <c r="C260" s="83"/>
      <c r="D260" s="83"/>
      <c r="E260" s="83"/>
      <c r="F260" s="83"/>
      <c r="G260" s="83"/>
      <c r="H260" s="83"/>
      <c r="I260" s="574"/>
      <c r="J260" s="575"/>
      <c r="K260" s="87"/>
      <c r="L260" s="121"/>
      <c r="M260" s="93"/>
      <c r="N260" s="110"/>
      <c r="O260" s="111" t="s">
        <v>80</v>
      </c>
      <c r="P260" s="111"/>
      <c r="Q260" s="111"/>
      <c r="R260" s="111">
        <f t="shared" si="57"/>
        <v>22</v>
      </c>
      <c r="S260" s="92"/>
      <c r="T260" s="111" t="s">
        <v>80</v>
      </c>
      <c r="U260" s="117"/>
      <c r="V260" s="113"/>
      <c r="W260" s="117" t="str">
        <f t="shared" si="58"/>
        <v/>
      </c>
      <c r="X260" s="113"/>
      <c r="Y260" s="117" t="str">
        <f t="shared" si="59"/>
        <v/>
      </c>
      <c r="Z260" s="118"/>
      <c r="AA260" s="93"/>
      <c r="AB260" s="93"/>
      <c r="AC260" s="93"/>
    </row>
    <row r="261" spans="1:29" ht="20.100000000000001" customHeight="1" thickBot="1" x14ac:dyDescent="0.35">
      <c r="A261" s="132"/>
      <c r="B261" s="133"/>
      <c r="C261" s="133"/>
      <c r="D261" s="133"/>
      <c r="E261" s="133"/>
      <c r="F261" s="133"/>
      <c r="G261" s="133"/>
      <c r="H261" s="133"/>
      <c r="I261" s="133"/>
      <c r="J261" s="133"/>
      <c r="K261" s="133"/>
      <c r="L261" s="134"/>
      <c r="M261" s="93"/>
      <c r="N261" s="110"/>
      <c r="O261" s="111" t="s">
        <v>81</v>
      </c>
      <c r="P261" s="111"/>
      <c r="Q261" s="111"/>
      <c r="R261" s="111">
        <f t="shared" si="57"/>
        <v>22</v>
      </c>
      <c r="S261" s="92"/>
      <c r="T261" s="111" t="s">
        <v>81</v>
      </c>
      <c r="U261" s="117"/>
      <c r="V261" s="113"/>
      <c r="W261" s="117" t="str">
        <f t="shared" si="58"/>
        <v/>
      </c>
      <c r="X261" s="113"/>
      <c r="Y261" s="117" t="str">
        <f t="shared" si="59"/>
        <v/>
      </c>
      <c r="Z261" s="118"/>
      <c r="AA261" s="93"/>
      <c r="AB261" s="93"/>
      <c r="AC261" s="93"/>
    </row>
    <row r="262" spans="1:29" ht="20.100000000000001" customHeight="1" thickBot="1" x14ac:dyDescent="0.25">
      <c r="A262" s="353"/>
      <c r="B262" s="353"/>
      <c r="C262" s="353"/>
      <c r="D262" s="353"/>
      <c r="E262" s="353"/>
      <c r="F262" s="353"/>
      <c r="G262" s="353"/>
      <c r="H262" s="353"/>
      <c r="I262" s="353"/>
      <c r="J262" s="353"/>
      <c r="K262" s="353"/>
      <c r="L262" s="353"/>
      <c r="M262" s="136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6"/>
      <c r="AB262" s="136"/>
      <c r="AC262" s="136"/>
    </row>
    <row r="263" spans="1:29" ht="20.100000000000001" customHeight="1" thickBot="1" x14ac:dyDescent="0.55000000000000004">
      <c r="A263" s="560" t="s">
        <v>50</v>
      </c>
      <c r="B263" s="561"/>
      <c r="C263" s="561"/>
      <c r="D263" s="561"/>
      <c r="E263" s="561"/>
      <c r="F263" s="561"/>
      <c r="G263" s="561"/>
      <c r="H263" s="561"/>
      <c r="I263" s="561"/>
      <c r="J263" s="561"/>
      <c r="K263" s="561"/>
      <c r="L263" s="562"/>
      <c r="M263" s="94"/>
      <c r="N263" s="95"/>
      <c r="O263" s="557" t="s">
        <v>51</v>
      </c>
      <c r="P263" s="590"/>
      <c r="Q263" s="590"/>
      <c r="R263" s="591"/>
      <c r="S263" s="96"/>
      <c r="T263" s="557" t="s">
        <v>52</v>
      </c>
      <c r="U263" s="590"/>
      <c r="V263" s="590"/>
      <c r="W263" s="590"/>
      <c r="X263" s="590"/>
      <c r="Y263" s="591"/>
      <c r="Z263" s="92"/>
      <c r="AA263" s="93"/>
      <c r="AB263" s="93"/>
      <c r="AC263" s="93"/>
    </row>
    <row r="264" spans="1:29" ht="20.100000000000001" customHeight="1" thickBot="1" x14ac:dyDescent="0.25">
      <c r="A264" s="436"/>
      <c r="B264" s="437"/>
      <c r="C264" s="566" t="s">
        <v>237</v>
      </c>
      <c r="D264" s="566"/>
      <c r="E264" s="566"/>
      <c r="F264" s="566"/>
      <c r="G264" s="437" t="str">
        <f>$J$1</f>
        <v>May</v>
      </c>
      <c r="H264" s="568">
        <f>$K$1</f>
        <v>2025</v>
      </c>
      <c r="I264" s="568"/>
      <c r="J264" s="437"/>
      <c r="K264" s="438"/>
      <c r="L264" s="439"/>
      <c r="M264" s="102"/>
      <c r="N264" s="103"/>
      <c r="O264" s="104" t="s">
        <v>53</v>
      </c>
      <c r="P264" s="104" t="s">
        <v>54</v>
      </c>
      <c r="Q264" s="104" t="s">
        <v>55</v>
      </c>
      <c r="R264" s="104" t="s">
        <v>56</v>
      </c>
      <c r="S264" s="105"/>
      <c r="T264" s="104" t="s">
        <v>53</v>
      </c>
      <c r="U264" s="104" t="s">
        <v>57</v>
      </c>
      <c r="V264" s="104" t="s">
        <v>9</v>
      </c>
      <c r="W264" s="104" t="s">
        <v>10</v>
      </c>
      <c r="X264" s="104" t="s">
        <v>11</v>
      </c>
      <c r="Y264" s="104" t="s">
        <v>58</v>
      </c>
      <c r="Z264" s="92"/>
      <c r="AA264" s="93"/>
      <c r="AB264" s="93"/>
      <c r="AC264" s="93"/>
    </row>
    <row r="265" spans="1:29" ht="20.100000000000001" customHeight="1" x14ac:dyDescent="0.2">
      <c r="A265" s="98"/>
      <c r="B265" s="85"/>
      <c r="C265" s="85"/>
      <c r="D265" s="107"/>
      <c r="E265" s="107"/>
      <c r="F265" s="107"/>
      <c r="G265" s="107"/>
      <c r="H265" s="107"/>
      <c r="I265" s="85"/>
      <c r="J265" s="108" t="s">
        <v>59</v>
      </c>
      <c r="K265" s="87">
        <v>1200</v>
      </c>
      <c r="L265" s="109"/>
      <c r="M265" s="93"/>
      <c r="N265" s="110"/>
      <c r="O265" s="111" t="s">
        <v>60</v>
      </c>
      <c r="P265" s="111"/>
      <c r="Q265" s="111"/>
      <c r="R265" s="111">
        <v>0</v>
      </c>
      <c r="S265" s="112"/>
      <c r="T265" s="111" t="s">
        <v>60</v>
      </c>
      <c r="U265" s="113"/>
      <c r="V265" s="113"/>
      <c r="W265" s="113"/>
      <c r="X265" s="113"/>
      <c r="Y265" s="113"/>
      <c r="Z265" s="92"/>
      <c r="AA265" s="93"/>
      <c r="AB265" s="93"/>
      <c r="AC265" s="93"/>
    </row>
    <row r="266" spans="1:29" ht="20.100000000000001" customHeight="1" thickBot="1" x14ac:dyDescent="0.25">
      <c r="A266" s="98"/>
      <c r="B266" s="85" t="s">
        <v>61</v>
      </c>
      <c r="C266" s="84" t="s">
        <v>203</v>
      </c>
      <c r="D266" s="85"/>
      <c r="E266" s="85"/>
      <c r="F266" s="85"/>
      <c r="G266" s="85"/>
      <c r="H266" s="114"/>
      <c r="I266" s="107"/>
      <c r="J266" s="85"/>
      <c r="K266" s="85"/>
      <c r="L266" s="115"/>
      <c r="M266" s="94"/>
      <c r="N266" s="116"/>
      <c r="O266" s="111" t="s">
        <v>62</v>
      </c>
      <c r="P266" s="111"/>
      <c r="Q266" s="111"/>
      <c r="R266" s="111">
        <v>0</v>
      </c>
      <c r="S266" s="92"/>
      <c r="T266" s="111" t="s">
        <v>62</v>
      </c>
      <c r="U266" s="117"/>
      <c r="V266" s="113"/>
      <c r="W266" s="117"/>
      <c r="X266" s="113"/>
      <c r="Y266" s="117"/>
      <c r="Z266" s="92"/>
      <c r="AA266" s="93"/>
      <c r="AB266" s="93"/>
      <c r="AC266" s="93"/>
    </row>
    <row r="267" spans="1:29" ht="20.100000000000001" customHeight="1" thickBot="1" x14ac:dyDescent="0.25">
      <c r="A267" s="405"/>
      <c r="B267" s="413" t="s">
        <v>63</v>
      </c>
      <c r="C267" s="414"/>
      <c r="D267" s="353"/>
      <c r="E267" s="353"/>
      <c r="F267" s="563" t="s">
        <v>52</v>
      </c>
      <c r="G267" s="564"/>
      <c r="H267" s="353"/>
      <c r="I267" s="563" t="s">
        <v>64</v>
      </c>
      <c r="J267" s="565"/>
      <c r="K267" s="564"/>
      <c r="L267" s="415"/>
      <c r="M267" s="93"/>
      <c r="N267" s="110"/>
      <c r="O267" s="111" t="s">
        <v>65</v>
      </c>
      <c r="P267" s="111"/>
      <c r="Q267" s="111"/>
      <c r="R267" s="111">
        <v>0</v>
      </c>
      <c r="S267" s="92"/>
      <c r="T267" s="111" t="s">
        <v>65</v>
      </c>
      <c r="U267" s="117"/>
      <c r="V267" s="113"/>
      <c r="W267" s="117"/>
      <c r="X267" s="113"/>
      <c r="Y267" s="117"/>
      <c r="Z267" s="118"/>
      <c r="AA267" s="93"/>
      <c r="AB267" s="93"/>
      <c r="AC267" s="93"/>
    </row>
    <row r="268" spans="1:29" ht="20.100000000000001" customHeight="1" x14ac:dyDescent="0.2">
      <c r="A268" s="98"/>
      <c r="B268" s="85"/>
      <c r="C268" s="85"/>
      <c r="D268" s="85"/>
      <c r="E268" s="85"/>
      <c r="F268" s="85"/>
      <c r="G268" s="85"/>
      <c r="H268" s="122"/>
      <c r="I268" s="85"/>
      <c r="J268" s="85"/>
      <c r="K268" s="85"/>
      <c r="L268" s="123"/>
      <c r="M268" s="93"/>
      <c r="N268" s="110"/>
      <c r="O268" s="111" t="s">
        <v>66</v>
      </c>
      <c r="P268" s="111">
        <v>12</v>
      </c>
      <c r="Q268" s="111"/>
      <c r="R268" s="111">
        <v>0</v>
      </c>
      <c r="S268" s="92"/>
      <c r="T268" s="111" t="s">
        <v>66</v>
      </c>
      <c r="U268" s="117"/>
      <c r="V268" s="113"/>
      <c r="W268" s="117"/>
      <c r="X268" s="113"/>
      <c r="Y268" s="117"/>
      <c r="Z268" s="92"/>
      <c r="AA268" s="93"/>
      <c r="AB268" s="93"/>
      <c r="AC268" s="93"/>
    </row>
    <row r="269" spans="1:29" ht="20.100000000000001" customHeight="1" x14ac:dyDescent="0.2">
      <c r="A269" s="98"/>
      <c r="B269" s="581" t="s">
        <v>51</v>
      </c>
      <c r="C269" s="613"/>
      <c r="D269" s="85"/>
      <c r="E269" s="85"/>
      <c r="F269" s="124" t="s">
        <v>67</v>
      </c>
      <c r="G269" s="125">
        <f>IF($J$1="January",U265,IF($J$1="February",U266,IF($J$1="March",U267,IF($J$1="April",U268,IF($J$1="May",U269,IF($J$1="June",U270,IF($J$1="July",U271,IF($J$1="August",U272,IF($J$1="August",U272,IF($J$1="September",U273,IF($J$1="October",U274,IF($J$1="November",U275,IF($J$1="December",U276)))))))))))))</f>
        <v>0</v>
      </c>
      <c r="H269" s="122"/>
      <c r="I269" s="126">
        <v>26</v>
      </c>
      <c r="J269" s="127" t="s">
        <v>68</v>
      </c>
      <c r="K269" s="128">
        <f>K265*I269</f>
        <v>31200</v>
      </c>
      <c r="L269" s="129"/>
      <c r="M269" s="93"/>
      <c r="N269" s="110"/>
      <c r="O269" s="111" t="s">
        <v>69</v>
      </c>
      <c r="P269" s="111"/>
      <c r="Q269" s="111"/>
      <c r="R269" s="111">
        <v>0</v>
      </c>
      <c r="S269" s="92"/>
      <c r="T269" s="111" t="s">
        <v>69</v>
      </c>
      <c r="U269" s="117"/>
      <c r="V269" s="113"/>
      <c r="W269" s="117"/>
      <c r="X269" s="113"/>
      <c r="Y269" s="117"/>
      <c r="Z269" s="92"/>
      <c r="AA269" s="93"/>
      <c r="AB269" s="93"/>
      <c r="AC269" s="93"/>
    </row>
    <row r="270" spans="1:29" ht="20.100000000000001" customHeight="1" x14ac:dyDescent="0.2">
      <c r="A270" s="98"/>
      <c r="B270" s="130"/>
      <c r="C270" s="130"/>
      <c r="D270" s="85"/>
      <c r="E270" s="85"/>
      <c r="F270" s="124" t="s">
        <v>9</v>
      </c>
      <c r="G270" s="125">
        <f>IF($J$1="January",V265,IF($J$1="February",V266,IF($J$1="March",V267,IF($J$1="April",V268,IF($J$1="May",V269,IF($J$1="June",V270,IF($J$1="July",V271,IF($J$1="August",V272,IF($J$1="August",V272,IF($J$1="September",V273,IF($J$1="October",V274,IF($J$1="November",V275,IF($J$1="December",V276)))))))))))))</f>
        <v>0</v>
      </c>
      <c r="H270" s="122"/>
      <c r="I270" s="126"/>
      <c r="J270" s="127" t="s">
        <v>70</v>
      </c>
      <c r="K270" s="125">
        <f>K265/$K$2/8*I270</f>
        <v>0</v>
      </c>
      <c r="L270" s="131"/>
      <c r="M270" s="93"/>
      <c r="N270" s="110"/>
      <c r="O270" s="111" t="s">
        <v>47</v>
      </c>
      <c r="P270" s="140"/>
      <c r="Q270" s="140"/>
      <c r="R270" s="111">
        <v>0</v>
      </c>
      <c r="S270" s="92"/>
      <c r="T270" s="111" t="s">
        <v>47</v>
      </c>
      <c r="U270" s="117">
        <f>Y269</f>
        <v>0</v>
      </c>
      <c r="V270" s="113"/>
      <c r="W270" s="117">
        <f>IF(U270="","",U270+V270)</f>
        <v>0</v>
      </c>
      <c r="X270" s="113"/>
      <c r="Y270" s="117">
        <f>IF(W270="","",W270-X270)</f>
        <v>0</v>
      </c>
      <c r="Z270" s="92"/>
      <c r="AA270" s="93"/>
      <c r="AB270" s="93"/>
      <c r="AC270" s="93"/>
    </row>
    <row r="271" spans="1:29" ht="20.100000000000001" customHeight="1" x14ac:dyDescent="0.2">
      <c r="A271" s="98"/>
      <c r="B271" s="124" t="s">
        <v>54</v>
      </c>
      <c r="C271" s="130">
        <f>IF($J$1="January",P265,IF($J$1="February",P266,IF($J$1="March",P267,IF($J$1="April",P268,IF($J$1="May",P269,IF($J$1="June",P270,IF($J$1="July",P271,IF($J$1="August",P272,IF($J$1="August",P272,IF($J$1="September",P273,IF($J$1="October",P274,IF($J$1="November",P275,IF($J$1="December",P276)))))))))))))</f>
        <v>0</v>
      </c>
      <c r="D271" s="85"/>
      <c r="E271" s="85"/>
      <c r="F271" s="124" t="s">
        <v>71</v>
      </c>
      <c r="G271" s="125">
        <f>IF($J$1="January",W265,IF($J$1="February",W266,IF($J$1="March",W267,IF($J$1="April",W268,IF($J$1="May",W269,IF($J$1="June",W270,IF($J$1="July",W271,IF($J$1="August",W272,IF($J$1="August",W272,IF($J$1="September",W273,IF($J$1="October",W274,IF($J$1="November",W275,IF($J$1="December",W276)))))))))))))</f>
        <v>0</v>
      </c>
      <c r="H271" s="122"/>
      <c r="I271" s="578" t="s">
        <v>72</v>
      </c>
      <c r="J271" s="582"/>
      <c r="K271" s="125">
        <f>K269+K270</f>
        <v>31200</v>
      </c>
      <c r="L271" s="131"/>
      <c r="M271" s="93"/>
      <c r="N271" s="110"/>
      <c r="O271" s="111" t="s">
        <v>73</v>
      </c>
      <c r="P271" s="111"/>
      <c r="Q271" s="111"/>
      <c r="R271" s="111">
        <v>0</v>
      </c>
      <c r="S271" s="92"/>
      <c r="T271" s="111" t="s">
        <v>73</v>
      </c>
      <c r="U271" s="117"/>
      <c r="V271" s="113"/>
      <c r="W271" s="117"/>
      <c r="X271" s="113"/>
      <c r="Y271" s="117"/>
      <c r="Z271" s="92"/>
      <c r="AA271" s="93"/>
      <c r="AB271" s="93"/>
      <c r="AC271" s="93"/>
    </row>
    <row r="272" spans="1:29" ht="20.100000000000001" customHeight="1" x14ac:dyDescent="0.2">
      <c r="A272" s="98"/>
      <c r="B272" s="124" t="s">
        <v>55</v>
      </c>
      <c r="C272" s="130">
        <f>IF($J$1="January",Q265,IF($J$1="February",Q266,IF($J$1="March",Q267,IF($J$1="April",Q268,IF($J$1="May",Q269,IF($J$1="June",Q270,IF($J$1="July",Q271,IF($J$1="August",Q272,IF($J$1="August",Q272,IF($J$1="September",Q273,IF($J$1="October",Q274,IF($J$1="November",Q275,IF($J$1="December",Q276)))))))))))))</f>
        <v>0</v>
      </c>
      <c r="D272" s="85"/>
      <c r="E272" s="85"/>
      <c r="F272" s="124" t="s">
        <v>11</v>
      </c>
      <c r="G272" s="125">
        <f>IF($J$1="January",X265,IF($J$1="February",X266,IF($J$1="March",X267,IF($J$1="April",X268,IF($J$1="May",X269,IF($J$1="June",X270,IF($J$1="July",X271,IF($J$1="August",X272,IF($J$1="August",X272,IF($J$1="September",X273,IF($J$1="October",X274,IF($J$1="November",X275,IF($J$1="December",X276)))))))))))))</f>
        <v>0</v>
      </c>
      <c r="H272" s="122"/>
      <c r="I272" s="578" t="s">
        <v>74</v>
      </c>
      <c r="J272" s="582"/>
      <c r="K272" s="125">
        <f>G272</f>
        <v>0</v>
      </c>
      <c r="L272" s="131"/>
      <c r="M272" s="93"/>
      <c r="N272" s="110"/>
      <c r="O272" s="111" t="s">
        <v>75</v>
      </c>
      <c r="P272" s="111"/>
      <c r="Q272" s="111"/>
      <c r="R272" s="111">
        <v>0</v>
      </c>
      <c r="S272" s="92"/>
      <c r="T272" s="111" t="s">
        <v>75</v>
      </c>
      <c r="U272" s="117"/>
      <c r="V272" s="113"/>
      <c r="W272" s="117"/>
      <c r="X272" s="113"/>
      <c r="Y272" s="117"/>
      <c r="Z272" s="92"/>
      <c r="AA272" s="93"/>
      <c r="AB272" s="93"/>
      <c r="AC272" s="93"/>
    </row>
    <row r="273" spans="1:29" ht="18.75" customHeight="1" x14ac:dyDescent="0.2">
      <c r="A273" s="405"/>
      <c r="B273" s="426" t="s">
        <v>76</v>
      </c>
      <c r="C273" s="424">
        <f>IF($J$1="January",R265,IF($J$1="February",R266,IF($J$1="March",R267,IF($J$1="April",R268,IF($J$1="May",R269,IF($J$1="June",R270,IF($J$1="July",R271,IF($J$1="August",R272,IF($J$1="August",R272,IF($J$1="September",R273,IF($J$1="October",R274,IF($J$1="November",R275,IF($J$1="December",R276)))))))))))))</f>
        <v>0</v>
      </c>
      <c r="D273" s="353"/>
      <c r="E273" s="353"/>
      <c r="F273" s="426" t="s">
        <v>58</v>
      </c>
      <c r="G273" s="427">
        <f>IF($J$1="January",Y265,IF($J$1="February",Y266,IF($J$1="March",Y267,IF($J$1="April",Y268,IF($J$1="May",Y269,IF($J$1="June",Y270,IF($J$1="July",Y271,IF($J$1="August",Y272,IF($J$1="August",Y272,IF($J$1="September",Y273,IF($J$1="October",Y274,IF($J$1="November",Y275,IF($J$1="December",Y276)))))))))))))</f>
        <v>0</v>
      </c>
      <c r="H273" s="353"/>
      <c r="I273" s="576" t="s">
        <v>13</v>
      </c>
      <c r="J273" s="577"/>
      <c r="K273" s="430">
        <f>K271-K272</f>
        <v>31200</v>
      </c>
      <c r="L273" s="412"/>
      <c r="M273" s="93"/>
      <c r="N273" s="110"/>
      <c r="O273" s="111" t="s">
        <v>78</v>
      </c>
      <c r="P273" s="111"/>
      <c r="Q273" s="111"/>
      <c r="R273" s="111">
        <v>0</v>
      </c>
      <c r="S273" s="92"/>
      <c r="T273" s="111" t="s">
        <v>78</v>
      </c>
      <c r="U273" s="117" t="str">
        <f>IF($J$1="September",Y272,"")</f>
        <v/>
      </c>
      <c r="V273" s="113"/>
      <c r="W273" s="117" t="str">
        <f t="shared" ref="W273:W274" si="60">IF(U273="","",U273+V273)</f>
        <v/>
      </c>
      <c r="X273" s="113"/>
      <c r="Y273" s="117" t="str">
        <f t="shared" ref="Y273:Y274" si="61">IF(W273="","",W273-X273)</f>
        <v/>
      </c>
      <c r="Z273" s="118"/>
      <c r="AA273" s="93"/>
      <c r="AB273" s="93"/>
      <c r="AC273" s="93"/>
    </row>
    <row r="274" spans="1:29" ht="20.100000000000001" customHeight="1" x14ac:dyDescent="0.2">
      <c r="A274" s="98"/>
      <c r="B274" s="85"/>
      <c r="C274" s="85"/>
      <c r="D274" s="85"/>
      <c r="E274" s="85"/>
      <c r="F274" s="85"/>
      <c r="G274" s="85"/>
      <c r="H274" s="85"/>
      <c r="I274" s="587"/>
      <c r="J274" s="587"/>
      <c r="K274" s="87"/>
      <c r="L274" s="121"/>
      <c r="M274" s="93"/>
      <c r="N274" s="110"/>
      <c r="O274" s="111" t="s">
        <v>79</v>
      </c>
      <c r="P274" s="111"/>
      <c r="Q274" s="111"/>
      <c r="R274" s="111">
        <v>0</v>
      </c>
      <c r="S274" s="92"/>
      <c r="T274" s="111" t="s">
        <v>79</v>
      </c>
      <c r="U274" s="117" t="str">
        <f>IF($J$1="October",Y273,"")</f>
        <v/>
      </c>
      <c r="V274" s="113"/>
      <c r="W274" s="117" t="str">
        <f t="shared" si="60"/>
        <v/>
      </c>
      <c r="X274" s="113"/>
      <c r="Y274" s="117" t="str">
        <f t="shared" si="61"/>
        <v/>
      </c>
      <c r="Z274" s="118"/>
      <c r="AA274" s="93"/>
      <c r="AB274" s="93"/>
      <c r="AC274" s="93"/>
    </row>
    <row r="275" spans="1:29" ht="20.100000000000001" customHeight="1" x14ac:dyDescent="0.3">
      <c r="A275" s="98"/>
      <c r="B275" s="83"/>
      <c r="C275" s="83"/>
      <c r="D275" s="83"/>
      <c r="E275" s="83"/>
      <c r="F275" s="83"/>
      <c r="G275" s="83"/>
      <c r="H275" s="83"/>
      <c r="I275" s="574"/>
      <c r="J275" s="574"/>
      <c r="K275" s="87"/>
      <c r="L275" s="121"/>
      <c r="M275" s="93"/>
      <c r="N275" s="110"/>
      <c r="O275" s="111" t="s">
        <v>80</v>
      </c>
      <c r="P275" s="111"/>
      <c r="Q275" s="111"/>
      <c r="R275" s="111">
        <v>0</v>
      </c>
      <c r="S275" s="92"/>
      <c r="T275" s="111" t="s">
        <v>80</v>
      </c>
      <c r="U275" s="117"/>
      <c r="V275" s="113"/>
      <c r="W275" s="117"/>
      <c r="X275" s="113"/>
      <c r="Y275" s="117"/>
      <c r="Z275" s="92"/>
      <c r="AA275" s="93"/>
      <c r="AB275" s="93"/>
      <c r="AC275" s="93"/>
    </row>
    <row r="276" spans="1:29" ht="20.100000000000001" customHeight="1" thickBot="1" x14ac:dyDescent="0.35">
      <c r="A276" s="132"/>
      <c r="B276" s="133"/>
      <c r="C276" s="133"/>
      <c r="D276" s="133"/>
      <c r="E276" s="133"/>
      <c r="F276" s="133"/>
      <c r="G276" s="133"/>
      <c r="H276" s="133"/>
      <c r="I276" s="133"/>
      <c r="J276" s="133"/>
      <c r="K276" s="133"/>
      <c r="L276" s="134"/>
      <c r="M276" s="93"/>
      <c r="N276" s="110"/>
      <c r="O276" s="111" t="s">
        <v>81</v>
      </c>
      <c r="P276" s="111"/>
      <c r="Q276" s="111"/>
      <c r="R276" s="111" t="str">
        <f>IF(Q276="","",R275-Q276)</f>
        <v/>
      </c>
      <c r="S276" s="92"/>
      <c r="T276" s="111" t="s">
        <v>81</v>
      </c>
      <c r="U276" s="117"/>
      <c r="V276" s="113"/>
      <c r="W276" s="117"/>
      <c r="X276" s="113"/>
      <c r="Y276" s="117"/>
      <c r="Z276" s="92"/>
      <c r="AA276" s="93"/>
      <c r="AB276" s="93"/>
      <c r="AC276" s="93"/>
    </row>
    <row r="277" spans="1:29" ht="20.100000000000001" customHeight="1" thickBot="1" x14ac:dyDescent="0.25">
      <c r="A277" s="353"/>
      <c r="B277" s="353"/>
      <c r="C277" s="353"/>
      <c r="D277" s="353"/>
      <c r="E277" s="353"/>
      <c r="F277" s="353"/>
      <c r="G277" s="353"/>
      <c r="H277" s="353"/>
      <c r="I277" s="353"/>
      <c r="J277" s="353"/>
      <c r="K277" s="353"/>
      <c r="L277" s="353"/>
      <c r="M277" s="136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6"/>
      <c r="AB277" s="136"/>
      <c r="AC277" s="136"/>
    </row>
    <row r="278" spans="1:29" ht="20.100000000000001" customHeight="1" thickBot="1" x14ac:dyDescent="0.55000000000000004">
      <c r="A278" s="560" t="s">
        <v>50</v>
      </c>
      <c r="B278" s="561"/>
      <c r="C278" s="561"/>
      <c r="D278" s="561"/>
      <c r="E278" s="561"/>
      <c r="F278" s="561"/>
      <c r="G278" s="561"/>
      <c r="H278" s="561"/>
      <c r="I278" s="561"/>
      <c r="J278" s="561"/>
      <c r="K278" s="561"/>
      <c r="L278" s="562"/>
      <c r="M278" s="94"/>
      <c r="N278" s="95"/>
      <c r="O278" s="557" t="s">
        <v>51</v>
      </c>
      <c r="P278" s="558"/>
      <c r="Q278" s="558"/>
      <c r="R278" s="559"/>
      <c r="S278" s="96"/>
      <c r="T278" s="557" t="s">
        <v>52</v>
      </c>
      <c r="U278" s="558"/>
      <c r="V278" s="558"/>
      <c r="W278" s="558"/>
      <c r="X278" s="558"/>
      <c r="Y278" s="559"/>
      <c r="Z278" s="97"/>
      <c r="AA278" s="93"/>
      <c r="AB278" s="93"/>
      <c r="AC278" s="93"/>
    </row>
    <row r="279" spans="1:29" ht="20.100000000000001" customHeight="1" thickBot="1" x14ac:dyDescent="0.25">
      <c r="A279" s="436"/>
      <c r="B279" s="437"/>
      <c r="C279" s="566" t="s">
        <v>237</v>
      </c>
      <c r="D279" s="567"/>
      <c r="E279" s="567"/>
      <c r="F279" s="567"/>
      <c r="G279" s="437" t="str">
        <f>$J$1</f>
        <v>May</v>
      </c>
      <c r="H279" s="568">
        <f>$K$1</f>
        <v>2025</v>
      </c>
      <c r="I279" s="567"/>
      <c r="J279" s="437"/>
      <c r="K279" s="438"/>
      <c r="L279" s="439"/>
      <c r="M279" s="102"/>
      <c r="N279" s="103"/>
      <c r="O279" s="104" t="s">
        <v>53</v>
      </c>
      <c r="P279" s="104" t="s">
        <v>54</v>
      </c>
      <c r="Q279" s="104" t="s">
        <v>55</v>
      </c>
      <c r="R279" s="104" t="s">
        <v>56</v>
      </c>
      <c r="S279" s="105"/>
      <c r="T279" s="104" t="s">
        <v>53</v>
      </c>
      <c r="U279" s="104" t="s">
        <v>57</v>
      </c>
      <c r="V279" s="104" t="s">
        <v>9</v>
      </c>
      <c r="W279" s="104" t="s">
        <v>10</v>
      </c>
      <c r="X279" s="104" t="s">
        <v>11</v>
      </c>
      <c r="Y279" s="104" t="s">
        <v>58</v>
      </c>
      <c r="Z279" s="106"/>
      <c r="AA279" s="93"/>
      <c r="AB279" s="93"/>
      <c r="AC279" s="93"/>
    </row>
    <row r="280" spans="1:29" ht="20.100000000000001" customHeight="1" x14ac:dyDescent="0.2">
      <c r="A280" s="98"/>
      <c r="B280" s="85"/>
      <c r="C280" s="85"/>
      <c r="D280" s="107"/>
      <c r="E280" s="107"/>
      <c r="F280" s="107"/>
      <c r="G280" s="107"/>
      <c r="H280" s="107"/>
      <c r="I280" s="85"/>
      <c r="J280" s="108" t="s">
        <v>59</v>
      </c>
      <c r="K280" s="87">
        <v>35000</v>
      </c>
      <c r="L280" s="109"/>
      <c r="M280" s="93"/>
      <c r="N280" s="110"/>
      <c r="O280" s="111" t="s">
        <v>60</v>
      </c>
      <c r="P280" s="111">
        <v>30</v>
      </c>
      <c r="Q280" s="111">
        <v>1</v>
      </c>
      <c r="R280" s="111">
        <f>15-Q280</f>
        <v>14</v>
      </c>
      <c r="S280" s="112"/>
      <c r="T280" s="111" t="s">
        <v>60</v>
      </c>
      <c r="U280" s="113"/>
      <c r="V280" s="113"/>
      <c r="W280" s="113">
        <f>V280+U280</f>
        <v>0</v>
      </c>
      <c r="X280" s="113"/>
      <c r="Y280" s="113">
        <f>W280-X280</f>
        <v>0</v>
      </c>
      <c r="Z280" s="106"/>
      <c r="AA280" s="93"/>
      <c r="AB280" s="93"/>
      <c r="AC280" s="93"/>
    </row>
    <row r="281" spans="1:29" ht="20.100000000000001" customHeight="1" thickBot="1" x14ac:dyDescent="0.25">
      <c r="A281" s="98"/>
      <c r="B281" s="85" t="s">
        <v>61</v>
      </c>
      <c r="C281" s="84" t="s">
        <v>96</v>
      </c>
      <c r="D281" s="85"/>
      <c r="E281" s="85"/>
      <c r="F281" s="85"/>
      <c r="G281" s="85"/>
      <c r="H281" s="114"/>
      <c r="I281" s="107"/>
      <c r="J281" s="85"/>
      <c r="K281" s="85"/>
      <c r="L281" s="115"/>
      <c r="M281" s="94"/>
      <c r="N281" s="116"/>
      <c r="O281" s="111" t="s">
        <v>62</v>
      </c>
      <c r="P281" s="111">
        <v>24</v>
      </c>
      <c r="Q281" s="111">
        <v>4</v>
      </c>
      <c r="R281" s="111">
        <f t="shared" ref="R281:R291" si="62">R280-Q281</f>
        <v>10</v>
      </c>
      <c r="S281" s="92"/>
      <c r="T281" s="111" t="s">
        <v>62</v>
      </c>
      <c r="U281" s="117">
        <f t="shared" ref="U281:U283" si="63">Y280</f>
        <v>0</v>
      </c>
      <c r="V281" s="113"/>
      <c r="W281" s="117">
        <f t="shared" ref="W281:W291" si="64">IF(U281="","",U281+V281)</f>
        <v>0</v>
      </c>
      <c r="X281" s="113"/>
      <c r="Y281" s="117">
        <f t="shared" ref="Y281:Y291" si="65">IF(W281="","",W281-X281)</f>
        <v>0</v>
      </c>
      <c r="Z281" s="118"/>
      <c r="AA281" s="93"/>
      <c r="AB281" s="93"/>
      <c r="AC281" s="93"/>
    </row>
    <row r="282" spans="1:29" ht="20.100000000000001" customHeight="1" thickBot="1" x14ac:dyDescent="0.25">
      <c r="A282" s="405"/>
      <c r="B282" s="413" t="s">
        <v>63</v>
      </c>
      <c r="C282" s="414"/>
      <c r="D282" s="353"/>
      <c r="E282" s="353"/>
      <c r="F282" s="563" t="s">
        <v>52</v>
      </c>
      <c r="G282" s="564"/>
      <c r="H282" s="353"/>
      <c r="I282" s="563" t="s">
        <v>64</v>
      </c>
      <c r="J282" s="565"/>
      <c r="K282" s="564"/>
      <c r="L282" s="415"/>
      <c r="M282" s="93"/>
      <c r="N282" s="110"/>
      <c r="O282" s="111" t="s">
        <v>65</v>
      </c>
      <c r="P282" s="111">
        <v>30</v>
      </c>
      <c r="Q282" s="111">
        <v>1</v>
      </c>
      <c r="R282" s="111">
        <f t="shared" si="62"/>
        <v>9</v>
      </c>
      <c r="S282" s="92"/>
      <c r="T282" s="111" t="s">
        <v>65</v>
      </c>
      <c r="U282" s="117">
        <f t="shared" si="63"/>
        <v>0</v>
      </c>
      <c r="V282" s="113"/>
      <c r="W282" s="117">
        <f t="shared" si="64"/>
        <v>0</v>
      </c>
      <c r="X282" s="113"/>
      <c r="Y282" s="117">
        <f t="shared" si="65"/>
        <v>0</v>
      </c>
      <c r="Z282" s="118"/>
      <c r="AA282" s="93"/>
      <c r="AB282" s="93"/>
      <c r="AC282" s="93"/>
    </row>
    <row r="283" spans="1:29" ht="20.100000000000001" customHeight="1" x14ac:dyDescent="0.2">
      <c r="A283" s="98"/>
      <c r="B283" s="85"/>
      <c r="C283" s="85"/>
      <c r="D283" s="85"/>
      <c r="E283" s="85"/>
      <c r="F283" s="85"/>
      <c r="G283" s="85"/>
      <c r="H283" s="122"/>
      <c r="I283" s="85"/>
      <c r="J283" s="85"/>
      <c r="K283" s="85"/>
      <c r="L283" s="123"/>
      <c r="M283" s="93"/>
      <c r="N283" s="110"/>
      <c r="O283" s="111" t="s">
        <v>66</v>
      </c>
      <c r="P283" s="111">
        <v>25</v>
      </c>
      <c r="Q283" s="111">
        <v>5</v>
      </c>
      <c r="R283" s="111">
        <f t="shared" si="62"/>
        <v>4</v>
      </c>
      <c r="S283" s="92"/>
      <c r="T283" s="111" t="s">
        <v>66</v>
      </c>
      <c r="U283" s="117">
        <f t="shared" si="63"/>
        <v>0</v>
      </c>
      <c r="V283" s="113"/>
      <c r="W283" s="117">
        <f t="shared" si="64"/>
        <v>0</v>
      </c>
      <c r="X283" s="113"/>
      <c r="Y283" s="117">
        <f t="shared" si="65"/>
        <v>0</v>
      </c>
      <c r="Z283" s="118"/>
      <c r="AA283" s="93"/>
      <c r="AB283" s="93"/>
      <c r="AC283" s="93"/>
    </row>
    <row r="284" spans="1:29" ht="20.100000000000001" customHeight="1" x14ac:dyDescent="0.2">
      <c r="A284" s="98"/>
      <c r="B284" s="569" t="s">
        <v>51</v>
      </c>
      <c r="C284" s="527"/>
      <c r="D284" s="85"/>
      <c r="E284" s="85"/>
      <c r="F284" s="124" t="s">
        <v>67</v>
      </c>
      <c r="G284" s="125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>0</v>
      </c>
      <c r="H284" s="122"/>
      <c r="I284" s="126">
        <f>IF(C288&gt;=C287,$K$2,C286+C288)</f>
        <v>31</v>
      </c>
      <c r="J284" s="127" t="s">
        <v>68</v>
      </c>
      <c r="K284" s="128">
        <f>K280/$K$2*I284</f>
        <v>35000</v>
      </c>
      <c r="L284" s="129"/>
      <c r="M284" s="93"/>
      <c r="N284" s="110"/>
      <c r="O284" s="111" t="s">
        <v>69</v>
      </c>
      <c r="P284" s="111">
        <v>30</v>
      </c>
      <c r="Q284" s="111">
        <v>1</v>
      </c>
      <c r="R284" s="111">
        <f t="shared" si="62"/>
        <v>3</v>
      </c>
      <c r="S284" s="92"/>
      <c r="T284" s="111" t="s">
        <v>69</v>
      </c>
      <c r="U284" s="117">
        <v>0</v>
      </c>
      <c r="V284" s="113"/>
      <c r="W284" s="117">
        <f t="shared" si="64"/>
        <v>0</v>
      </c>
      <c r="X284" s="113"/>
      <c r="Y284" s="117">
        <f t="shared" si="65"/>
        <v>0</v>
      </c>
      <c r="Z284" s="118"/>
      <c r="AA284" s="93"/>
      <c r="AB284" s="93"/>
      <c r="AC284" s="93"/>
    </row>
    <row r="285" spans="1:29" ht="20.100000000000001" customHeight="1" x14ac:dyDescent="0.2">
      <c r="A285" s="98"/>
      <c r="B285" s="130"/>
      <c r="C285" s="130"/>
      <c r="D285" s="85"/>
      <c r="E285" s="85"/>
      <c r="F285" s="124" t="s">
        <v>9</v>
      </c>
      <c r="G285" s="125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122"/>
      <c r="I285" s="126">
        <v>44</v>
      </c>
      <c r="J285" s="127" t="s">
        <v>70</v>
      </c>
      <c r="K285" s="125">
        <f>K280/$K$2/8*I285</f>
        <v>6209.677419354839</v>
      </c>
      <c r="L285" s="131"/>
      <c r="M285" s="93"/>
      <c r="N285" s="110"/>
      <c r="O285" s="111" t="s">
        <v>47</v>
      </c>
      <c r="P285" s="140"/>
      <c r="Q285" s="140"/>
      <c r="R285" s="111">
        <f t="shared" si="62"/>
        <v>3</v>
      </c>
      <c r="S285" s="92"/>
      <c r="T285" s="111" t="s">
        <v>47</v>
      </c>
      <c r="U285" s="117">
        <f t="shared" ref="U285:U291" si="66">Y284</f>
        <v>0</v>
      </c>
      <c r="V285" s="113"/>
      <c r="W285" s="117">
        <f t="shared" si="64"/>
        <v>0</v>
      </c>
      <c r="X285" s="113"/>
      <c r="Y285" s="117">
        <f t="shared" si="65"/>
        <v>0</v>
      </c>
      <c r="Z285" s="118"/>
      <c r="AA285" s="93"/>
      <c r="AB285" s="93"/>
      <c r="AC285" s="93"/>
    </row>
    <row r="286" spans="1:29" ht="20.100000000000001" customHeight="1" x14ac:dyDescent="0.2">
      <c r="A286" s="98"/>
      <c r="B286" s="124" t="s">
        <v>54</v>
      </c>
      <c r="C286" s="130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30</v>
      </c>
      <c r="D286" s="85"/>
      <c r="E286" s="85"/>
      <c r="F286" s="124" t="s">
        <v>71</v>
      </c>
      <c r="G286" s="125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>0</v>
      </c>
      <c r="H286" s="122"/>
      <c r="I286" s="570" t="s">
        <v>72</v>
      </c>
      <c r="J286" s="527"/>
      <c r="K286" s="125">
        <f>K284+K285</f>
        <v>41209.677419354841</v>
      </c>
      <c r="L286" s="131"/>
      <c r="M286" s="93"/>
      <c r="N286" s="110"/>
      <c r="O286" s="111" t="s">
        <v>73</v>
      </c>
      <c r="P286" s="111"/>
      <c r="Q286" s="111"/>
      <c r="R286" s="111">
        <f t="shared" si="62"/>
        <v>3</v>
      </c>
      <c r="S286" s="92"/>
      <c r="T286" s="111" t="s">
        <v>73</v>
      </c>
      <c r="U286" s="117">
        <f t="shared" si="66"/>
        <v>0</v>
      </c>
      <c r="V286" s="113"/>
      <c r="W286" s="117">
        <f t="shared" si="64"/>
        <v>0</v>
      </c>
      <c r="X286" s="113"/>
      <c r="Y286" s="117">
        <f t="shared" si="65"/>
        <v>0</v>
      </c>
      <c r="Z286" s="118"/>
      <c r="AA286" s="93"/>
      <c r="AB286" s="93"/>
      <c r="AC286" s="93"/>
    </row>
    <row r="287" spans="1:29" ht="20.100000000000001" customHeight="1" x14ac:dyDescent="0.2">
      <c r="A287" s="98"/>
      <c r="B287" s="124" t="s">
        <v>55</v>
      </c>
      <c r="C287" s="130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1</v>
      </c>
      <c r="D287" s="85"/>
      <c r="E287" s="85"/>
      <c r="F287" s="124" t="s">
        <v>11</v>
      </c>
      <c r="G287" s="125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122"/>
      <c r="I287" s="570" t="s">
        <v>74</v>
      </c>
      <c r="J287" s="527"/>
      <c r="K287" s="125">
        <f>G287</f>
        <v>0</v>
      </c>
      <c r="L287" s="131"/>
      <c r="M287" s="93"/>
      <c r="N287" s="110"/>
      <c r="O287" s="111" t="s">
        <v>75</v>
      </c>
      <c r="P287" s="111"/>
      <c r="Q287" s="111"/>
      <c r="R287" s="111">
        <f t="shared" si="62"/>
        <v>3</v>
      </c>
      <c r="S287" s="92"/>
      <c r="T287" s="111" t="s">
        <v>75</v>
      </c>
      <c r="U287" s="117">
        <f t="shared" si="66"/>
        <v>0</v>
      </c>
      <c r="V287" s="113"/>
      <c r="W287" s="117">
        <f t="shared" si="64"/>
        <v>0</v>
      </c>
      <c r="X287" s="113"/>
      <c r="Y287" s="117">
        <f t="shared" si="65"/>
        <v>0</v>
      </c>
      <c r="Z287" s="118"/>
      <c r="AA287" s="93"/>
      <c r="AB287" s="93"/>
      <c r="AC287" s="93"/>
    </row>
    <row r="288" spans="1:29" ht="18.75" customHeight="1" x14ac:dyDescent="0.2">
      <c r="A288" s="405"/>
      <c r="B288" s="426" t="s">
        <v>76</v>
      </c>
      <c r="C288" s="424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3</v>
      </c>
      <c r="D288" s="353"/>
      <c r="E288" s="353"/>
      <c r="F288" s="426" t="s">
        <v>58</v>
      </c>
      <c r="G288" s="427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>0</v>
      </c>
      <c r="H288" s="353"/>
      <c r="I288" s="576" t="s">
        <v>13</v>
      </c>
      <c r="J288" s="577"/>
      <c r="K288" s="430">
        <f>K286-K287</f>
        <v>41209.677419354841</v>
      </c>
      <c r="L288" s="412"/>
      <c r="M288" s="93"/>
      <c r="N288" s="110"/>
      <c r="O288" s="111" t="s">
        <v>78</v>
      </c>
      <c r="P288" s="111"/>
      <c r="Q288" s="111"/>
      <c r="R288" s="111">
        <f t="shared" si="62"/>
        <v>3</v>
      </c>
      <c r="S288" s="92"/>
      <c r="T288" s="111" t="s">
        <v>78</v>
      </c>
      <c r="U288" s="117">
        <f t="shared" si="66"/>
        <v>0</v>
      </c>
      <c r="V288" s="113"/>
      <c r="W288" s="117">
        <f t="shared" si="64"/>
        <v>0</v>
      </c>
      <c r="X288" s="113"/>
      <c r="Y288" s="117">
        <f t="shared" si="65"/>
        <v>0</v>
      </c>
      <c r="Z288" s="118"/>
      <c r="AA288" s="93"/>
      <c r="AB288" s="93"/>
      <c r="AC288" s="93"/>
    </row>
    <row r="289" spans="1:29" ht="20.100000000000001" customHeight="1" x14ac:dyDescent="0.2">
      <c r="A289" s="98"/>
      <c r="B289" s="85"/>
      <c r="C289" s="85"/>
      <c r="D289" s="85"/>
      <c r="E289" s="85"/>
      <c r="F289" s="85"/>
      <c r="G289" s="85"/>
      <c r="H289" s="85"/>
      <c r="I289" s="574"/>
      <c r="J289" s="575"/>
      <c r="K289" s="87"/>
      <c r="L289" s="121"/>
      <c r="M289" s="93"/>
      <c r="N289" s="110"/>
      <c r="O289" s="111" t="s">
        <v>79</v>
      </c>
      <c r="P289" s="111"/>
      <c r="Q289" s="111"/>
      <c r="R289" s="111">
        <f t="shared" si="62"/>
        <v>3</v>
      </c>
      <c r="S289" s="92"/>
      <c r="T289" s="111" t="s">
        <v>79</v>
      </c>
      <c r="U289" s="117">
        <f t="shared" si="66"/>
        <v>0</v>
      </c>
      <c r="V289" s="113"/>
      <c r="W289" s="117">
        <f t="shared" si="64"/>
        <v>0</v>
      </c>
      <c r="X289" s="113"/>
      <c r="Y289" s="117">
        <f t="shared" si="65"/>
        <v>0</v>
      </c>
      <c r="Z289" s="118"/>
      <c r="AA289" s="93"/>
      <c r="AB289" s="93"/>
      <c r="AC289" s="93"/>
    </row>
    <row r="290" spans="1:29" ht="20.100000000000001" customHeight="1" x14ac:dyDescent="0.3">
      <c r="A290" s="98"/>
      <c r="B290" s="83"/>
      <c r="C290" s="83"/>
      <c r="D290" s="83"/>
      <c r="E290" s="83"/>
      <c r="F290" s="83"/>
      <c r="G290" s="83"/>
      <c r="H290" s="83"/>
      <c r="I290" s="574"/>
      <c r="J290" s="575"/>
      <c r="K290" s="87"/>
      <c r="L290" s="121"/>
      <c r="M290" s="93"/>
      <c r="N290" s="110"/>
      <c r="O290" s="111" t="s">
        <v>80</v>
      </c>
      <c r="P290" s="111"/>
      <c r="Q290" s="111"/>
      <c r="R290" s="111">
        <f t="shared" si="62"/>
        <v>3</v>
      </c>
      <c r="S290" s="92"/>
      <c r="T290" s="111" t="s">
        <v>80</v>
      </c>
      <c r="U290" s="117">
        <f t="shared" si="66"/>
        <v>0</v>
      </c>
      <c r="V290" s="113"/>
      <c r="W290" s="117">
        <f t="shared" si="64"/>
        <v>0</v>
      </c>
      <c r="X290" s="113"/>
      <c r="Y290" s="117">
        <f t="shared" si="65"/>
        <v>0</v>
      </c>
      <c r="Z290" s="118"/>
      <c r="AA290" s="93"/>
      <c r="AB290" s="93"/>
      <c r="AC290" s="93"/>
    </row>
    <row r="291" spans="1:29" ht="20.100000000000001" customHeight="1" thickBot="1" x14ac:dyDescent="0.35">
      <c r="A291" s="132"/>
      <c r="B291" s="133"/>
      <c r="C291" s="133"/>
      <c r="D291" s="133"/>
      <c r="E291" s="133"/>
      <c r="F291" s="133"/>
      <c r="G291" s="133"/>
      <c r="H291" s="133"/>
      <c r="I291" s="133"/>
      <c r="J291" s="133"/>
      <c r="K291" s="133"/>
      <c r="L291" s="134"/>
      <c r="M291" s="93"/>
      <c r="N291" s="110"/>
      <c r="O291" s="111" t="s">
        <v>81</v>
      </c>
      <c r="P291" s="111"/>
      <c r="Q291" s="111"/>
      <c r="R291" s="111">
        <f t="shared" si="62"/>
        <v>3</v>
      </c>
      <c r="S291" s="92"/>
      <c r="T291" s="111" t="s">
        <v>81</v>
      </c>
      <c r="U291" s="117">
        <f t="shared" si="66"/>
        <v>0</v>
      </c>
      <c r="V291" s="113"/>
      <c r="W291" s="117">
        <f t="shared" si="64"/>
        <v>0</v>
      </c>
      <c r="X291" s="113"/>
      <c r="Y291" s="117">
        <f t="shared" si="65"/>
        <v>0</v>
      </c>
      <c r="Z291" s="118"/>
      <c r="AA291" s="93"/>
      <c r="AB291" s="93"/>
      <c r="AC291" s="93"/>
    </row>
    <row r="292" spans="1:29" ht="20.100000000000001" customHeight="1" thickBot="1" x14ac:dyDescent="0.25">
      <c r="A292" s="353"/>
      <c r="B292" s="353"/>
      <c r="C292" s="353"/>
      <c r="D292" s="353"/>
      <c r="E292" s="353"/>
      <c r="F292" s="353"/>
      <c r="G292" s="353"/>
      <c r="H292" s="353"/>
      <c r="I292" s="353"/>
      <c r="J292" s="353"/>
      <c r="K292" s="353"/>
      <c r="L292" s="353"/>
      <c r="M292" s="136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6"/>
      <c r="AB292" s="136"/>
      <c r="AC292" s="136"/>
    </row>
    <row r="293" spans="1:29" ht="20.100000000000001" customHeight="1" thickBot="1" x14ac:dyDescent="0.55000000000000004">
      <c r="A293" s="560" t="s">
        <v>50</v>
      </c>
      <c r="B293" s="561"/>
      <c r="C293" s="561"/>
      <c r="D293" s="561"/>
      <c r="E293" s="561"/>
      <c r="F293" s="561"/>
      <c r="G293" s="561"/>
      <c r="H293" s="561"/>
      <c r="I293" s="561"/>
      <c r="J293" s="561"/>
      <c r="K293" s="561"/>
      <c r="L293" s="562"/>
      <c r="M293" s="94"/>
      <c r="N293" s="95"/>
      <c r="O293" s="557" t="s">
        <v>51</v>
      </c>
      <c r="P293" s="558"/>
      <c r="Q293" s="558"/>
      <c r="R293" s="559"/>
      <c r="S293" s="96"/>
      <c r="T293" s="557" t="s">
        <v>52</v>
      </c>
      <c r="U293" s="558"/>
      <c r="V293" s="558"/>
      <c r="W293" s="558"/>
      <c r="X293" s="558"/>
      <c r="Y293" s="559"/>
      <c r="Z293" s="97"/>
      <c r="AA293" s="94"/>
      <c r="AB293" s="93"/>
      <c r="AC293" s="93"/>
    </row>
    <row r="294" spans="1:29" ht="20.100000000000001" customHeight="1" thickBot="1" x14ac:dyDescent="0.25">
      <c r="A294" s="436"/>
      <c r="B294" s="437"/>
      <c r="C294" s="566" t="s">
        <v>237</v>
      </c>
      <c r="D294" s="567"/>
      <c r="E294" s="567"/>
      <c r="F294" s="567"/>
      <c r="G294" s="437" t="str">
        <f>$J$1</f>
        <v>May</v>
      </c>
      <c r="H294" s="568">
        <f>$K$1</f>
        <v>2025</v>
      </c>
      <c r="I294" s="567"/>
      <c r="J294" s="437"/>
      <c r="K294" s="438"/>
      <c r="L294" s="439"/>
      <c r="M294" s="102"/>
      <c r="N294" s="103"/>
      <c r="O294" s="104" t="s">
        <v>53</v>
      </c>
      <c r="P294" s="104" t="s">
        <v>54</v>
      </c>
      <c r="Q294" s="104" t="s">
        <v>55</v>
      </c>
      <c r="R294" s="104" t="s">
        <v>56</v>
      </c>
      <c r="S294" s="105"/>
      <c r="T294" s="104" t="s">
        <v>53</v>
      </c>
      <c r="U294" s="104" t="s">
        <v>57</v>
      </c>
      <c r="V294" s="104" t="s">
        <v>9</v>
      </c>
      <c r="W294" s="104" t="s">
        <v>10</v>
      </c>
      <c r="X294" s="104" t="s">
        <v>11</v>
      </c>
      <c r="Y294" s="104" t="s">
        <v>58</v>
      </c>
      <c r="Z294" s="106"/>
      <c r="AA294" s="102"/>
      <c r="AB294" s="93"/>
      <c r="AC294" s="93"/>
    </row>
    <row r="295" spans="1:29" ht="20.100000000000001" customHeight="1" x14ac:dyDescent="0.2">
      <c r="A295" s="405"/>
      <c r="B295" s="353"/>
      <c r="C295" s="353"/>
      <c r="D295" s="406"/>
      <c r="E295" s="406"/>
      <c r="F295" s="406"/>
      <c r="G295" s="406"/>
      <c r="H295" s="406"/>
      <c r="I295" s="353"/>
      <c r="J295" s="407" t="s">
        <v>59</v>
      </c>
      <c r="K295" s="408">
        <f>32000+3000+15000</f>
        <v>50000</v>
      </c>
      <c r="L295" s="409"/>
      <c r="M295" s="93"/>
      <c r="N295" s="110"/>
      <c r="O295" s="111" t="s">
        <v>60</v>
      </c>
      <c r="P295" s="111">
        <v>31</v>
      </c>
      <c r="Q295" s="111">
        <v>0</v>
      </c>
      <c r="R295" s="111">
        <f>15-Q295</f>
        <v>15</v>
      </c>
      <c r="S295" s="112"/>
      <c r="T295" s="111" t="s">
        <v>60</v>
      </c>
      <c r="U295" s="113">
        <v>126240</v>
      </c>
      <c r="V295" s="113"/>
      <c r="W295" s="113">
        <f>V295+U295</f>
        <v>126240</v>
      </c>
      <c r="X295" s="113">
        <v>5000</v>
      </c>
      <c r="Y295" s="113">
        <f>W295-X295</f>
        <v>121240</v>
      </c>
      <c r="Z295" s="106"/>
      <c r="AA295" s="93"/>
      <c r="AB295" s="93"/>
      <c r="AC295" s="93"/>
    </row>
    <row r="296" spans="1:29" ht="20.100000000000001" customHeight="1" thickBot="1" x14ac:dyDescent="0.25">
      <c r="A296" s="405"/>
      <c r="B296" s="353" t="s">
        <v>61</v>
      </c>
      <c r="C296" s="410" t="s">
        <v>97</v>
      </c>
      <c r="D296" s="353"/>
      <c r="E296" s="353"/>
      <c r="F296" s="353"/>
      <c r="G296" s="353"/>
      <c r="H296" s="411"/>
      <c r="I296" s="406"/>
      <c r="J296" s="353"/>
      <c r="K296" s="353"/>
      <c r="L296" s="412"/>
      <c r="M296" s="94"/>
      <c r="N296" s="116"/>
      <c r="O296" s="111" t="s">
        <v>62</v>
      </c>
      <c r="P296" s="111">
        <v>28</v>
      </c>
      <c r="Q296" s="111">
        <v>0</v>
      </c>
      <c r="R296" s="111">
        <f t="shared" ref="R296:R306" si="67">R295-Q296</f>
        <v>15</v>
      </c>
      <c r="S296" s="92"/>
      <c r="T296" s="111" t="s">
        <v>62</v>
      </c>
      <c r="U296" s="117">
        <f>Y295</f>
        <v>121240</v>
      </c>
      <c r="V296" s="113">
        <v>2000</v>
      </c>
      <c r="W296" s="117">
        <f t="shared" ref="W296:W306" si="68">IF(U296="","",U296+V296)</f>
        <v>123240</v>
      </c>
      <c r="X296" s="113">
        <v>7000</v>
      </c>
      <c r="Y296" s="117">
        <f t="shared" ref="Y296:Y306" si="69">IF(W296="","",W296-X296)</f>
        <v>116240</v>
      </c>
      <c r="Z296" s="118"/>
      <c r="AA296" s="94"/>
      <c r="AB296" s="93"/>
      <c r="AC296" s="93"/>
    </row>
    <row r="297" spans="1:29" ht="20.100000000000001" customHeight="1" thickBot="1" x14ac:dyDescent="0.25">
      <c r="A297" s="405"/>
      <c r="B297" s="413" t="s">
        <v>63</v>
      </c>
      <c r="C297" s="414"/>
      <c r="D297" s="353"/>
      <c r="E297" s="353"/>
      <c r="F297" s="563" t="s">
        <v>52</v>
      </c>
      <c r="G297" s="564"/>
      <c r="H297" s="353"/>
      <c r="I297" s="563" t="s">
        <v>64</v>
      </c>
      <c r="J297" s="565"/>
      <c r="K297" s="564"/>
      <c r="L297" s="415"/>
      <c r="M297" s="93"/>
      <c r="N297" s="110"/>
      <c r="O297" s="111" t="s">
        <v>65</v>
      </c>
      <c r="P297" s="111">
        <v>30</v>
      </c>
      <c r="Q297" s="111">
        <v>1</v>
      </c>
      <c r="R297" s="111">
        <f t="shared" si="67"/>
        <v>14</v>
      </c>
      <c r="S297" s="92"/>
      <c r="T297" s="111" t="s">
        <v>65</v>
      </c>
      <c r="U297" s="117">
        <f>Y296</f>
        <v>116240</v>
      </c>
      <c r="V297" s="113"/>
      <c r="W297" s="117">
        <f t="shared" si="68"/>
        <v>116240</v>
      </c>
      <c r="X297" s="113"/>
      <c r="Y297" s="117">
        <f t="shared" si="69"/>
        <v>116240</v>
      </c>
      <c r="Z297" s="118"/>
      <c r="AA297" s="93"/>
      <c r="AB297" s="93"/>
      <c r="AC297" s="93"/>
    </row>
    <row r="298" spans="1:29" ht="20.100000000000001" customHeight="1" x14ac:dyDescent="0.2">
      <c r="A298" s="405"/>
      <c r="B298" s="353"/>
      <c r="C298" s="353"/>
      <c r="D298" s="353"/>
      <c r="E298" s="353"/>
      <c r="F298" s="353"/>
      <c r="G298" s="353"/>
      <c r="H298" s="416"/>
      <c r="I298" s="353"/>
      <c r="J298" s="353"/>
      <c r="K298" s="353"/>
      <c r="L298" s="417"/>
      <c r="M298" s="93"/>
      <c r="N298" s="110"/>
      <c r="O298" s="111" t="s">
        <v>66</v>
      </c>
      <c r="P298" s="111">
        <v>29</v>
      </c>
      <c r="Q298" s="111">
        <v>1</v>
      </c>
      <c r="R298" s="111">
        <f t="shared" si="67"/>
        <v>13</v>
      </c>
      <c r="S298" s="92"/>
      <c r="T298" s="111" t="s">
        <v>66</v>
      </c>
      <c r="U298" s="117">
        <f>Y297</f>
        <v>116240</v>
      </c>
      <c r="V298" s="113">
        <v>3000</v>
      </c>
      <c r="W298" s="117">
        <f t="shared" si="68"/>
        <v>119240</v>
      </c>
      <c r="X298" s="113">
        <v>8000</v>
      </c>
      <c r="Y298" s="117">
        <f t="shared" si="69"/>
        <v>111240</v>
      </c>
      <c r="Z298" s="118"/>
      <c r="AA298" s="93"/>
      <c r="AB298" s="93"/>
      <c r="AC298" s="93"/>
    </row>
    <row r="299" spans="1:29" ht="20.100000000000001" customHeight="1" x14ac:dyDescent="0.2">
      <c r="A299" s="405"/>
      <c r="B299" s="581" t="s">
        <v>51</v>
      </c>
      <c r="C299" s="527"/>
      <c r="D299" s="353"/>
      <c r="E299" s="353"/>
      <c r="F299" s="124" t="s">
        <v>67</v>
      </c>
      <c r="G299" s="125">
        <f>IF($J$1="January",U295,IF($J$1="February",U296,IF($J$1="March",U297,IF($J$1="April",U298,IF($J$1="May",U299,IF($J$1="June",U300,IF($J$1="July",U301,IF($J$1="August",U302,IF($J$1="August",U302,IF($J$1="September",U303,IF($J$1="October",U304,IF($J$1="November",U305,IF($J$1="December",U306)))))))))))))</f>
        <v>111240</v>
      </c>
      <c r="H299" s="416"/>
      <c r="I299" s="419">
        <f>IF(C303&gt;=C302,$K$2,C301+C303)</f>
        <v>31</v>
      </c>
      <c r="J299" s="127" t="s">
        <v>68</v>
      </c>
      <c r="K299" s="128">
        <f>K295/$K$2*I299</f>
        <v>50000</v>
      </c>
      <c r="L299" s="418"/>
      <c r="M299" s="93"/>
      <c r="N299" s="110"/>
      <c r="O299" s="111" t="s">
        <v>69</v>
      </c>
      <c r="P299" s="490">
        <v>31</v>
      </c>
      <c r="Q299" s="111">
        <v>0</v>
      </c>
      <c r="R299" s="111">
        <f t="shared" si="67"/>
        <v>13</v>
      </c>
      <c r="S299" s="92"/>
      <c r="T299" s="111" t="s">
        <v>69</v>
      </c>
      <c r="U299" s="117">
        <f>Y298</f>
        <v>111240</v>
      </c>
      <c r="V299" s="113"/>
      <c r="W299" s="117">
        <f t="shared" si="68"/>
        <v>111240</v>
      </c>
      <c r="X299" s="113"/>
      <c r="Y299" s="117">
        <f t="shared" si="69"/>
        <v>111240</v>
      </c>
      <c r="Z299" s="118"/>
      <c r="AA299" s="93"/>
      <c r="AB299" s="93"/>
      <c r="AC299" s="93"/>
    </row>
    <row r="300" spans="1:29" ht="20.100000000000001" customHeight="1" x14ac:dyDescent="0.2">
      <c r="A300" s="405"/>
      <c r="B300" s="130"/>
      <c r="C300" s="130"/>
      <c r="D300" s="353"/>
      <c r="E300" s="353"/>
      <c r="F300" s="124" t="s">
        <v>9</v>
      </c>
      <c r="G300" s="125">
        <f>IF($J$1="January",V295,IF($J$1="February",V296,IF($J$1="March",V297,IF($J$1="April",V298,IF($J$1="May",V299,IF($J$1="June",V300,IF($J$1="July",V301,IF($J$1="August",V302,IF($J$1="August",V302,IF($J$1="September",V303,IF($J$1="October",V304,IF($J$1="November",V305,IF($J$1="December",V306)))))))))))))</f>
        <v>0</v>
      </c>
      <c r="H300" s="416"/>
      <c r="I300" s="485">
        <v>8</v>
      </c>
      <c r="J300" s="127" t="s">
        <v>70</v>
      </c>
      <c r="K300" s="125">
        <f>K295/$K$2/8*I300</f>
        <v>1612.9032258064517</v>
      </c>
      <c r="L300" s="420"/>
      <c r="M300" s="93"/>
      <c r="N300" s="110"/>
      <c r="O300" s="111" t="s">
        <v>47</v>
      </c>
      <c r="P300" s="111"/>
      <c r="Q300" s="111"/>
      <c r="R300" s="111">
        <f t="shared" si="67"/>
        <v>13</v>
      </c>
      <c r="S300" s="92"/>
      <c r="T300" s="111" t="s">
        <v>47</v>
      </c>
      <c r="U300" s="117">
        <v>0</v>
      </c>
      <c r="V300" s="113"/>
      <c r="W300" s="117">
        <f t="shared" si="68"/>
        <v>0</v>
      </c>
      <c r="X300" s="113"/>
      <c r="Y300" s="117">
        <f t="shared" si="69"/>
        <v>0</v>
      </c>
      <c r="Z300" s="118"/>
      <c r="AA300" s="93"/>
      <c r="AB300" s="93"/>
      <c r="AC300" s="93"/>
    </row>
    <row r="301" spans="1:29" ht="20.100000000000001" customHeight="1" x14ac:dyDescent="0.2">
      <c r="A301" s="405"/>
      <c r="B301" s="124" t="s">
        <v>54</v>
      </c>
      <c r="C301" s="130">
        <f>IF($J$1="January",P295,IF($J$1="February",P296,IF($J$1="March",P297,IF($J$1="April",P298,IF($J$1="May",P299,IF($J$1="June",P300,IF($J$1="July",P301,IF($J$1="August",P302,IF($J$1="August",P302,IF($J$1="September",P303,IF($J$1="October",P304,IF($J$1="November",P305,IF($J$1="December",P306)))))))))))))</f>
        <v>31</v>
      </c>
      <c r="D301" s="353"/>
      <c r="E301" s="353"/>
      <c r="F301" s="124" t="s">
        <v>71</v>
      </c>
      <c r="G301" s="125">
        <f>IF($J$1="January",W295,IF($J$1="February",W296,IF($J$1="March",W297,IF($J$1="April",W298,IF($J$1="May",W299,IF($J$1="June",W300,IF($J$1="July",W301,IF($J$1="August",W302,IF($J$1="August",W302,IF($J$1="September",W303,IF($J$1="October",W304,IF($J$1="November",W305,IF($J$1="December",W306)))))))))))))</f>
        <v>111240</v>
      </c>
      <c r="H301" s="416"/>
      <c r="I301" s="578" t="s">
        <v>72</v>
      </c>
      <c r="J301" s="527"/>
      <c r="K301" s="125">
        <f>K299+K300</f>
        <v>51612.903225806454</v>
      </c>
      <c r="L301" s="420"/>
      <c r="M301" s="93"/>
      <c r="N301" s="110"/>
      <c r="O301" s="111" t="s">
        <v>73</v>
      </c>
      <c r="P301" s="111"/>
      <c r="Q301" s="111"/>
      <c r="R301" s="111">
        <f t="shared" si="67"/>
        <v>13</v>
      </c>
      <c r="S301" s="92"/>
      <c r="T301" s="111" t="s">
        <v>73</v>
      </c>
      <c r="U301" s="117"/>
      <c r="V301" s="113"/>
      <c r="W301" s="117" t="str">
        <f t="shared" si="68"/>
        <v/>
      </c>
      <c r="X301" s="113"/>
      <c r="Y301" s="117" t="str">
        <f t="shared" si="69"/>
        <v/>
      </c>
      <c r="Z301" s="118"/>
      <c r="AA301" s="93"/>
      <c r="AB301" s="93"/>
      <c r="AC301" s="93"/>
    </row>
    <row r="302" spans="1:29" ht="20.100000000000001" customHeight="1" x14ac:dyDescent="0.2">
      <c r="A302" s="405"/>
      <c r="B302" s="124" t="s">
        <v>55</v>
      </c>
      <c r="C302" s="130">
        <f>IF($J$1="January",Q295,IF($J$1="February",Q296,IF($J$1="March",Q297,IF($J$1="April",Q298,IF($J$1="May",Q299,IF($J$1="June",Q300,IF($J$1="July",Q301,IF($J$1="August",Q302,IF($J$1="August",Q302,IF($J$1="September",Q303,IF($J$1="October",Q304,IF($J$1="November",Q305,IF($J$1="December",Q306)))))))))))))</f>
        <v>0</v>
      </c>
      <c r="D302" s="353"/>
      <c r="E302" s="353"/>
      <c r="F302" s="124" t="s">
        <v>11</v>
      </c>
      <c r="G302" s="125">
        <f>IF($J$1="January",X295,IF($J$1="February",X296,IF($J$1="March",X297,IF($J$1="April",X298,IF($J$1="May",X299,IF($J$1="June",X300,IF($J$1="July",X301,IF($J$1="August",X302,IF($J$1="August",X302,IF($J$1="September",X303,IF($J$1="October",X304,IF($J$1="November",X305,IF($J$1="December",X306)))))))))))))</f>
        <v>0</v>
      </c>
      <c r="H302" s="416"/>
      <c r="I302" s="578" t="s">
        <v>74</v>
      </c>
      <c r="J302" s="527"/>
      <c r="K302" s="125">
        <f>G302</f>
        <v>0</v>
      </c>
      <c r="L302" s="420"/>
      <c r="M302" s="93"/>
      <c r="N302" s="110"/>
      <c r="O302" s="111" t="s">
        <v>75</v>
      </c>
      <c r="P302" s="111"/>
      <c r="Q302" s="111"/>
      <c r="R302" s="111">
        <f t="shared" si="67"/>
        <v>13</v>
      </c>
      <c r="S302" s="92"/>
      <c r="T302" s="111" t="s">
        <v>75</v>
      </c>
      <c r="U302" s="117"/>
      <c r="V302" s="113"/>
      <c r="W302" s="117" t="str">
        <f t="shared" si="68"/>
        <v/>
      </c>
      <c r="X302" s="113"/>
      <c r="Y302" s="117" t="str">
        <f t="shared" si="69"/>
        <v/>
      </c>
      <c r="Z302" s="118"/>
      <c r="AA302" s="93"/>
      <c r="AB302" s="93"/>
      <c r="AC302" s="93"/>
    </row>
    <row r="303" spans="1:29" ht="18.75" customHeight="1" x14ac:dyDescent="0.2">
      <c r="A303" s="405"/>
      <c r="B303" s="426" t="s">
        <v>76</v>
      </c>
      <c r="C303" s="424">
        <f>IF($J$1="January",R295,IF($J$1="February",R296,IF($J$1="March",R297,IF($J$1="April",R298,IF($J$1="May",R299,IF($J$1="June",R300,IF($J$1="July",R301,IF($J$1="August",R302,IF($J$1="August",R302,IF($J$1="September",R303,IF($J$1="October",R304,IF($J$1="November",R305,IF($J$1="December",R306)))))))))))))</f>
        <v>13</v>
      </c>
      <c r="D303" s="353"/>
      <c r="E303" s="353"/>
      <c r="F303" s="426" t="s">
        <v>58</v>
      </c>
      <c r="G303" s="427">
        <f>IF($J$1="January",Y295,IF($J$1="February",Y296,IF($J$1="March",Y297,IF($J$1="April",Y298,IF($J$1="May",Y299,IF($J$1="June",Y300,IF($J$1="July",Y301,IF($J$1="August",Y302,IF($J$1="August",Y302,IF($J$1="September",Y303,IF($J$1="October",Y304,IF($J$1="November",Y305,IF($J$1="December",Y306)))))))))))))</f>
        <v>111240</v>
      </c>
      <c r="H303" s="353"/>
      <c r="I303" s="576" t="s">
        <v>13</v>
      </c>
      <c r="J303" s="577"/>
      <c r="K303" s="430">
        <f>K301-K302</f>
        <v>51612.903225806454</v>
      </c>
      <c r="L303" s="412"/>
      <c r="M303" s="93"/>
      <c r="N303" s="110"/>
      <c r="O303" s="111" t="s">
        <v>78</v>
      </c>
      <c r="P303" s="111"/>
      <c r="Q303" s="111"/>
      <c r="R303" s="111">
        <f t="shared" si="67"/>
        <v>13</v>
      </c>
      <c r="S303" s="92"/>
      <c r="T303" s="111" t="s">
        <v>78</v>
      </c>
      <c r="U303" s="117"/>
      <c r="V303" s="113"/>
      <c r="W303" s="117" t="str">
        <f t="shared" si="68"/>
        <v/>
      </c>
      <c r="X303" s="113"/>
      <c r="Y303" s="117" t="str">
        <f t="shared" si="69"/>
        <v/>
      </c>
      <c r="Z303" s="118"/>
      <c r="AA303" s="93"/>
      <c r="AB303" s="93"/>
      <c r="AC303" s="93"/>
    </row>
    <row r="304" spans="1:29" ht="20.100000000000001" customHeight="1" x14ac:dyDescent="0.2">
      <c r="A304" s="405"/>
      <c r="B304" s="353"/>
      <c r="C304" s="353"/>
      <c r="D304" s="353"/>
      <c r="E304" s="353"/>
      <c r="F304" s="353"/>
      <c r="G304" s="353"/>
      <c r="H304" s="353"/>
      <c r="I304" s="571"/>
      <c r="J304" s="572"/>
      <c r="K304" s="408"/>
      <c r="L304" s="415"/>
      <c r="M304" s="93"/>
      <c r="N304" s="110"/>
      <c r="O304" s="111" t="s">
        <v>79</v>
      </c>
      <c r="P304" s="111"/>
      <c r="Q304" s="111"/>
      <c r="R304" s="111">
        <f t="shared" si="67"/>
        <v>13</v>
      </c>
      <c r="S304" s="92"/>
      <c r="T304" s="111" t="s">
        <v>79</v>
      </c>
      <c r="U304" s="117"/>
      <c r="V304" s="113"/>
      <c r="W304" s="117" t="str">
        <f t="shared" si="68"/>
        <v/>
      </c>
      <c r="X304" s="113"/>
      <c r="Y304" s="117" t="str">
        <f t="shared" si="69"/>
        <v/>
      </c>
      <c r="Z304" s="118"/>
      <c r="AA304" s="93"/>
      <c r="AB304" s="93"/>
      <c r="AC304" s="93"/>
    </row>
    <row r="305" spans="1:29" ht="20.100000000000001" customHeight="1" x14ac:dyDescent="0.3">
      <c r="A305" s="405"/>
      <c r="B305" s="444"/>
      <c r="C305" s="444"/>
      <c r="D305" s="444"/>
      <c r="E305" s="444"/>
      <c r="F305" s="444"/>
      <c r="G305" s="444"/>
      <c r="H305" s="444"/>
      <c r="I305" s="571"/>
      <c r="J305" s="572"/>
      <c r="K305" s="408"/>
      <c r="L305" s="415"/>
      <c r="M305" s="93"/>
      <c r="N305" s="110"/>
      <c r="O305" s="111" t="s">
        <v>80</v>
      </c>
      <c r="P305" s="111"/>
      <c r="Q305" s="111"/>
      <c r="R305" s="111">
        <f t="shared" si="67"/>
        <v>13</v>
      </c>
      <c r="S305" s="92"/>
      <c r="T305" s="111" t="s">
        <v>80</v>
      </c>
      <c r="U305" s="117"/>
      <c r="V305" s="113"/>
      <c r="W305" s="117" t="str">
        <f t="shared" si="68"/>
        <v/>
      </c>
      <c r="X305" s="113"/>
      <c r="Y305" s="117" t="str">
        <f t="shared" si="69"/>
        <v/>
      </c>
      <c r="Z305" s="118"/>
      <c r="AA305" s="93"/>
      <c r="AB305" s="93"/>
      <c r="AC305" s="93"/>
    </row>
    <row r="306" spans="1:29" ht="20.100000000000001" customHeight="1" thickBot="1" x14ac:dyDescent="0.35">
      <c r="A306" s="421"/>
      <c r="B306" s="447"/>
      <c r="C306" s="447"/>
      <c r="D306" s="447"/>
      <c r="E306" s="447"/>
      <c r="F306" s="447"/>
      <c r="G306" s="447"/>
      <c r="H306" s="447"/>
      <c r="I306" s="588"/>
      <c r="J306" s="589"/>
      <c r="K306" s="449"/>
      <c r="L306" s="423"/>
      <c r="M306" s="93"/>
      <c r="N306" s="110"/>
      <c r="O306" s="111" t="s">
        <v>81</v>
      </c>
      <c r="P306" s="111"/>
      <c r="Q306" s="111"/>
      <c r="R306" s="111">
        <f t="shared" si="67"/>
        <v>13</v>
      </c>
      <c r="S306" s="92"/>
      <c r="T306" s="111" t="s">
        <v>81</v>
      </c>
      <c r="U306" s="117"/>
      <c r="V306" s="113"/>
      <c r="W306" s="117" t="str">
        <f t="shared" si="68"/>
        <v/>
      </c>
      <c r="X306" s="113"/>
      <c r="Y306" s="117" t="str">
        <f t="shared" si="69"/>
        <v/>
      </c>
      <c r="Z306" s="118"/>
      <c r="AA306" s="93"/>
      <c r="AB306" s="93"/>
      <c r="AC306" s="93"/>
    </row>
    <row r="307" spans="1:29" ht="20.100000000000001" customHeight="1" thickBot="1" x14ac:dyDescent="0.25">
      <c r="A307" s="353"/>
      <c r="B307" s="353"/>
      <c r="C307" s="353"/>
      <c r="D307" s="353"/>
      <c r="E307" s="353"/>
      <c r="F307" s="353"/>
      <c r="G307" s="353"/>
      <c r="H307" s="353"/>
      <c r="I307" s="353"/>
      <c r="J307" s="353"/>
      <c r="K307" s="353"/>
      <c r="L307" s="353"/>
      <c r="M307" s="136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6"/>
      <c r="AB307" s="136"/>
      <c r="AC307" s="136"/>
    </row>
    <row r="308" spans="1:29" ht="20.100000000000001" customHeight="1" thickBot="1" x14ac:dyDescent="0.55000000000000004">
      <c r="A308" s="560" t="s">
        <v>50</v>
      </c>
      <c r="B308" s="561"/>
      <c r="C308" s="561"/>
      <c r="D308" s="561"/>
      <c r="E308" s="561"/>
      <c r="F308" s="561"/>
      <c r="G308" s="561"/>
      <c r="H308" s="561"/>
      <c r="I308" s="561"/>
      <c r="J308" s="561"/>
      <c r="K308" s="561"/>
      <c r="L308" s="562"/>
      <c r="M308" s="94"/>
      <c r="N308" s="95"/>
      <c r="O308" s="557" t="s">
        <v>51</v>
      </c>
      <c r="P308" s="558"/>
      <c r="Q308" s="558"/>
      <c r="R308" s="559"/>
      <c r="S308" s="96"/>
      <c r="T308" s="557" t="s">
        <v>52</v>
      </c>
      <c r="U308" s="558"/>
      <c r="V308" s="558"/>
      <c r="W308" s="558"/>
      <c r="X308" s="558"/>
      <c r="Y308" s="559"/>
      <c r="Z308" s="97"/>
      <c r="AA308" s="94"/>
      <c r="AB308" s="93"/>
      <c r="AC308" s="93"/>
    </row>
    <row r="309" spans="1:29" ht="20.100000000000001" customHeight="1" thickBot="1" x14ac:dyDescent="0.25">
      <c r="A309" s="436"/>
      <c r="B309" s="437"/>
      <c r="C309" s="566" t="s">
        <v>237</v>
      </c>
      <c r="D309" s="567"/>
      <c r="E309" s="567"/>
      <c r="F309" s="567"/>
      <c r="G309" s="437" t="str">
        <f>$J$1</f>
        <v>May</v>
      </c>
      <c r="H309" s="568">
        <f>$K$1</f>
        <v>2025</v>
      </c>
      <c r="I309" s="567"/>
      <c r="J309" s="437"/>
      <c r="K309" s="438"/>
      <c r="L309" s="439"/>
      <c r="M309" s="102"/>
      <c r="N309" s="103"/>
      <c r="O309" s="104" t="s">
        <v>53</v>
      </c>
      <c r="P309" s="104" t="s">
        <v>54</v>
      </c>
      <c r="Q309" s="104" t="s">
        <v>55</v>
      </c>
      <c r="R309" s="104" t="s">
        <v>56</v>
      </c>
      <c r="S309" s="105"/>
      <c r="T309" s="104" t="s">
        <v>53</v>
      </c>
      <c r="U309" s="104" t="s">
        <v>57</v>
      </c>
      <c r="V309" s="104" t="s">
        <v>9</v>
      </c>
      <c r="W309" s="104" t="s">
        <v>10</v>
      </c>
      <c r="X309" s="104" t="s">
        <v>11</v>
      </c>
      <c r="Y309" s="104" t="s">
        <v>58</v>
      </c>
      <c r="Z309" s="106"/>
      <c r="AA309" s="102"/>
      <c r="AB309" s="93"/>
      <c r="AC309" s="93"/>
    </row>
    <row r="310" spans="1:29" ht="20.100000000000001" customHeight="1" x14ac:dyDescent="0.2">
      <c r="A310" s="98"/>
      <c r="B310" s="85"/>
      <c r="C310" s="85"/>
      <c r="D310" s="107"/>
      <c r="E310" s="107"/>
      <c r="F310" s="107"/>
      <c r="G310" s="107"/>
      <c r="H310" s="107"/>
      <c r="I310" s="85"/>
      <c r="J310" s="108" t="s">
        <v>59</v>
      </c>
      <c r="K310" s="87">
        <f>35000+10000</f>
        <v>45000</v>
      </c>
      <c r="L310" s="109"/>
      <c r="M310" s="93"/>
      <c r="N310" s="110"/>
      <c r="O310" s="111" t="s">
        <v>60</v>
      </c>
      <c r="P310" s="111">
        <v>31</v>
      </c>
      <c r="Q310" s="111">
        <v>0</v>
      </c>
      <c r="R310" s="111">
        <v>0</v>
      </c>
      <c r="S310" s="112"/>
      <c r="T310" s="111" t="s">
        <v>60</v>
      </c>
      <c r="U310" s="113"/>
      <c r="V310" s="113"/>
      <c r="W310" s="113">
        <f>V310+U310</f>
        <v>0</v>
      </c>
      <c r="X310" s="113"/>
      <c r="Y310" s="113">
        <f>W310-X310</f>
        <v>0</v>
      </c>
      <c r="Z310" s="106"/>
      <c r="AA310" s="93"/>
      <c r="AB310" s="93"/>
      <c r="AC310" s="93"/>
    </row>
    <row r="311" spans="1:29" ht="20.100000000000001" customHeight="1" thickBot="1" x14ac:dyDescent="0.25">
      <c r="A311" s="98"/>
      <c r="B311" s="85" t="s">
        <v>61</v>
      </c>
      <c r="C311" s="84" t="s">
        <v>191</v>
      </c>
      <c r="D311" s="85"/>
      <c r="E311" s="85"/>
      <c r="F311" s="85"/>
      <c r="G311" s="85"/>
      <c r="H311" s="114"/>
      <c r="I311" s="107"/>
      <c r="J311" s="85"/>
      <c r="K311" s="85"/>
      <c r="L311" s="115"/>
      <c r="M311" s="94"/>
      <c r="N311" s="116"/>
      <c r="O311" s="111" t="s">
        <v>62</v>
      </c>
      <c r="P311" s="111">
        <v>28</v>
      </c>
      <c r="Q311" s="111">
        <v>0</v>
      </c>
      <c r="R311" s="111">
        <v>0</v>
      </c>
      <c r="S311" s="92"/>
      <c r="T311" s="111" t="s">
        <v>62</v>
      </c>
      <c r="U311" s="117"/>
      <c r="V311" s="113"/>
      <c r="W311" s="117" t="str">
        <f t="shared" ref="W311:W314" si="70">IF(U311="","",U311+V311)</f>
        <v/>
      </c>
      <c r="X311" s="113"/>
      <c r="Y311" s="117" t="str">
        <f t="shared" ref="Y311:Y321" si="71">IF(W311="","",W311-X311)</f>
        <v/>
      </c>
      <c r="Z311" s="118"/>
      <c r="AA311" s="94"/>
      <c r="AB311" s="93"/>
      <c r="AC311" s="93"/>
    </row>
    <row r="312" spans="1:29" ht="20.100000000000001" customHeight="1" thickBot="1" x14ac:dyDescent="0.25">
      <c r="A312" s="405"/>
      <c r="B312" s="413" t="s">
        <v>63</v>
      </c>
      <c r="C312" s="414"/>
      <c r="D312" s="353"/>
      <c r="E312" s="353"/>
      <c r="F312" s="563" t="s">
        <v>52</v>
      </c>
      <c r="G312" s="564"/>
      <c r="H312" s="353"/>
      <c r="I312" s="563" t="s">
        <v>64</v>
      </c>
      <c r="J312" s="565"/>
      <c r="K312" s="564"/>
      <c r="L312" s="415"/>
      <c r="M312" s="93"/>
      <c r="N312" s="110"/>
      <c r="O312" s="111" t="s">
        <v>65</v>
      </c>
      <c r="P312" s="111">
        <v>31</v>
      </c>
      <c r="Q312" s="111">
        <v>0</v>
      </c>
      <c r="R312" s="111">
        <v>0</v>
      </c>
      <c r="S312" s="92"/>
      <c r="T312" s="111" t="s">
        <v>65</v>
      </c>
      <c r="U312" s="117"/>
      <c r="V312" s="113"/>
      <c r="W312" s="117" t="str">
        <f t="shared" si="70"/>
        <v/>
      </c>
      <c r="X312" s="113"/>
      <c r="Y312" s="117" t="str">
        <f t="shared" si="71"/>
        <v/>
      </c>
      <c r="Z312" s="118"/>
      <c r="AA312" s="93"/>
      <c r="AB312" s="93"/>
      <c r="AC312" s="93"/>
    </row>
    <row r="313" spans="1:29" ht="20.100000000000001" customHeight="1" x14ac:dyDescent="0.2">
      <c r="A313" s="98"/>
      <c r="B313" s="85"/>
      <c r="C313" s="85"/>
      <c r="D313" s="85"/>
      <c r="E313" s="85"/>
      <c r="F313" s="85"/>
      <c r="G313" s="85"/>
      <c r="H313" s="122"/>
      <c r="I313" s="85"/>
      <c r="J313" s="85"/>
      <c r="K313" s="85"/>
      <c r="L313" s="123"/>
      <c r="M313" s="93"/>
      <c r="N313" s="110"/>
      <c r="O313" s="111" t="s">
        <v>66</v>
      </c>
      <c r="P313" s="111">
        <v>30</v>
      </c>
      <c r="Q313" s="111">
        <v>0</v>
      </c>
      <c r="R313" s="111">
        <v>0</v>
      </c>
      <c r="S313" s="92"/>
      <c r="T313" s="111" t="s">
        <v>66</v>
      </c>
      <c r="U313" s="117" t="str">
        <f>IF($J$1="March","",Y312)</f>
        <v/>
      </c>
      <c r="V313" s="113"/>
      <c r="W313" s="117" t="str">
        <f t="shared" si="70"/>
        <v/>
      </c>
      <c r="X313" s="113"/>
      <c r="Y313" s="117" t="str">
        <f t="shared" si="71"/>
        <v/>
      </c>
      <c r="Z313" s="118"/>
      <c r="AA313" s="93"/>
      <c r="AB313" s="93"/>
      <c r="AC313" s="93"/>
    </row>
    <row r="314" spans="1:29" ht="20.100000000000001" customHeight="1" x14ac:dyDescent="0.2">
      <c r="A314" s="98"/>
      <c r="B314" s="569" t="s">
        <v>51</v>
      </c>
      <c r="C314" s="527"/>
      <c r="D314" s="85"/>
      <c r="E314" s="85"/>
      <c r="F314" s="124" t="s">
        <v>67</v>
      </c>
      <c r="G314" s="125" t="str">
        <f>IF($J$1="January",U310,IF($J$1="February",U311,IF($J$1="March",U312,IF($J$1="April",U313,IF($J$1="May",U314,IF($J$1="June",U315,IF($J$1="July",U316,IF($J$1="August",U317,IF($J$1="August",U317,IF($J$1="September",U318,IF($J$1="October",U319,IF($J$1="November",U320,IF($J$1="December",U321)))))))))))))</f>
        <v/>
      </c>
      <c r="H314" s="122"/>
      <c r="I314" s="126">
        <f>IF(C318&gt;=C317,$K$2,C316+C318)</f>
        <v>31</v>
      </c>
      <c r="J314" s="127" t="s">
        <v>68</v>
      </c>
      <c r="K314" s="128">
        <f>K310/$K$2*I314</f>
        <v>45000</v>
      </c>
      <c r="L314" s="129"/>
      <c r="M314" s="93"/>
      <c r="N314" s="110"/>
      <c r="O314" s="111" t="s">
        <v>69</v>
      </c>
      <c r="P314" s="111">
        <v>31</v>
      </c>
      <c r="Q314" s="111">
        <v>0</v>
      </c>
      <c r="R314" s="111">
        <v>0</v>
      </c>
      <c r="S314" s="92"/>
      <c r="T314" s="111" t="s">
        <v>69</v>
      </c>
      <c r="U314" s="117" t="str">
        <f t="shared" ref="U314:U315" si="72">Y313</f>
        <v/>
      </c>
      <c r="V314" s="113"/>
      <c r="W314" s="117" t="str">
        <f t="shared" si="70"/>
        <v/>
      </c>
      <c r="X314" s="113"/>
      <c r="Y314" s="117" t="str">
        <f t="shared" si="71"/>
        <v/>
      </c>
      <c r="Z314" s="118"/>
      <c r="AA314" s="93"/>
      <c r="AB314" s="93"/>
      <c r="AC314" s="93"/>
    </row>
    <row r="315" spans="1:29" ht="20.100000000000001" customHeight="1" x14ac:dyDescent="0.2">
      <c r="A315" s="98"/>
      <c r="B315" s="130"/>
      <c r="C315" s="130"/>
      <c r="D315" s="85"/>
      <c r="E315" s="85"/>
      <c r="F315" s="124" t="s">
        <v>9</v>
      </c>
      <c r="G315" s="125">
        <f>IF($J$1="January",V310,IF($J$1="February",V311,IF($J$1="March",V312,IF($J$1="April",V313,IF($J$1="May",V314,IF($J$1="June",V315,IF($J$1="July",V316,IF($J$1="August",V317,IF($J$1="August",V317,IF($J$1="September",V318,IF($J$1="October",V319,IF($J$1="November",V320,IF($J$1="December",V321)))))))))))))</f>
        <v>0</v>
      </c>
      <c r="H315" s="122"/>
      <c r="I315" s="126"/>
      <c r="J315" s="127" t="s">
        <v>70</v>
      </c>
      <c r="K315" s="125">
        <f>K310/$K$2/8*I315</f>
        <v>0</v>
      </c>
      <c r="L315" s="131"/>
      <c r="M315" s="93"/>
      <c r="N315" s="110"/>
      <c r="O315" s="111" t="s">
        <v>47</v>
      </c>
      <c r="P315" s="111"/>
      <c r="Q315" s="111"/>
      <c r="R315" s="111">
        <v>0</v>
      </c>
      <c r="S315" s="92"/>
      <c r="T315" s="111" t="s">
        <v>47</v>
      </c>
      <c r="U315" s="117" t="str">
        <f t="shared" si="72"/>
        <v/>
      </c>
      <c r="V315" s="113"/>
      <c r="W315" s="117">
        <f>V315</f>
        <v>0</v>
      </c>
      <c r="X315" s="113"/>
      <c r="Y315" s="117">
        <f t="shared" si="71"/>
        <v>0</v>
      </c>
      <c r="Z315" s="118"/>
      <c r="AA315" s="93"/>
      <c r="AB315" s="93"/>
      <c r="AC315" s="93"/>
    </row>
    <row r="316" spans="1:29" ht="20.100000000000001" customHeight="1" x14ac:dyDescent="0.2">
      <c r="A316" s="98"/>
      <c r="B316" s="124" t="s">
        <v>54</v>
      </c>
      <c r="C316" s="130">
        <f>IF($J$1="January",P310,IF($J$1="February",P311,IF($J$1="March",P312,IF($J$1="April",P313,IF($J$1="May",P314,IF($J$1="June",P315,IF($J$1="July",P316,IF($J$1="August",P317,IF($J$1="August",P317,IF($J$1="September",P318,IF($J$1="October",P319,IF($J$1="November",P320,IF($J$1="December",P321)))))))))))))</f>
        <v>31</v>
      </c>
      <c r="D316" s="85"/>
      <c r="E316" s="85"/>
      <c r="F316" s="124" t="s">
        <v>71</v>
      </c>
      <c r="G316" s="125" t="str">
        <f>IF($J$1="January",W310,IF($J$1="February",W311,IF($J$1="March",W312,IF($J$1="April",W313,IF($J$1="May",W314,IF($J$1="June",W315,IF($J$1="July",W316,IF($J$1="August",W317,IF($J$1="August",W317,IF($J$1="September",W318,IF($J$1="October",W319,IF($J$1="November",W320,IF($J$1="December",W321)))))))))))))</f>
        <v/>
      </c>
      <c r="H316" s="122"/>
      <c r="I316" s="570" t="s">
        <v>72</v>
      </c>
      <c r="J316" s="527"/>
      <c r="K316" s="125">
        <f>K314+K315</f>
        <v>45000</v>
      </c>
      <c r="L316" s="131"/>
      <c r="M316" s="93"/>
      <c r="N316" s="110"/>
      <c r="O316" s="111" t="s">
        <v>73</v>
      </c>
      <c r="P316" s="111"/>
      <c r="Q316" s="111"/>
      <c r="R316" s="111">
        <v>0</v>
      </c>
      <c r="S316" s="92"/>
      <c r="T316" s="111" t="s">
        <v>73</v>
      </c>
      <c r="U316" s="117"/>
      <c r="V316" s="113"/>
      <c r="W316" s="117">
        <f>V316+U316</f>
        <v>0</v>
      </c>
      <c r="X316" s="113"/>
      <c r="Y316" s="117">
        <f t="shared" si="71"/>
        <v>0</v>
      </c>
      <c r="Z316" s="118"/>
      <c r="AA316" s="93"/>
      <c r="AB316" s="93"/>
      <c r="AC316" s="93"/>
    </row>
    <row r="317" spans="1:29" ht="20.100000000000001" customHeight="1" x14ac:dyDescent="0.2">
      <c r="A317" s="98"/>
      <c r="B317" s="124" t="s">
        <v>55</v>
      </c>
      <c r="C317" s="130">
        <f>IF($J$1="January",Q310,IF($J$1="February",Q311,IF($J$1="March",Q312,IF($J$1="April",Q313,IF($J$1="May",Q314,IF($J$1="June",Q315,IF($J$1="July",Q316,IF($J$1="August",Q317,IF($J$1="August",Q317,IF($J$1="September",Q318,IF($J$1="October",Q319,IF($J$1="November",Q320,IF($J$1="December",Q321)))))))))))))</f>
        <v>0</v>
      </c>
      <c r="D317" s="85"/>
      <c r="E317" s="85"/>
      <c r="F317" s="124" t="s">
        <v>11</v>
      </c>
      <c r="G317" s="125">
        <f>IF($J$1="January",X310,IF($J$1="February",X311,IF($J$1="March",X312,IF($J$1="April",X313,IF($J$1="May",X314,IF($J$1="June",X315,IF($J$1="July",X316,IF($J$1="August",X317,IF($J$1="August",X317,IF($J$1="September",X318,IF($J$1="October",X319,IF($J$1="November",X320,IF($J$1="December",X321)))))))))))))</f>
        <v>0</v>
      </c>
      <c r="H317" s="122"/>
      <c r="I317" s="570" t="s">
        <v>74</v>
      </c>
      <c r="J317" s="527"/>
      <c r="K317" s="125">
        <f>G317</f>
        <v>0</v>
      </c>
      <c r="L317" s="131"/>
      <c r="M317" s="93"/>
      <c r="N317" s="110"/>
      <c r="O317" s="111" t="s">
        <v>75</v>
      </c>
      <c r="P317" s="111"/>
      <c r="Q317" s="111"/>
      <c r="R317" s="111">
        <v>0</v>
      </c>
      <c r="S317" s="92"/>
      <c r="T317" s="111" t="s">
        <v>75</v>
      </c>
      <c r="U317" s="117">
        <f>Y316</f>
        <v>0</v>
      </c>
      <c r="V317" s="113"/>
      <c r="W317" s="117">
        <f t="shared" ref="W317:W321" si="73">IF(U317="","",U317+V317)</f>
        <v>0</v>
      </c>
      <c r="X317" s="113"/>
      <c r="Y317" s="117">
        <f t="shared" si="71"/>
        <v>0</v>
      </c>
      <c r="Z317" s="118"/>
      <c r="AA317" s="93"/>
      <c r="AB317" s="93"/>
      <c r="AC317" s="93"/>
    </row>
    <row r="318" spans="1:29" ht="18.75" customHeight="1" x14ac:dyDescent="0.2">
      <c r="A318" s="405"/>
      <c r="B318" s="426" t="s">
        <v>76</v>
      </c>
      <c r="C318" s="424">
        <f>IF($J$1="January",R310,IF($J$1="February",R311,IF($J$1="March",R312,IF($J$1="April",R313,IF($J$1="May",R314,IF($J$1="June",R315,IF($J$1="July",R316,IF($J$1="August",R317,IF($J$1="August",R317,IF($J$1="September",R318,IF($J$1="October",R319,IF($J$1="November",R320,IF($J$1="December",R321)))))))))))))</f>
        <v>0</v>
      </c>
      <c r="D318" s="353"/>
      <c r="E318" s="353"/>
      <c r="F318" s="426" t="s">
        <v>58</v>
      </c>
      <c r="G318" s="427" t="str">
        <f>IF($J$1="January",Y310,IF($J$1="February",Y311,IF($J$1="March",Y312,IF($J$1="April",Y313,IF($J$1="May",Y314,IF($J$1="June",Y315,IF($J$1="July",Y316,IF($J$1="August",Y317,IF($J$1="August",Y317,IF($J$1="September",Y318,IF($J$1="October",Y319,IF($J$1="November",Y320,IF($J$1="December",Y321)))))))))))))</f>
        <v/>
      </c>
      <c r="H318" s="353"/>
      <c r="I318" s="576" t="s">
        <v>13</v>
      </c>
      <c r="J318" s="577"/>
      <c r="K318" s="430">
        <f>K316-K317</f>
        <v>45000</v>
      </c>
      <c r="L318" s="412"/>
      <c r="M318" s="93"/>
      <c r="N318" s="110"/>
      <c r="O318" s="111" t="s">
        <v>78</v>
      </c>
      <c r="P318" s="111"/>
      <c r="Q318" s="111"/>
      <c r="R318" s="111">
        <v>0</v>
      </c>
      <c r="S318" s="92"/>
      <c r="T318" s="111" t="s">
        <v>78</v>
      </c>
      <c r="U318" s="117" t="str">
        <f>IF($J$1="September",Y317,"")</f>
        <v/>
      </c>
      <c r="V318" s="113"/>
      <c r="W318" s="117" t="str">
        <f t="shared" si="73"/>
        <v/>
      </c>
      <c r="X318" s="113"/>
      <c r="Y318" s="117" t="str">
        <f t="shared" si="71"/>
        <v/>
      </c>
      <c r="Z318" s="118"/>
      <c r="AA318" s="93"/>
      <c r="AB318" s="93"/>
      <c r="AC318" s="93"/>
    </row>
    <row r="319" spans="1:29" ht="20.100000000000001" customHeight="1" x14ac:dyDescent="0.2">
      <c r="A319" s="98"/>
      <c r="B319" s="85"/>
      <c r="C319" s="85"/>
      <c r="D319" s="85"/>
      <c r="E319" s="85"/>
      <c r="F319" s="85"/>
      <c r="G319" s="85"/>
      <c r="H319" s="85"/>
      <c r="I319" s="574"/>
      <c r="J319" s="575"/>
      <c r="K319" s="87"/>
      <c r="L319" s="121"/>
      <c r="M319" s="93"/>
      <c r="N319" s="110"/>
      <c r="O319" s="111" t="s">
        <v>79</v>
      </c>
      <c r="P319" s="111"/>
      <c r="Q319" s="111"/>
      <c r="R319" s="111">
        <v>0</v>
      </c>
      <c r="S319" s="92"/>
      <c r="T319" s="111" t="s">
        <v>79</v>
      </c>
      <c r="U319" s="117" t="str">
        <f>IF($J$1="October",Y318,"")</f>
        <v/>
      </c>
      <c r="V319" s="113"/>
      <c r="W319" s="117" t="str">
        <f t="shared" si="73"/>
        <v/>
      </c>
      <c r="X319" s="113"/>
      <c r="Y319" s="117" t="str">
        <f t="shared" si="71"/>
        <v/>
      </c>
      <c r="Z319" s="118"/>
      <c r="AA319" s="93"/>
      <c r="AB319" s="93"/>
      <c r="AC319" s="93"/>
    </row>
    <row r="320" spans="1:29" ht="20.100000000000001" customHeight="1" x14ac:dyDescent="0.3">
      <c r="A320" s="98"/>
      <c r="B320" s="83"/>
      <c r="C320" s="83"/>
      <c r="D320" s="83"/>
      <c r="E320" s="83"/>
      <c r="F320" s="83"/>
      <c r="G320" s="83"/>
      <c r="H320" s="83"/>
      <c r="I320" s="574"/>
      <c r="J320" s="575"/>
      <c r="K320" s="87"/>
      <c r="L320" s="121"/>
      <c r="M320" s="93"/>
      <c r="N320" s="110"/>
      <c r="O320" s="111" t="s">
        <v>80</v>
      </c>
      <c r="P320" s="111"/>
      <c r="Q320" s="111"/>
      <c r="R320" s="111">
        <v>0</v>
      </c>
      <c r="S320" s="92"/>
      <c r="T320" s="111" t="s">
        <v>80</v>
      </c>
      <c r="U320" s="117" t="str">
        <f t="shared" ref="U320:U321" si="74">Y319</f>
        <v/>
      </c>
      <c r="V320" s="113"/>
      <c r="W320" s="117" t="str">
        <f t="shared" si="73"/>
        <v/>
      </c>
      <c r="X320" s="113"/>
      <c r="Y320" s="117" t="str">
        <f t="shared" si="71"/>
        <v/>
      </c>
      <c r="Z320" s="118"/>
      <c r="AA320" s="93"/>
      <c r="AB320" s="93"/>
      <c r="AC320" s="93"/>
    </row>
    <row r="321" spans="1:29" ht="20.100000000000001" customHeight="1" thickBot="1" x14ac:dyDescent="0.35">
      <c r="A321" s="132"/>
      <c r="B321" s="133"/>
      <c r="C321" s="133"/>
      <c r="D321" s="133"/>
      <c r="E321" s="133"/>
      <c r="F321" s="133"/>
      <c r="G321" s="133"/>
      <c r="H321" s="133"/>
      <c r="I321" s="133"/>
      <c r="J321" s="133"/>
      <c r="K321" s="133"/>
      <c r="L321" s="134"/>
      <c r="M321" s="93"/>
      <c r="N321" s="110"/>
      <c r="O321" s="111" t="s">
        <v>81</v>
      </c>
      <c r="P321" s="111"/>
      <c r="Q321" s="111"/>
      <c r="R321" s="111">
        <v>0</v>
      </c>
      <c r="S321" s="92"/>
      <c r="T321" s="111" t="s">
        <v>81</v>
      </c>
      <c r="U321" s="117" t="str">
        <f t="shared" si="74"/>
        <v/>
      </c>
      <c r="V321" s="113"/>
      <c r="W321" s="117" t="str">
        <f t="shared" si="73"/>
        <v/>
      </c>
      <c r="X321" s="113"/>
      <c r="Y321" s="117" t="str">
        <f t="shared" si="71"/>
        <v/>
      </c>
      <c r="Z321" s="118"/>
      <c r="AA321" s="93"/>
      <c r="AB321" s="93"/>
      <c r="AC321" s="93"/>
    </row>
    <row r="322" spans="1:29" ht="20.100000000000001" customHeight="1" thickBot="1" x14ac:dyDescent="0.35">
      <c r="A322" s="353"/>
      <c r="B322" s="444"/>
      <c r="C322" s="444"/>
      <c r="D322" s="444"/>
      <c r="E322" s="444"/>
      <c r="F322" s="444"/>
      <c r="G322" s="444"/>
      <c r="H322" s="444"/>
      <c r="I322" s="444"/>
      <c r="J322" s="444"/>
      <c r="K322" s="444"/>
      <c r="L322" s="353"/>
      <c r="M322" s="93"/>
      <c r="N322" s="110"/>
      <c r="O322" s="156"/>
      <c r="P322" s="385"/>
      <c r="Q322" s="385"/>
      <c r="R322" s="157"/>
      <c r="S322" s="92"/>
      <c r="T322" s="156"/>
      <c r="U322" s="386"/>
      <c r="V322" s="387"/>
      <c r="W322" s="386"/>
      <c r="X322" s="387"/>
      <c r="Y322" s="158"/>
      <c r="Z322" s="118"/>
      <c r="AA322" s="93"/>
      <c r="AB322" s="93"/>
      <c r="AC322" s="93"/>
    </row>
    <row r="323" spans="1:29" ht="20.100000000000001" customHeight="1" thickBot="1" x14ac:dyDescent="0.55000000000000004">
      <c r="A323" s="560" t="s">
        <v>50</v>
      </c>
      <c r="B323" s="561"/>
      <c r="C323" s="561"/>
      <c r="D323" s="561"/>
      <c r="E323" s="561"/>
      <c r="F323" s="561"/>
      <c r="G323" s="561"/>
      <c r="H323" s="561"/>
      <c r="I323" s="561"/>
      <c r="J323" s="561"/>
      <c r="K323" s="561"/>
      <c r="L323" s="562"/>
      <c r="M323" s="94"/>
      <c r="N323" s="95"/>
      <c r="O323" s="557" t="s">
        <v>51</v>
      </c>
      <c r="P323" s="558"/>
      <c r="Q323" s="558"/>
      <c r="R323" s="559"/>
      <c r="S323" s="96"/>
      <c r="T323" s="557" t="s">
        <v>52</v>
      </c>
      <c r="U323" s="558"/>
      <c r="V323" s="558"/>
      <c r="W323" s="558"/>
      <c r="X323" s="558"/>
      <c r="Y323" s="559"/>
      <c r="Z323" s="97"/>
      <c r="AA323" s="93"/>
      <c r="AB323" s="93"/>
      <c r="AC323" s="93"/>
    </row>
    <row r="324" spans="1:29" ht="20.100000000000001" customHeight="1" thickBot="1" x14ac:dyDescent="0.25">
      <c r="A324" s="436"/>
      <c r="B324" s="437"/>
      <c r="C324" s="566" t="s">
        <v>237</v>
      </c>
      <c r="D324" s="567"/>
      <c r="E324" s="567"/>
      <c r="F324" s="567"/>
      <c r="G324" s="437" t="str">
        <f>$J$1</f>
        <v>May</v>
      </c>
      <c r="H324" s="568">
        <f>$K$1</f>
        <v>2025</v>
      </c>
      <c r="I324" s="567"/>
      <c r="J324" s="437"/>
      <c r="K324" s="438"/>
      <c r="L324" s="439"/>
      <c r="M324" s="102"/>
      <c r="N324" s="103"/>
      <c r="O324" s="104" t="s">
        <v>53</v>
      </c>
      <c r="P324" s="104" t="s">
        <v>54</v>
      </c>
      <c r="Q324" s="104" t="s">
        <v>55</v>
      </c>
      <c r="R324" s="104" t="s">
        <v>56</v>
      </c>
      <c r="S324" s="105"/>
      <c r="T324" s="104" t="s">
        <v>53</v>
      </c>
      <c r="U324" s="104" t="s">
        <v>57</v>
      </c>
      <c r="V324" s="104" t="s">
        <v>9</v>
      </c>
      <c r="W324" s="104" t="s">
        <v>10</v>
      </c>
      <c r="X324" s="104" t="s">
        <v>11</v>
      </c>
      <c r="Y324" s="104" t="s">
        <v>58</v>
      </c>
      <c r="Z324" s="106"/>
      <c r="AA324" s="93"/>
      <c r="AB324" s="93"/>
      <c r="AC324" s="93"/>
    </row>
    <row r="325" spans="1:29" ht="20.100000000000001" customHeight="1" x14ac:dyDescent="0.2">
      <c r="A325" s="98"/>
      <c r="B325" s="85"/>
      <c r="C325" s="85"/>
      <c r="D325" s="107"/>
      <c r="E325" s="107"/>
      <c r="F325" s="107"/>
      <c r="G325" s="107"/>
      <c r="H325" s="107"/>
      <c r="I325" s="85"/>
      <c r="J325" s="108" t="s">
        <v>59</v>
      </c>
      <c r="K325" s="87">
        <f>27000+8000+2500</f>
        <v>37500</v>
      </c>
      <c r="L325" s="109"/>
      <c r="M325" s="93"/>
      <c r="N325" s="110"/>
      <c r="O325" s="111" t="s">
        <v>60</v>
      </c>
      <c r="P325" s="111">
        <v>31</v>
      </c>
      <c r="Q325" s="111">
        <v>0</v>
      </c>
      <c r="R325" s="111">
        <f>15-Q325</f>
        <v>15</v>
      </c>
      <c r="S325" s="112"/>
      <c r="T325" s="111" t="s">
        <v>60</v>
      </c>
      <c r="U325" s="113"/>
      <c r="V325" s="113">
        <v>20000</v>
      </c>
      <c r="W325" s="113">
        <f>V325+U325</f>
        <v>20000</v>
      </c>
      <c r="X325" s="113">
        <v>2000</v>
      </c>
      <c r="Y325" s="113">
        <f>W325-X325</f>
        <v>18000</v>
      </c>
      <c r="Z325" s="106"/>
      <c r="AA325" s="93"/>
      <c r="AB325" s="93"/>
      <c r="AC325" s="93"/>
    </row>
    <row r="326" spans="1:29" ht="20.100000000000001" customHeight="1" thickBot="1" x14ac:dyDescent="0.25">
      <c r="A326" s="98"/>
      <c r="B326" s="85" t="s">
        <v>61</v>
      </c>
      <c r="C326" s="84" t="s">
        <v>100</v>
      </c>
      <c r="D326" s="85"/>
      <c r="E326" s="85"/>
      <c r="F326" s="85"/>
      <c r="G326" s="85"/>
      <c r="H326" s="114"/>
      <c r="I326" s="107"/>
      <c r="J326" s="85"/>
      <c r="K326" s="85"/>
      <c r="L326" s="115"/>
      <c r="M326" s="94"/>
      <c r="N326" s="116"/>
      <c r="O326" s="111" t="s">
        <v>62</v>
      </c>
      <c r="P326" s="111">
        <v>24</v>
      </c>
      <c r="Q326" s="111">
        <v>4</v>
      </c>
      <c r="R326" s="111">
        <f t="shared" ref="R326:R336" si="75">R325-Q326</f>
        <v>11</v>
      </c>
      <c r="S326" s="92"/>
      <c r="T326" s="111" t="s">
        <v>62</v>
      </c>
      <c r="U326" s="117">
        <f>Y325</f>
        <v>18000</v>
      </c>
      <c r="V326" s="113"/>
      <c r="W326" s="117">
        <f t="shared" ref="W326:W336" si="76">IF(U326="","",U326+V326)</f>
        <v>18000</v>
      </c>
      <c r="X326" s="113">
        <v>2000</v>
      </c>
      <c r="Y326" s="117">
        <f t="shared" ref="Y326:Y336" si="77">IF(W326="","",W326-X326)</f>
        <v>16000</v>
      </c>
      <c r="Z326" s="118"/>
      <c r="AA326" s="93"/>
      <c r="AB326" s="93"/>
      <c r="AC326" s="93"/>
    </row>
    <row r="327" spans="1:29" ht="20.100000000000001" customHeight="1" thickBot="1" x14ac:dyDescent="0.25">
      <c r="A327" s="405"/>
      <c r="B327" s="413" t="s">
        <v>63</v>
      </c>
      <c r="C327" s="414"/>
      <c r="D327" s="353"/>
      <c r="E327" s="353"/>
      <c r="F327" s="563" t="s">
        <v>52</v>
      </c>
      <c r="G327" s="564"/>
      <c r="H327" s="353"/>
      <c r="I327" s="563" t="s">
        <v>64</v>
      </c>
      <c r="J327" s="565"/>
      <c r="K327" s="564"/>
      <c r="L327" s="415"/>
      <c r="M327" s="93"/>
      <c r="N327" s="110"/>
      <c r="O327" s="111" t="s">
        <v>65</v>
      </c>
      <c r="P327" s="111">
        <v>31</v>
      </c>
      <c r="Q327" s="111">
        <v>0</v>
      </c>
      <c r="R327" s="111">
        <f t="shared" si="75"/>
        <v>11</v>
      </c>
      <c r="S327" s="92"/>
      <c r="T327" s="111" t="s">
        <v>65</v>
      </c>
      <c r="U327" s="117">
        <f>Y326</f>
        <v>16000</v>
      </c>
      <c r="V327" s="113"/>
      <c r="W327" s="117">
        <f t="shared" si="76"/>
        <v>16000</v>
      </c>
      <c r="X327" s="113">
        <v>2000</v>
      </c>
      <c r="Y327" s="117">
        <f t="shared" si="77"/>
        <v>14000</v>
      </c>
      <c r="Z327" s="118"/>
      <c r="AA327" s="93"/>
      <c r="AB327" s="93"/>
      <c r="AC327" s="93"/>
    </row>
    <row r="328" spans="1:29" ht="20.100000000000001" customHeight="1" x14ac:dyDescent="0.2">
      <c r="A328" s="98"/>
      <c r="B328" s="85"/>
      <c r="C328" s="85"/>
      <c r="D328" s="85"/>
      <c r="E328" s="85"/>
      <c r="F328" s="85"/>
      <c r="G328" s="85"/>
      <c r="H328" s="122"/>
      <c r="I328" s="85"/>
      <c r="J328" s="85"/>
      <c r="K328" s="85"/>
      <c r="L328" s="123"/>
      <c r="M328" s="93"/>
      <c r="N328" s="110"/>
      <c r="O328" s="111" t="s">
        <v>66</v>
      </c>
      <c r="P328" s="111">
        <v>29</v>
      </c>
      <c r="Q328" s="111">
        <v>1</v>
      </c>
      <c r="R328" s="111">
        <f t="shared" si="75"/>
        <v>10</v>
      </c>
      <c r="S328" s="92"/>
      <c r="T328" s="111" t="s">
        <v>66</v>
      </c>
      <c r="U328" s="117">
        <f>Y327</f>
        <v>14000</v>
      </c>
      <c r="V328" s="113"/>
      <c r="W328" s="117">
        <f t="shared" si="76"/>
        <v>14000</v>
      </c>
      <c r="X328" s="113">
        <v>2000</v>
      </c>
      <c r="Y328" s="117">
        <f t="shared" si="77"/>
        <v>12000</v>
      </c>
      <c r="Z328" s="118"/>
      <c r="AA328" s="93"/>
      <c r="AB328" s="93"/>
      <c r="AC328" s="93"/>
    </row>
    <row r="329" spans="1:29" ht="20.100000000000001" customHeight="1" x14ac:dyDescent="0.2">
      <c r="A329" s="98"/>
      <c r="B329" s="569" t="s">
        <v>51</v>
      </c>
      <c r="C329" s="527"/>
      <c r="D329" s="85"/>
      <c r="E329" s="85"/>
      <c r="F329" s="124" t="s">
        <v>67</v>
      </c>
      <c r="G329" s="125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12000</v>
      </c>
      <c r="H329" s="122"/>
      <c r="I329" s="126">
        <f>IF(C333&gt;0,$K$2,C331)</f>
        <v>31</v>
      </c>
      <c r="J329" s="127" t="s">
        <v>68</v>
      </c>
      <c r="K329" s="128">
        <f>K325/$K$2*I329</f>
        <v>37500</v>
      </c>
      <c r="L329" s="129"/>
      <c r="M329" s="93"/>
      <c r="N329" s="110"/>
      <c r="O329" s="111" t="s">
        <v>69</v>
      </c>
      <c r="P329" s="111">
        <v>29</v>
      </c>
      <c r="Q329" s="111">
        <v>2</v>
      </c>
      <c r="R329" s="111">
        <f t="shared" si="75"/>
        <v>8</v>
      </c>
      <c r="S329" s="92"/>
      <c r="T329" s="111" t="s">
        <v>69</v>
      </c>
      <c r="U329" s="117">
        <f>Y328</f>
        <v>12000</v>
      </c>
      <c r="V329" s="113"/>
      <c r="W329" s="117">
        <f t="shared" si="76"/>
        <v>12000</v>
      </c>
      <c r="X329" s="113">
        <v>2000</v>
      </c>
      <c r="Y329" s="117">
        <f t="shared" si="77"/>
        <v>10000</v>
      </c>
      <c r="Z329" s="118"/>
      <c r="AA329" s="93"/>
      <c r="AB329" s="93"/>
      <c r="AC329" s="93"/>
    </row>
    <row r="330" spans="1:29" ht="20.100000000000001" customHeight="1" x14ac:dyDescent="0.2">
      <c r="A330" s="98"/>
      <c r="B330" s="130"/>
      <c r="C330" s="130"/>
      <c r="D330" s="85"/>
      <c r="E330" s="85"/>
      <c r="F330" s="124" t="s">
        <v>9</v>
      </c>
      <c r="G330" s="125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122"/>
      <c r="I330" s="126">
        <v>90</v>
      </c>
      <c r="J330" s="127" t="s">
        <v>70</v>
      </c>
      <c r="K330" s="125">
        <f>K325/$K$2/8*I330</f>
        <v>13608.870967741936</v>
      </c>
      <c r="L330" s="131"/>
      <c r="M330" s="93"/>
      <c r="N330" s="110"/>
      <c r="O330" s="111" t="s">
        <v>47</v>
      </c>
      <c r="P330" s="111"/>
      <c r="Q330" s="111"/>
      <c r="R330" s="111">
        <f t="shared" si="75"/>
        <v>8</v>
      </c>
      <c r="S330" s="92"/>
      <c r="T330" s="111" t="s">
        <v>47</v>
      </c>
      <c r="U330" s="117">
        <v>0</v>
      </c>
      <c r="V330" s="113"/>
      <c r="W330" s="117">
        <f t="shared" si="76"/>
        <v>0</v>
      </c>
      <c r="X330" s="113"/>
      <c r="Y330" s="117">
        <f t="shared" si="77"/>
        <v>0</v>
      </c>
      <c r="Z330" s="118"/>
      <c r="AA330" s="93"/>
      <c r="AB330" s="93"/>
      <c r="AC330" s="93"/>
    </row>
    <row r="331" spans="1:29" ht="20.100000000000001" customHeight="1" x14ac:dyDescent="0.2">
      <c r="A331" s="98"/>
      <c r="B331" s="124" t="s">
        <v>54</v>
      </c>
      <c r="C331" s="130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29</v>
      </c>
      <c r="D331" s="85"/>
      <c r="E331" s="85"/>
      <c r="F331" s="124" t="s">
        <v>71</v>
      </c>
      <c r="G331" s="125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12000</v>
      </c>
      <c r="H331" s="122"/>
      <c r="I331" s="570" t="s">
        <v>72</v>
      </c>
      <c r="J331" s="527"/>
      <c r="K331" s="125">
        <f>K329+K330</f>
        <v>51108.870967741939</v>
      </c>
      <c r="L331" s="131"/>
      <c r="M331" s="93"/>
      <c r="N331" s="110"/>
      <c r="O331" s="111" t="s">
        <v>73</v>
      </c>
      <c r="P331" s="111"/>
      <c r="Q331" s="111"/>
      <c r="R331" s="111">
        <f t="shared" si="75"/>
        <v>8</v>
      </c>
      <c r="S331" s="92"/>
      <c r="T331" s="111" t="s">
        <v>73</v>
      </c>
      <c r="U331" s="117">
        <f>IF($J$1="June","",Y330)</f>
        <v>0</v>
      </c>
      <c r="V331" s="113"/>
      <c r="W331" s="117">
        <f t="shared" si="76"/>
        <v>0</v>
      </c>
      <c r="X331" s="113"/>
      <c r="Y331" s="117">
        <f t="shared" si="77"/>
        <v>0</v>
      </c>
      <c r="Z331" s="118"/>
      <c r="AA331" s="93"/>
      <c r="AB331" s="93"/>
      <c r="AC331" s="93"/>
    </row>
    <row r="332" spans="1:29" ht="20.100000000000001" customHeight="1" x14ac:dyDescent="0.2">
      <c r="A332" s="98"/>
      <c r="B332" s="124" t="s">
        <v>55</v>
      </c>
      <c r="C332" s="130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2</v>
      </c>
      <c r="D332" s="85"/>
      <c r="E332" s="85"/>
      <c r="F332" s="124" t="s">
        <v>11</v>
      </c>
      <c r="G332" s="125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2000</v>
      </c>
      <c r="H332" s="122"/>
      <c r="I332" s="570" t="s">
        <v>74</v>
      </c>
      <c r="J332" s="527"/>
      <c r="K332" s="125">
        <f>G332</f>
        <v>2000</v>
      </c>
      <c r="L332" s="131"/>
      <c r="M332" s="93"/>
      <c r="N332" s="110"/>
      <c r="O332" s="111" t="s">
        <v>75</v>
      </c>
      <c r="P332" s="111"/>
      <c r="Q332" s="111"/>
      <c r="R332" s="111">
        <f t="shared" si="75"/>
        <v>8</v>
      </c>
      <c r="S332" s="92"/>
      <c r="T332" s="111" t="s">
        <v>75</v>
      </c>
      <c r="U332" s="117"/>
      <c r="V332" s="113"/>
      <c r="W332" s="117" t="str">
        <f t="shared" si="76"/>
        <v/>
      </c>
      <c r="X332" s="113"/>
      <c r="Y332" s="117" t="str">
        <f t="shared" si="77"/>
        <v/>
      </c>
      <c r="Z332" s="118"/>
      <c r="AA332" s="93"/>
      <c r="AB332" s="93"/>
      <c r="AC332" s="93"/>
    </row>
    <row r="333" spans="1:29" ht="18.75" customHeight="1" x14ac:dyDescent="0.2">
      <c r="A333" s="405"/>
      <c r="B333" s="426" t="s">
        <v>76</v>
      </c>
      <c r="C333" s="42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8</v>
      </c>
      <c r="D333" s="353"/>
      <c r="E333" s="353"/>
      <c r="F333" s="426" t="s">
        <v>58</v>
      </c>
      <c r="G333" s="427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10000</v>
      </c>
      <c r="H333" s="353"/>
      <c r="I333" s="576" t="s">
        <v>13</v>
      </c>
      <c r="J333" s="577"/>
      <c r="K333" s="430">
        <f>K331-K332</f>
        <v>49108.870967741939</v>
      </c>
      <c r="L333" s="412"/>
      <c r="M333" s="93"/>
      <c r="N333" s="110"/>
      <c r="O333" s="111" t="s">
        <v>78</v>
      </c>
      <c r="P333" s="111"/>
      <c r="Q333" s="111"/>
      <c r="R333" s="111">
        <f t="shared" si="75"/>
        <v>8</v>
      </c>
      <c r="S333" s="92"/>
      <c r="T333" s="111" t="s">
        <v>78</v>
      </c>
      <c r="U333" s="117"/>
      <c r="V333" s="113"/>
      <c r="W333" s="117" t="str">
        <f t="shared" si="76"/>
        <v/>
      </c>
      <c r="X333" s="113"/>
      <c r="Y333" s="117" t="str">
        <f t="shared" si="77"/>
        <v/>
      </c>
      <c r="Z333" s="118"/>
      <c r="AA333" s="93"/>
      <c r="AB333" s="93"/>
      <c r="AC333" s="93"/>
    </row>
    <row r="334" spans="1:29" ht="20.100000000000001" customHeight="1" x14ac:dyDescent="0.2">
      <c r="A334" s="98"/>
      <c r="B334" s="85"/>
      <c r="C334" s="85"/>
      <c r="D334" s="85"/>
      <c r="E334" s="85"/>
      <c r="F334" s="85"/>
      <c r="G334" s="85"/>
      <c r="H334" s="85"/>
      <c r="I334" s="574"/>
      <c r="J334" s="575"/>
      <c r="K334" s="87"/>
      <c r="L334" s="121"/>
      <c r="M334" s="93"/>
      <c r="N334" s="110"/>
      <c r="O334" s="111" t="s">
        <v>79</v>
      </c>
      <c r="P334" s="111"/>
      <c r="Q334" s="111"/>
      <c r="R334" s="111">
        <f t="shared" si="75"/>
        <v>8</v>
      </c>
      <c r="S334" s="92"/>
      <c r="T334" s="111" t="s">
        <v>79</v>
      </c>
      <c r="U334" s="117"/>
      <c r="V334" s="113"/>
      <c r="W334" s="117" t="str">
        <f t="shared" si="76"/>
        <v/>
      </c>
      <c r="X334" s="113"/>
      <c r="Y334" s="117" t="str">
        <f t="shared" si="77"/>
        <v/>
      </c>
      <c r="Z334" s="118"/>
      <c r="AA334" s="93"/>
      <c r="AB334" s="93"/>
      <c r="AC334" s="93"/>
    </row>
    <row r="335" spans="1:29" ht="20.100000000000001" customHeight="1" x14ac:dyDescent="0.3">
      <c r="A335" s="98"/>
      <c r="B335" s="83"/>
      <c r="C335" s="83"/>
      <c r="D335" s="83"/>
      <c r="E335" s="83"/>
      <c r="F335" s="83"/>
      <c r="G335" s="83"/>
      <c r="H335" s="83"/>
      <c r="I335" s="574"/>
      <c r="J335" s="575"/>
      <c r="K335" s="87"/>
      <c r="L335" s="121"/>
      <c r="M335" s="93"/>
      <c r="N335" s="110"/>
      <c r="O335" s="111" t="s">
        <v>80</v>
      </c>
      <c r="P335" s="111"/>
      <c r="Q335" s="111"/>
      <c r="R335" s="111">
        <f t="shared" si="75"/>
        <v>8</v>
      </c>
      <c r="S335" s="92"/>
      <c r="T335" s="111" t="s">
        <v>80</v>
      </c>
      <c r="U335" s="117"/>
      <c r="V335" s="113"/>
      <c r="W335" s="117" t="str">
        <f t="shared" si="76"/>
        <v/>
      </c>
      <c r="X335" s="113"/>
      <c r="Y335" s="117" t="str">
        <f t="shared" si="77"/>
        <v/>
      </c>
      <c r="Z335" s="118"/>
      <c r="AA335" s="93"/>
      <c r="AB335" s="93"/>
      <c r="AC335" s="93"/>
    </row>
    <row r="336" spans="1:29" ht="20.100000000000001" customHeight="1" thickBot="1" x14ac:dyDescent="0.35">
      <c r="A336" s="132"/>
      <c r="B336" s="133"/>
      <c r="C336" s="133"/>
      <c r="D336" s="133"/>
      <c r="E336" s="133"/>
      <c r="F336" s="133"/>
      <c r="G336" s="133"/>
      <c r="H336" s="133"/>
      <c r="I336" s="133"/>
      <c r="J336" s="133"/>
      <c r="K336" s="133"/>
      <c r="L336" s="134"/>
      <c r="M336" s="93"/>
      <c r="N336" s="110"/>
      <c r="O336" s="111" t="s">
        <v>81</v>
      </c>
      <c r="P336" s="111"/>
      <c r="Q336" s="111"/>
      <c r="R336" s="111">
        <f t="shared" si="75"/>
        <v>8</v>
      </c>
      <c r="S336" s="92"/>
      <c r="T336" s="111" t="s">
        <v>81</v>
      </c>
      <c r="U336" s="117"/>
      <c r="V336" s="113"/>
      <c r="W336" s="117" t="str">
        <f t="shared" si="76"/>
        <v/>
      </c>
      <c r="X336" s="113"/>
      <c r="Y336" s="117" t="str">
        <f t="shared" si="77"/>
        <v/>
      </c>
      <c r="Z336" s="118"/>
      <c r="AA336" s="93"/>
      <c r="AB336" s="93"/>
      <c r="AC336" s="93"/>
    </row>
    <row r="337" spans="1:29" ht="20.100000000000001" customHeight="1" thickBot="1" x14ac:dyDescent="0.25">
      <c r="A337" s="353"/>
      <c r="B337" s="353"/>
      <c r="C337" s="353"/>
      <c r="D337" s="353"/>
      <c r="E337" s="353"/>
      <c r="F337" s="353"/>
      <c r="G337" s="353"/>
      <c r="H337" s="353"/>
      <c r="I337" s="353"/>
      <c r="J337" s="353"/>
      <c r="K337" s="353"/>
      <c r="L337" s="353"/>
      <c r="M337" s="136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6"/>
      <c r="AB337" s="136"/>
      <c r="AC337" s="136"/>
    </row>
    <row r="338" spans="1:29" ht="20.100000000000001" customHeight="1" thickBot="1" x14ac:dyDescent="0.55000000000000004">
      <c r="A338" s="560" t="s">
        <v>50</v>
      </c>
      <c r="B338" s="561"/>
      <c r="C338" s="561"/>
      <c r="D338" s="561"/>
      <c r="E338" s="561"/>
      <c r="F338" s="561"/>
      <c r="G338" s="561"/>
      <c r="H338" s="561"/>
      <c r="I338" s="561"/>
      <c r="J338" s="561"/>
      <c r="K338" s="561"/>
      <c r="L338" s="562"/>
      <c r="M338" s="94"/>
      <c r="N338" s="95"/>
      <c r="O338" s="557" t="s">
        <v>51</v>
      </c>
      <c r="P338" s="558"/>
      <c r="Q338" s="558"/>
      <c r="R338" s="559"/>
      <c r="S338" s="96"/>
      <c r="T338" s="557" t="s">
        <v>52</v>
      </c>
      <c r="U338" s="558"/>
      <c r="V338" s="558"/>
      <c r="W338" s="558"/>
      <c r="X338" s="558"/>
      <c r="Y338" s="559"/>
      <c r="Z338" s="97"/>
      <c r="AA338" s="93"/>
      <c r="AB338" s="93"/>
      <c r="AC338" s="93"/>
    </row>
    <row r="339" spans="1:29" ht="20.100000000000001" customHeight="1" thickBot="1" x14ac:dyDescent="0.25">
      <c r="A339" s="436"/>
      <c r="B339" s="437"/>
      <c r="C339" s="566" t="s">
        <v>237</v>
      </c>
      <c r="D339" s="567"/>
      <c r="E339" s="567"/>
      <c r="F339" s="567"/>
      <c r="G339" s="437" t="str">
        <f>$J$1</f>
        <v>May</v>
      </c>
      <c r="H339" s="568">
        <f>$K$1</f>
        <v>2025</v>
      </c>
      <c r="I339" s="567"/>
      <c r="J339" s="437"/>
      <c r="K339" s="438"/>
      <c r="L339" s="439"/>
      <c r="M339" s="102"/>
      <c r="N339" s="103"/>
      <c r="O339" s="104" t="s">
        <v>53</v>
      </c>
      <c r="P339" s="104" t="s">
        <v>54</v>
      </c>
      <c r="Q339" s="104" t="s">
        <v>55</v>
      </c>
      <c r="R339" s="104" t="s">
        <v>56</v>
      </c>
      <c r="S339" s="105"/>
      <c r="T339" s="104" t="s">
        <v>53</v>
      </c>
      <c r="U339" s="104" t="s">
        <v>57</v>
      </c>
      <c r="V339" s="104" t="s">
        <v>9</v>
      </c>
      <c r="W339" s="104" t="s">
        <v>10</v>
      </c>
      <c r="X339" s="104" t="s">
        <v>11</v>
      </c>
      <c r="Y339" s="104" t="s">
        <v>58</v>
      </c>
      <c r="Z339" s="106"/>
      <c r="AA339" s="93"/>
      <c r="AB339" s="93"/>
      <c r="AC339" s="93"/>
    </row>
    <row r="340" spans="1:29" ht="20.100000000000001" customHeight="1" x14ac:dyDescent="0.2">
      <c r="A340" s="98"/>
      <c r="B340" s="85"/>
      <c r="C340" s="85"/>
      <c r="D340" s="107"/>
      <c r="E340" s="107"/>
      <c r="F340" s="107"/>
      <c r="G340" s="107"/>
      <c r="H340" s="107"/>
      <c r="I340" s="85"/>
      <c r="J340" s="108" t="s">
        <v>59</v>
      </c>
      <c r="K340" s="87">
        <f>21000+6000+3000</f>
        <v>30000</v>
      </c>
      <c r="L340" s="109"/>
      <c r="M340" s="93"/>
      <c r="N340" s="110"/>
      <c r="O340" s="111" t="s">
        <v>60</v>
      </c>
      <c r="P340" s="111">
        <v>29</v>
      </c>
      <c r="Q340" s="111">
        <v>2</v>
      </c>
      <c r="R340" s="111">
        <f>15-Q340</f>
        <v>13</v>
      </c>
      <c r="S340" s="112"/>
      <c r="T340" s="111" t="s">
        <v>60</v>
      </c>
      <c r="U340" s="113">
        <v>16000</v>
      </c>
      <c r="V340" s="113">
        <v>15000</v>
      </c>
      <c r="W340" s="113">
        <f>V340+U340</f>
        <v>31000</v>
      </c>
      <c r="X340" s="113">
        <v>2000</v>
      </c>
      <c r="Y340" s="113">
        <f>W340-X340</f>
        <v>29000</v>
      </c>
      <c r="Z340" s="106"/>
      <c r="AA340" s="93"/>
      <c r="AB340" s="93"/>
      <c r="AC340" s="93"/>
    </row>
    <row r="341" spans="1:29" ht="20.100000000000001" customHeight="1" thickBot="1" x14ac:dyDescent="0.25">
      <c r="A341" s="98"/>
      <c r="B341" s="85" t="s">
        <v>61</v>
      </c>
      <c r="C341" s="84" t="s">
        <v>101</v>
      </c>
      <c r="D341" s="85"/>
      <c r="E341" s="85"/>
      <c r="F341" s="85"/>
      <c r="G341" s="85"/>
      <c r="H341" s="114"/>
      <c r="I341" s="107"/>
      <c r="J341" s="85"/>
      <c r="K341" s="85"/>
      <c r="L341" s="115"/>
      <c r="M341" s="94"/>
      <c r="N341" s="116"/>
      <c r="O341" s="111" t="s">
        <v>62</v>
      </c>
      <c r="P341" s="111">
        <v>28</v>
      </c>
      <c r="Q341" s="111">
        <v>0</v>
      </c>
      <c r="R341" s="111">
        <f t="shared" ref="R341:R351" si="78">R340-Q341</f>
        <v>13</v>
      </c>
      <c r="S341" s="92"/>
      <c r="T341" s="111" t="s">
        <v>62</v>
      </c>
      <c r="U341" s="117">
        <f>IF($J$1="January","",Y340)</f>
        <v>29000</v>
      </c>
      <c r="V341" s="113"/>
      <c r="W341" s="117">
        <f t="shared" ref="W341:W351" si="79">IF(U341="","",U341+V341)</f>
        <v>29000</v>
      </c>
      <c r="X341" s="113">
        <v>2000</v>
      </c>
      <c r="Y341" s="117">
        <f t="shared" ref="Y341:Y351" si="80">IF(W341="","",W341-X341)</f>
        <v>27000</v>
      </c>
      <c r="Z341" s="118"/>
      <c r="AA341" s="93"/>
      <c r="AB341" s="93"/>
      <c r="AC341" s="93"/>
    </row>
    <row r="342" spans="1:29" ht="20.100000000000001" customHeight="1" thickBot="1" x14ac:dyDescent="0.25">
      <c r="A342" s="405"/>
      <c r="B342" s="413" t="s">
        <v>63</v>
      </c>
      <c r="C342" s="414"/>
      <c r="D342" s="353"/>
      <c r="E342" s="353"/>
      <c r="F342" s="563" t="s">
        <v>52</v>
      </c>
      <c r="G342" s="564"/>
      <c r="H342" s="353"/>
      <c r="I342" s="563" t="s">
        <v>64</v>
      </c>
      <c r="J342" s="565"/>
      <c r="K342" s="564"/>
      <c r="L342" s="415"/>
      <c r="M342" s="93"/>
      <c r="N342" s="110"/>
      <c r="O342" s="111" t="s">
        <v>65</v>
      </c>
      <c r="P342" s="111">
        <v>31</v>
      </c>
      <c r="Q342" s="111">
        <v>0</v>
      </c>
      <c r="R342" s="111">
        <f t="shared" si="78"/>
        <v>13</v>
      </c>
      <c r="S342" s="92"/>
      <c r="T342" s="111" t="s">
        <v>65</v>
      </c>
      <c r="U342" s="117">
        <f>IF($J$1="February","",Y341)</f>
        <v>27000</v>
      </c>
      <c r="V342" s="113"/>
      <c r="W342" s="117">
        <f t="shared" si="79"/>
        <v>27000</v>
      </c>
      <c r="X342" s="113">
        <v>2000</v>
      </c>
      <c r="Y342" s="117">
        <f t="shared" si="80"/>
        <v>25000</v>
      </c>
      <c r="Z342" s="118"/>
      <c r="AA342" s="93"/>
      <c r="AB342" s="93"/>
      <c r="AC342" s="93"/>
    </row>
    <row r="343" spans="1:29" ht="20.100000000000001" customHeight="1" x14ac:dyDescent="0.2">
      <c r="A343" s="98"/>
      <c r="B343" s="85"/>
      <c r="C343" s="85"/>
      <c r="D343" s="85"/>
      <c r="E343" s="85"/>
      <c r="F343" s="85"/>
      <c r="G343" s="85"/>
      <c r="H343" s="122"/>
      <c r="I343" s="85"/>
      <c r="J343" s="85"/>
      <c r="K343" s="85"/>
      <c r="L343" s="123"/>
      <c r="M343" s="93"/>
      <c r="N343" s="110"/>
      <c r="O343" s="111" t="s">
        <v>66</v>
      </c>
      <c r="P343" s="111">
        <v>30</v>
      </c>
      <c r="Q343" s="111">
        <v>0</v>
      </c>
      <c r="R343" s="111">
        <f t="shared" si="78"/>
        <v>13</v>
      </c>
      <c r="S343" s="92"/>
      <c r="T343" s="111" t="s">
        <v>66</v>
      </c>
      <c r="U343" s="117">
        <f>IF($J$1="March","",Y342)</f>
        <v>25000</v>
      </c>
      <c r="V343" s="113"/>
      <c r="W343" s="117">
        <f t="shared" si="79"/>
        <v>25000</v>
      </c>
      <c r="X343" s="113">
        <v>2000</v>
      </c>
      <c r="Y343" s="117">
        <f t="shared" si="80"/>
        <v>23000</v>
      </c>
      <c r="Z343" s="118"/>
      <c r="AA343" s="93"/>
      <c r="AB343" s="93"/>
      <c r="AC343" s="93"/>
    </row>
    <row r="344" spans="1:29" ht="20.100000000000001" customHeight="1" x14ac:dyDescent="0.2">
      <c r="A344" s="98"/>
      <c r="B344" s="569" t="s">
        <v>51</v>
      </c>
      <c r="C344" s="527"/>
      <c r="D344" s="85"/>
      <c r="E344" s="85"/>
      <c r="F344" s="124" t="s">
        <v>67</v>
      </c>
      <c r="G344" s="125">
        <f>IF($J$1="January",U340,IF($J$1="February",U341,IF($J$1="March",U342,IF($J$1="April",U343,IF($J$1="May",U344,IF($J$1="June",U345,IF($J$1="July",U346,IF($J$1="August",U347,IF($J$1="August",U347,IF($J$1="September",U348,IF($J$1="October",U349,IF($J$1="November",U350,IF($J$1="December",U351)))))))))))))</f>
        <v>23000</v>
      </c>
      <c r="H344" s="122"/>
      <c r="I344" s="126">
        <f>IF(C348&gt;0,$K$2,C346)</f>
        <v>31</v>
      </c>
      <c r="J344" s="127" t="s">
        <v>68</v>
      </c>
      <c r="K344" s="128">
        <f>K340/$K$2*I344</f>
        <v>30000</v>
      </c>
      <c r="L344" s="129"/>
      <c r="M344" s="93"/>
      <c r="N344" s="110"/>
      <c r="O344" s="111" t="s">
        <v>69</v>
      </c>
      <c r="P344" s="111">
        <v>29</v>
      </c>
      <c r="Q344" s="111">
        <v>2</v>
      </c>
      <c r="R344" s="111">
        <f t="shared" si="78"/>
        <v>11</v>
      </c>
      <c r="S344" s="92"/>
      <c r="T344" s="111" t="s">
        <v>69</v>
      </c>
      <c r="U344" s="117">
        <f>IF($J$1="April","",Y343)</f>
        <v>23000</v>
      </c>
      <c r="V344" s="113"/>
      <c r="W344" s="117">
        <f t="shared" si="79"/>
        <v>23000</v>
      </c>
      <c r="X344" s="113">
        <v>2000</v>
      </c>
      <c r="Y344" s="117">
        <f t="shared" si="80"/>
        <v>21000</v>
      </c>
      <c r="Z344" s="118"/>
      <c r="AA344" s="93"/>
      <c r="AB344" s="93"/>
      <c r="AC344" s="93"/>
    </row>
    <row r="345" spans="1:29" ht="20.100000000000001" customHeight="1" x14ac:dyDescent="0.2">
      <c r="A345" s="98"/>
      <c r="B345" s="130"/>
      <c r="C345" s="130"/>
      <c r="D345" s="85"/>
      <c r="E345" s="85"/>
      <c r="F345" s="124" t="s">
        <v>9</v>
      </c>
      <c r="G345" s="125">
        <f>IF($J$1="January",V340,IF($J$1="February",V341,IF($J$1="March",V342,IF($J$1="April",V343,IF($J$1="May",V344,IF($J$1="June",V345,IF($J$1="July",V346,IF($J$1="August",V347,IF($J$1="August",V347,IF($J$1="September",V348,IF($J$1="October",V349,IF($J$1="November",V350,IF($J$1="December",V351)))))))))))))</f>
        <v>0</v>
      </c>
      <c r="H345" s="122"/>
      <c r="I345" s="126">
        <v>87</v>
      </c>
      <c r="J345" s="127" t="s">
        <v>70</v>
      </c>
      <c r="K345" s="125">
        <f>K340/$K$2/8*I345</f>
        <v>10524.193548387097</v>
      </c>
      <c r="L345" s="131"/>
      <c r="M345" s="93"/>
      <c r="N345" s="110"/>
      <c r="O345" s="111" t="s">
        <v>47</v>
      </c>
      <c r="P345" s="111"/>
      <c r="Q345" s="111"/>
      <c r="R345" s="111">
        <f t="shared" si="78"/>
        <v>11</v>
      </c>
      <c r="S345" s="92"/>
      <c r="T345" s="111" t="s">
        <v>47</v>
      </c>
      <c r="U345" s="117">
        <v>0</v>
      </c>
      <c r="V345" s="113"/>
      <c r="W345" s="117">
        <f t="shared" si="79"/>
        <v>0</v>
      </c>
      <c r="X345" s="113"/>
      <c r="Y345" s="117">
        <f t="shared" si="80"/>
        <v>0</v>
      </c>
      <c r="Z345" s="118"/>
      <c r="AA345" s="93"/>
      <c r="AB345" s="93"/>
      <c r="AC345" s="93"/>
    </row>
    <row r="346" spans="1:29" ht="20.100000000000001" customHeight="1" x14ac:dyDescent="0.2">
      <c r="A346" s="98"/>
      <c r="B346" s="124" t="s">
        <v>54</v>
      </c>
      <c r="C346" s="130">
        <f>IF($J$1="January",P340,IF($J$1="February",P341,IF($J$1="March",P342,IF($J$1="April",P343,IF($J$1="May",P344,IF($J$1="June",P345,IF($J$1="July",P346,IF($J$1="August",P347,IF($J$1="August",P347,IF($J$1="September",P348,IF($J$1="October",P349,IF($J$1="November",P350,IF($J$1="December",P351)))))))))))))</f>
        <v>29</v>
      </c>
      <c r="D346" s="85"/>
      <c r="E346" s="85"/>
      <c r="F346" s="124" t="s">
        <v>71</v>
      </c>
      <c r="G346" s="125">
        <f>IF($J$1="January",W340,IF($J$1="February",W341,IF($J$1="March",W342,IF($J$1="April",W343,IF($J$1="May",W344,IF($J$1="June",W345,IF($J$1="July",W346,IF($J$1="August",W347,IF($J$1="August",W347,IF($J$1="September",W348,IF($J$1="October",W349,IF($J$1="November",W350,IF($J$1="December",W351)))))))))))))</f>
        <v>23000</v>
      </c>
      <c r="H346" s="122"/>
      <c r="I346" s="570" t="s">
        <v>72</v>
      </c>
      <c r="J346" s="527"/>
      <c r="K346" s="125">
        <f>K344+K345</f>
        <v>40524.193548387098</v>
      </c>
      <c r="L346" s="131"/>
      <c r="M346" s="93"/>
      <c r="N346" s="110"/>
      <c r="O346" s="111" t="s">
        <v>73</v>
      </c>
      <c r="P346" s="111"/>
      <c r="Q346" s="111"/>
      <c r="R346" s="111">
        <f t="shared" si="78"/>
        <v>11</v>
      </c>
      <c r="S346" s="92"/>
      <c r="T346" s="111" t="s">
        <v>73</v>
      </c>
      <c r="U346" s="117"/>
      <c r="V346" s="113"/>
      <c r="W346" s="117" t="str">
        <f t="shared" si="79"/>
        <v/>
      </c>
      <c r="X346" s="113"/>
      <c r="Y346" s="117" t="str">
        <f t="shared" si="80"/>
        <v/>
      </c>
      <c r="Z346" s="118"/>
      <c r="AA346" s="93"/>
      <c r="AB346" s="93"/>
      <c r="AC346" s="93"/>
    </row>
    <row r="347" spans="1:29" ht="20.100000000000001" customHeight="1" x14ac:dyDescent="0.2">
      <c r="A347" s="98"/>
      <c r="B347" s="124" t="s">
        <v>55</v>
      </c>
      <c r="C347" s="130">
        <f>IF($J$1="January",Q340,IF($J$1="February",Q341,IF($J$1="March",Q342,IF($J$1="April",Q343,IF($J$1="May",Q344,IF($J$1="June",Q345,IF($J$1="July",Q346,IF($J$1="August",Q347,IF($J$1="August",Q347,IF($J$1="September",Q348,IF($J$1="October",Q349,IF($J$1="November",Q350,IF($J$1="December",Q351)))))))))))))</f>
        <v>2</v>
      </c>
      <c r="D347" s="85"/>
      <c r="E347" s="85"/>
      <c r="F347" s="124" t="s">
        <v>11</v>
      </c>
      <c r="G347" s="125">
        <f>IF($J$1="January",X340,IF($J$1="February",X341,IF($J$1="March",X342,IF($J$1="April",X343,IF($J$1="May",X344,IF($J$1="June",X345,IF($J$1="July",X346,IF($J$1="August",X347,IF($J$1="August",X347,IF($J$1="September",X348,IF($J$1="October",X349,IF($J$1="November",X350,IF($J$1="December",X351)))))))))))))</f>
        <v>2000</v>
      </c>
      <c r="H347" s="122"/>
      <c r="I347" s="570" t="s">
        <v>74</v>
      </c>
      <c r="J347" s="527"/>
      <c r="K347" s="125">
        <f>G347</f>
        <v>2000</v>
      </c>
      <c r="L347" s="131"/>
      <c r="M347" s="93"/>
      <c r="N347" s="110"/>
      <c r="O347" s="111" t="s">
        <v>75</v>
      </c>
      <c r="P347" s="111"/>
      <c r="Q347" s="111"/>
      <c r="R347" s="111">
        <f t="shared" si="78"/>
        <v>11</v>
      </c>
      <c r="S347" s="92"/>
      <c r="T347" s="111" t="s">
        <v>75</v>
      </c>
      <c r="U347" s="117"/>
      <c r="V347" s="113"/>
      <c r="W347" s="117" t="str">
        <f t="shared" si="79"/>
        <v/>
      </c>
      <c r="X347" s="113"/>
      <c r="Y347" s="117" t="str">
        <f t="shared" si="80"/>
        <v/>
      </c>
      <c r="Z347" s="118"/>
      <c r="AA347" s="93"/>
      <c r="AB347" s="93"/>
      <c r="AC347" s="93"/>
    </row>
    <row r="348" spans="1:29" ht="18.75" customHeight="1" x14ac:dyDescent="0.2">
      <c r="A348" s="405"/>
      <c r="B348" s="426" t="s">
        <v>76</v>
      </c>
      <c r="C348" s="424">
        <f>IF($J$1="January",R340,IF($J$1="February",R341,IF($J$1="March",R342,IF($J$1="April",R343,IF($J$1="May",R344,IF($J$1="June",R345,IF($J$1="July",R346,IF($J$1="August",R347,IF($J$1="August",R347,IF($J$1="September",R348,IF($J$1="October",R349,IF($J$1="November",R350,IF($J$1="December",R351)))))))))))))</f>
        <v>11</v>
      </c>
      <c r="D348" s="353"/>
      <c r="E348" s="353"/>
      <c r="F348" s="426" t="s">
        <v>58</v>
      </c>
      <c r="G348" s="427">
        <f>IF($J$1="January",Y340,IF($J$1="February",Y341,IF($J$1="March",Y342,IF($J$1="April",Y343,IF($J$1="May",Y344,IF($J$1="June",Y345,IF($J$1="July",Y346,IF($J$1="August",Y347,IF($J$1="August",Y347,IF($J$1="September",Y348,IF($J$1="October",Y349,IF($J$1="November",Y350,IF($J$1="December",Y351)))))))))))))</f>
        <v>21000</v>
      </c>
      <c r="H348" s="353"/>
      <c r="I348" s="576" t="s">
        <v>13</v>
      </c>
      <c r="J348" s="577"/>
      <c r="K348" s="430">
        <f>K346-K347</f>
        <v>38524.193548387098</v>
      </c>
      <c r="L348" s="412"/>
      <c r="M348" s="93"/>
      <c r="N348" s="110"/>
      <c r="O348" s="111" t="s">
        <v>78</v>
      </c>
      <c r="P348" s="111"/>
      <c r="Q348" s="111"/>
      <c r="R348" s="111">
        <f t="shared" si="78"/>
        <v>11</v>
      </c>
      <c r="S348" s="92"/>
      <c r="T348" s="111" t="s">
        <v>78</v>
      </c>
      <c r="U348" s="117"/>
      <c r="V348" s="113"/>
      <c r="W348" s="117" t="str">
        <f t="shared" si="79"/>
        <v/>
      </c>
      <c r="X348" s="113"/>
      <c r="Y348" s="117" t="str">
        <f t="shared" si="80"/>
        <v/>
      </c>
      <c r="Z348" s="118"/>
      <c r="AA348" s="93"/>
      <c r="AB348" s="93"/>
      <c r="AC348" s="93"/>
    </row>
    <row r="349" spans="1:29" ht="20.100000000000001" customHeight="1" x14ac:dyDescent="0.2">
      <c r="A349" s="98"/>
      <c r="B349" s="85"/>
      <c r="C349" s="85"/>
      <c r="D349" s="85"/>
      <c r="E349" s="85"/>
      <c r="F349" s="85"/>
      <c r="G349" s="85"/>
      <c r="H349" s="85"/>
      <c r="I349" s="574"/>
      <c r="J349" s="575"/>
      <c r="K349" s="87"/>
      <c r="L349" s="121"/>
      <c r="M349" s="93"/>
      <c r="N349" s="110"/>
      <c r="O349" s="111" t="s">
        <v>79</v>
      </c>
      <c r="P349" s="111"/>
      <c r="Q349" s="111"/>
      <c r="R349" s="111">
        <f t="shared" si="78"/>
        <v>11</v>
      </c>
      <c r="S349" s="92"/>
      <c r="T349" s="111" t="s">
        <v>79</v>
      </c>
      <c r="U349" s="117"/>
      <c r="V349" s="113"/>
      <c r="W349" s="117" t="str">
        <f t="shared" si="79"/>
        <v/>
      </c>
      <c r="X349" s="113"/>
      <c r="Y349" s="117" t="str">
        <f t="shared" si="80"/>
        <v/>
      </c>
      <c r="Z349" s="118"/>
      <c r="AA349" s="93"/>
      <c r="AB349" s="93"/>
      <c r="AC349" s="93"/>
    </row>
    <row r="350" spans="1:29" ht="20.100000000000001" customHeight="1" x14ac:dyDescent="0.3">
      <c r="A350" s="98"/>
      <c r="B350" s="83"/>
      <c r="C350" s="83"/>
      <c r="D350" s="83"/>
      <c r="E350" s="83"/>
      <c r="F350" s="83"/>
      <c r="G350" s="83"/>
      <c r="H350" s="83"/>
      <c r="I350" s="574"/>
      <c r="J350" s="575"/>
      <c r="K350" s="87"/>
      <c r="L350" s="121"/>
      <c r="M350" s="93"/>
      <c r="N350" s="110"/>
      <c r="O350" s="111" t="s">
        <v>80</v>
      </c>
      <c r="P350" s="111"/>
      <c r="Q350" s="111"/>
      <c r="R350" s="111">
        <f t="shared" si="78"/>
        <v>11</v>
      </c>
      <c r="S350" s="92"/>
      <c r="T350" s="111" t="s">
        <v>80</v>
      </c>
      <c r="U350" s="117"/>
      <c r="V350" s="113"/>
      <c r="W350" s="117" t="str">
        <f t="shared" si="79"/>
        <v/>
      </c>
      <c r="X350" s="113"/>
      <c r="Y350" s="117" t="str">
        <f t="shared" si="80"/>
        <v/>
      </c>
      <c r="Z350" s="118"/>
      <c r="AA350" s="93"/>
      <c r="AB350" s="93"/>
      <c r="AC350" s="93"/>
    </row>
    <row r="351" spans="1:29" ht="20.100000000000001" customHeight="1" thickBot="1" x14ac:dyDescent="0.35">
      <c r="A351" s="132"/>
      <c r="B351" s="133"/>
      <c r="C351" s="133"/>
      <c r="D351" s="133"/>
      <c r="E351" s="133"/>
      <c r="F351" s="133"/>
      <c r="G351" s="133"/>
      <c r="H351" s="133"/>
      <c r="I351" s="133"/>
      <c r="J351" s="133"/>
      <c r="K351" s="133"/>
      <c r="L351" s="134"/>
      <c r="M351" s="93"/>
      <c r="N351" s="110"/>
      <c r="O351" s="111" t="s">
        <v>81</v>
      </c>
      <c r="P351" s="111"/>
      <c r="Q351" s="111"/>
      <c r="R351" s="111">
        <f t="shared" si="78"/>
        <v>11</v>
      </c>
      <c r="S351" s="92"/>
      <c r="T351" s="111" t="s">
        <v>81</v>
      </c>
      <c r="U351" s="117"/>
      <c r="V351" s="113"/>
      <c r="W351" s="117" t="str">
        <f t="shared" si="79"/>
        <v/>
      </c>
      <c r="X351" s="113"/>
      <c r="Y351" s="117" t="str">
        <f t="shared" si="80"/>
        <v/>
      </c>
      <c r="Z351" s="118"/>
      <c r="AA351" s="93"/>
      <c r="AB351" s="93"/>
      <c r="AC351" s="93"/>
    </row>
    <row r="352" spans="1:29" ht="20.100000000000001" customHeight="1" thickBot="1" x14ac:dyDescent="0.25">
      <c r="A352" s="353"/>
      <c r="B352" s="353"/>
      <c r="C352" s="353"/>
      <c r="D352" s="353"/>
      <c r="E352" s="353"/>
      <c r="F352" s="353"/>
      <c r="G352" s="353"/>
      <c r="H352" s="353"/>
      <c r="I352" s="353"/>
      <c r="J352" s="353"/>
      <c r="K352" s="353"/>
      <c r="L352" s="353"/>
      <c r="M352" s="136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6"/>
      <c r="AB352" s="136"/>
      <c r="AC352" s="136"/>
    </row>
    <row r="353" spans="1:29" ht="20.100000000000001" customHeight="1" thickBot="1" x14ac:dyDescent="0.55000000000000004">
      <c r="A353" s="560" t="s">
        <v>50</v>
      </c>
      <c r="B353" s="561"/>
      <c r="C353" s="561"/>
      <c r="D353" s="561"/>
      <c r="E353" s="561"/>
      <c r="F353" s="561"/>
      <c r="G353" s="561"/>
      <c r="H353" s="561"/>
      <c r="I353" s="561"/>
      <c r="J353" s="561"/>
      <c r="K353" s="561"/>
      <c r="L353" s="562"/>
      <c r="M353" s="94"/>
      <c r="N353" s="95"/>
      <c r="O353" s="557" t="s">
        <v>51</v>
      </c>
      <c r="P353" s="558"/>
      <c r="Q353" s="558"/>
      <c r="R353" s="559"/>
      <c r="S353" s="96"/>
      <c r="T353" s="557" t="s">
        <v>52</v>
      </c>
      <c r="U353" s="558"/>
      <c r="V353" s="558"/>
      <c r="W353" s="558"/>
      <c r="X353" s="558"/>
      <c r="Y353" s="559"/>
      <c r="Z353" s="97"/>
      <c r="AA353" s="94"/>
      <c r="AB353" s="93"/>
      <c r="AC353" s="93"/>
    </row>
    <row r="354" spans="1:29" ht="20.100000000000001" customHeight="1" thickBot="1" x14ac:dyDescent="0.25">
      <c r="A354" s="436"/>
      <c r="B354" s="437"/>
      <c r="C354" s="566" t="s">
        <v>237</v>
      </c>
      <c r="D354" s="567"/>
      <c r="E354" s="567"/>
      <c r="F354" s="567"/>
      <c r="G354" s="437" t="str">
        <f>$J$1</f>
        <v>May</v>
      </c>
      <c r="H354" s="568">
        <f>$K$1</f>
        <v>2025</v>
      </c>
      <c r="I354" s="567"/>
      <c r="J354" s="437"/>
      <c r="K354" s="438"/>
      <c r="L354" s="439"/>
      <c r="M354" s="102"/>
      <c r="N354" s="103"/>
      <c r="O354" s="104" t="s">
        <v>53</v>
      </c>
      <c r="P354" s="104" t="s">
        <v>54</v>
      </c>
      <c r="Q354" s="104" t="s">
        <v>55</v>
      </c>
      <c r="R354" s="104" t="s">
        <v>56</v>
      </c>
      <c r="S354" s="105"/>
      <c r="T354" s="104" t="s">
        <v>53</v>
      </c>
      <c r="U354" s="104" t="s">
        <v>57</v>
      </c>
      <c r="V354" s="104" t="s">
        <v>9</v>
      </c>
      <c r="W354" s="104" t="s">
        <v>10</v>
      </c>
      <c r="X354" s="104" t="s">
        <v>11</v>
      </c>
      <c r="Y354" s="104" t="s">
        <v>58</v>
      </c>
      <c r="Z354" s="106"/>
      <c r="AA354" s="102"/>
      <c r="AB354" s="93"/>
      <c r="AC354" s="93"/>
    </row>
    <row r="355" spans="1:29" ht="20.100000000000001" customHeight="1" x14ac:dyDescent="0.2">
      <c r="A355" s="98"/>
      <c r="B355" s="85"/>
      <c r="C355" s="85"/>
      <c r="D355" s="107"/>
      <c r="E355" s="107"/>
      <c r="F355" s="107"/>
      <c r="G355" s="107"/>
      <c r="H355" s="107"/>
      <c r="I355" s="85"/>
      <c r="J355" s="108" t="s">
        <v>59</v>
      </c>
      <c r="K355" s="87">
        <f>20000+5000+2000</f>
        <v>27000</v>
      </c>
      <c r="L355" s="109"/>
      <c r="M355" s="93"/>
      <c r="N355" s="110"/>
      <c r="O355" s="111" t="s">
        <v>60</v>
      </c>
      <c r="P355" s="111">
        <v>29</v>
      </c>
      <c r="Q355" s="111">
        <v>2</v>
      </c>
      <c r="R355" s="111">
        <f>15-Q355</f>
        <v>13</v>
      </c>
      <c r="S355" s="112"/>
      <c r="T355" s="111" t="s">
        <v>60</v>
      </c>
      <c r="U355" s="113">
        <v>26000</v>
      </c>
      <c r="V355" s="113"/>
      <c r="W355" s="113">
        <f>V355+U355</f>
        <v>26000</v>
      </c>
      <c r="X355" s="113">
        <v>2000</v>
      </c>
      <c r="Y355" s="113">
        <f t="shared" ref="Y355:Y356" si="81">W355-X355</f>
        <v>24000</v>
      </c>
      <c r="Z355" s="106"/>
      <c r="AA355" s="93"/>
      <c r="AB355" s="93"/>
      <c r="AC355" s="93"/>
    </row>
    <row r="356" spans="1:29" ht="20.100000000000001" customHeight="1" thickBot="1" x14ac:dyDescent="0.25">
      <c r="A356" s="98"/>
      <c r="B356" s="85" t="s">
        <v>61</v>
      </c>
      <c r="C356" s="84" t="s">
        <v>102</v>
      </c>
      <c r="D356" s="85"/>
      <c r="E356" s="85"/>
      <c r="F356" s="85"/>
      <c r="G356" s="85"/>
      <c r="H356" s="114"/>
      <c r="I356" s="107"/>
      <c r="J356" s="85"/>
      <c r="K356" s="85"/>
      <c r="L356" s="115"/>
      <c r="M356" s="94"/>
      <c r="N356" s="116"/>
      <c r="O356" s="111" t="s">
        <v>62</v>
      </c>
      <c r="P356" s="111">
        <v>26</v>
      </c>
      <c r="Q356" s="111">
        <v>2</v>
      </c>
      <c r="R356" s="111">
        <f t="shared" ref="R356:R366" si="82">R355-Q356</f>
        <v>11</v>
      </c>
      <c r="S356" s="92"/>
      <c r="T356" s="111" t="s">
        <v>62</v>
      </c>
      <c r="U356" s="117">
        <f>Y355</f>
        <v>24000</v>
      </c>
      <c r="V356" s="113"/>
      <c r="W356" s="117">
        <f t="shared" ref="W356:W366" si="83">IF(U356="","",U356+V356)</f>
        <v>24000</v>
      </c>
      <c r="X356" s="113">
        <v>2000</v>
      </c>
      <c r="Y356" s="113">
        <f t="shared" si="81"/>
        <v>22000</v>
      </c>
      <c r="Z356" s="118"/>
      <c r="AA356" s="94"/>
      <c r="AB356" s="93"/>
      <c r="AC356" s="93"/>
    </row>
    <row r="357" spans="1:29" ht="20.100000000000001" customHeight="1" thickBot="1" x14ac:dyDescent="0.25">
      <c r="A357" s="405"/>
      <c r="B357" s="413" t="s">
        <v>63</v>
      </c>
      <c r="C357" s="414"/>
      <c r="D357" s="353"/>
      <c r="E357" s="353"/>
      <c r="F357" s="563" t="s">
        <v>52</v>
      </c>
      <c r="G357" s="564"/>
      <c r="H357" s="353"/>
      <c r="I357" s="563" t="s">
        <v>64</v>
      </c>
      <c r="J357" s="565"/>
      <c r="K357" s="564"/>
      <c r="L357" s="415"/>
      <c r="M357" s="93"/>
      <c r="N357" s="110"/>
      <c r="O357" s="111" t="s">
        <v>65</v>
      </c>
      <c r="P357" s="111">
        <v>30</v>
      </c>
      <c r="Q357" s="111">
        <v>1</v>
      </c>
      <c r="R357" s="111">
        <f t="shared" si="82"/>
        <v>10</v>
      </c>
      <c r="S357" s="92"/>
      <c r="T357" s="111" t="s">
        <v>65</v>
      </c>
      <c r="U357" s="117">
        <f>Y356</f>
        <v>22000</v>
      </c>
      <c r="V357" s="113"/>
      <c r="W357" s="117">
        <f t="shared" si="83"/>
        <v>22000</v>
      </c>
      <c r="X357" s="113">
        <v>2000</v>
      </c>
      <c r="Y357" s="117">
        <f t="shared" ref="Y357:Y366" si="84">IF(W357="","",W357-X357)</f>
        <v>20000</v>
      </c>
      <c r="Z357" s="118"/>
      <c r="AA357" s="93"/>
      <c r="AB357" s="93"/>
      <c r="AC357" s="93"/>
    </row>
    <row r="358" spans="1:29" ht="20.100000000000001" customHeight="1" x14ac:dyDescent="0.2">
      <c r="A358" s="98"/>
      <c r="B358" s="85"/>
      <c r="C358" s="85"/>
      <c r="D358" s="85"/>
      <c r="E358" s="85"/>
      <c r="F358" s="85"/>
      <c r="G358" s="85"/>
      <c r="H358" s="122"/>
      <c r="I358" s="85"/>
      <c r="J358" s="85"/>
      <c r="K358" s="85"/>
      <c r="L358" s="123"/>
      <c r="M358" s="93"/>
      <c r="N358" s="110"/>
      <c r="O358" s="111" t="s">
        <v>66</v>
      </c>
      <c r="P358" s="111">
        <v>24</v>
      </c>
      <c r="Q358" s="111">
        <v>6</v>
      </c>
      <c r="R358" s="111">
        <f t="shared" si="82"/>
        <v>4</v>
      </c>
      <c r="S358" s="92"/>
      <c r="T358" s="111" t="s">
        <v>66</v>
      </c>
      <c r="U358" s="117">
        <f>Y357</f>
        <v>20000</v>
      </c>
      <c r="V358" s="113"/>
      <c r="W358" s="117">
        <f t="shared" si="83"/>
        <v>20000</v>
      </c>
      <c r="X358" s="113">
        <v>2000</v>
      </c>
      <c r="Y358" s="117">
        <f t="shared" si="84"/>
        <v>18000</v>
      </c>
      <c r="Z358" s="118"/>
      <c r="AA358" s="93"/>
      <c r="AB358" s="93"/>
      <c r="AC358" s="93"/>
    </row>
    <row r="359" spans="1:29" ht="20.100000000000001" customHeight="1" x14ac:dyDescent="0.2">
      <c r="A359" s="98"/>
      <c r="B359" s="569" t="s">
        <v>51</v>
      </c>
      <c r="C359" s="527"/>
      <c r="D359" s="85"/>
      <c r="E359" s="85"/>
      <c r="F359" s="124" t="s">
        <v>67</v>
      </c>
      <c r="G359" s="125">
        <f>IF($J$1="January",U355,IF($J$1="February",U356,IF($J$1="March",U357,IF($J$1="April",U358,IF($J$1="May",U359,IF($J$1="June",U360,IF($J$1="July",U361,IF($J$1="August",U362,IF($J$1="August",U362,IF($J$1="September",U363,IF($J$1="October",U364,IF($J$1="November",U365,IF($J$1="December",U366)))))))))))))</f>
        <v>18000</v>
      </c>
      <c r="H359" s="122"/>
      <c r="I359" s="404">
        <f>IF(C363&gt;0,$K$2,C361)</f>
        <v>31</v>
      </c>
      <c r="J359" s="127" t="s">
        <v>68</v>
      </c>
      <c r="K359" s="128">
        <f>K355/$K$2*I359</f>
        <v>27000</v>
      </c>
      <c r="L359" s="129"/>
      <c r="M359" s="93"/>
      <c r="N359" s="110"/>
      <c r="O359" s="111" t="s">
        <v>69</v>
      </c>
      <c r="P359" s="111">
        <v>30</v>
      </c>
      <c r="Q359" s="111">
        <v>1</v>
      </c>
      <c r="R359" s="111">
        <f t="shared" si="82"/>
        <v>3</v>
      </c>
      <c r="S359" s="92"/>
      <c r="T359" s="111" t="s">
        <v>69</v>
      </c>
      <c r="U359" s="117">
        <f>IF($J$1="April","",Y358)</f>
        <v>18000</v>
      </c>
      <c r="V359" s="113"/>
      <c r="W359" s="117">
        <f t="shared" si="83"/>
        <v>18000</v>
      </c>
      <c r="X359" s="113">
        <v>2000</v>
      </c>
      <c r="Y359" s="117">
        <f t="shared" si="84"/>
        <v>16000</v>
      </c>
      <c r="Z359" s="118"/>
      <c r="AA359" s="93"/>
      <c r="AB359" s="93"/>
      <c r="AC359" s="93"/>
    </row>
    <row r="360" spans="1:29" ht="20.100000000000001" customHeight="1" x14ac:dyDescent="0.2">
      <c r="A360" s="98"/>
      <c r="B360" s="130"/>
      <c r="C360" s="130"/>
      <c r="D360" s="85"/>
      <c r="E360" s="85"/>
      <c r="F360" s="124" t="s">
        <v>9</v>
      </c>
      <c r="G360" s="125">
        <f>IF($J$1="January",V355,IF($J$1="February",V356,IF($J$1="March",V357,IF($J$1="April",V358,IF($J$1="May",V359,IF($J$1="June",V360,IF($J$1="July",V361,IF($J$1="August",V362,IF($J$1="August",V362,IF($J$1="September",V363,IF($J$1="October",V364,IF($J$1="November",V365,IF($J$1="December",V366)))))))))))))</f>
        <v>0</v>
      </c>
      <c r="H360" s="122"/>
      <c r="I360" s="126">
        <v>73</v>
      </c>
      <c r="J360" s="127" t="s">
        <v>70</v>
      </c>
      <c r="K360" s="125">
        <f>K355/$K$2/8*I360</f>
        <v>7947.5806451612907</v>
      </c>
      <c r="L360" s="131"/>
      <c r="M360" s="93"/>
      <c r="N360" s="110"/>
      <c r="O360" s="111" t="s">
        <v>47</v>
      </c>
      <c r="P360" s="111"/>
      <c r="Q360" s="111"/>
      <c r="R360" s="111">
        <f t="shared" si="82"/>
        <v>3</v>
      </c>
      <c r="S360" s="92"/>
      <c r="T360" s="111" t="s">
        <v>47</v>
      </c>
      <c r="U360" s="117">
        <v>0</v>
      </c>
      <c r="V360" s="113"/>
      <c r="W360" s="117">
        <f t="shared" si="83"/>
        <v>0</v>
      </c>
      <c r="X360" s="113"/>
      <c r="Y360" s="117">
        <f t="shared" si="84"/>
        <v>0</v>
      </c>
      <c r="Z360" s="118"/>
      <c r="AA360" s="93"/>
      <c r="AB360" s="93"/>
      <c r="AC360" s="93"/>
    </row>
    <row r="361" spans="1:29" ht="20.100000000000001" customHeight="1" x14ac:dyDescent="0.2">
      <c r="A361" s="98"/>
      <c r="B361" s="124" t="s">
        <v>54</v>
      </c>
      <c r="C361" s="130">
        <f>IF($J$1="January",P355,IF($J$1="February",P356,IF($J$1="March",P357,IF($J$1="April",P358,IF($J$1="May",P359,IF($J$1="June",P360,IF($J$1="July",P361,IF($J$1="August",P362,IF($J$1="August",P362,IF($J$1="September",P363,IF($J$1="October",P364,IF($J$1="November",P365,IF($J$1="December",P366)))))))))))))</f>
        <v>30</v>
      </c>
      <c r="D361" s="85"/>
      <c r="E361" s="85"/>
      <c r="F361" s="124" t="s">
        <v>71</v>
      </c>
      <c r="G361" s="125">
        <f>IF($J$1="January",W355,IF($J$1="February",W356,IF($J$1="March",W357,IF($J$1="April",W358,IF($J$1="May",W359,IF($J$1="June",W360,IF($J$1="July",W361,IF($J$1="August",W362,IF($J$1="August",W362,IF($J$1="September",W363,IF($J$1="October",W364,IF($J$1="November",W365,IF($J$1="December",W366)))))))))))))</f>
        <v>18000</v>
      </c>
      <c r="H361" s="122"/>
      <c r="I361" s="570" t="s">
        <v>72</v>
      </c>
      <c r="J361" s="527"/>
      <c r="K361" s="125">
        <f>K359+K360</f>
        <v>34947.580645161288</v>
      </c>
      <c r="L361" s="131"/>
      <c r="M361" s="93"/>
      <c r="N361" s="110"/>
      <c r="O361" s="111" t="s">
        <v>73</v>
      </c>
      <c r="P361" s="111"/>
      <c r="Q361" s="111"/>
      <c r="R361" s="111">
        <f t="shared" si="82"/>
        <v>3</v>
      </c>
      <c r="S361" s="92"/>
      <c r="T361" s="111" t="s">
        <v>73</v>
      </c>
      <c r="U361" s="117"/>
      <c r="V361" s="113"/>
      <c r="W361" s="117" t="str">
        <f t="shared" si="83"/>
        <v/>
      </c>
      <c r="X361" s="113"/>
      <c r="Y361" s="117" t="str">
        <f t="shared" si="84"/>
        <v/>
      </c>
      <c r="Z361" s="118"/>
      <c r="AA361" s="93"/>
      <c r="AB361" s="93"/>
      <c r="AC361" s="93"/>
    </row>
    <row r="362" spans="1:29" ht="20.100000000000001" customHeight="1" x14ac:dyDescent="0.2">
      <c r="A362" s="98"/>
      <c r="B362" s="124" t="s">
        <v>55</v>
      </c>
      <c r="C362" s="130">
        <f>IF($J$1="January",Q355,IF($J$1="February",Q356,IF($J$1="March",Q357,IF($J$1="April",Q358,IF($J$1="May",Q359,IF($J$1="June",Q360,IF($J$1="July",Q361,IF($J$1="August",Q362,IF($J$1="August",Q362,IF($J$1="September",Q363,IF($J$1="October",Q364,IF($J$1="November",Q365,IF($J$1="December",Q366)))))))))))))</f>
        <v>1</v>
      </c>
      <c r="D362" s="85"/>
      <c r="E362" s="85"/>
      <c r="F362" s="124" t="s">
        <v>11</v>
      </c>
      <c r="G362" s="125">
        <f>IF($J$1="January",X355,IF($J$1="February",X356,IF($J$1="March",X357,IF($J$1="April",X358,IF($J$1="May",X359,IF($J$1="June",X360,IF($J$1="July",X361,IF($J$1="August",X362,IF($J$1="August",X362,IF($J$1="September",X363,IF($J$1="October",X364,IF($J$1="November",X365,IF($J$1="December",X366)))))))))))))</f>
        <v>2000</v>
      </c>
      <c r="H362" s="122"/>
      <c r="I362" s="570" t="s">
        <v>74</v>
      </c>
      <c r="J362" s="527"/>
      <c r="K362" s="125">
        <f>G362</f>
        <v>2000</v>
      </c>
      <c r="L362" s="131"/>
      <c r="M362" s="93"/>
      <c r="N362" s="110"/>
      <c r="O362" s="111" t="s">
        <v>75</v>
      </c>
      <c r="P362" s="111"/>
      <c r="Q362" s="111"/>
      <c r="R362" s="111">
        <f t="shared" si="82"/>
        <v>3</v>
      </c>
      <c r="S362" s="92"/>
      <c r="T362" s="111" t="s">
        <v>75</v>
      </c>
      <c r="U362" s="117"/>
      <c r="V362" s="113"/>
      <c r="W362" s="117" t="str">
        <f t="shared" si="83"/>
        <v/>
      </c>
      <c r="X362" s="113"/>
      <c r="Y362" s="117" t="str">
        <f t="shared" si="84"/>
        <v/>
      </c>
      <c r="Z362" s="118"/>
      <c r="AA362" s="93"/>
      <c r="AB362" s="93"/>
      <c r="AC362" s="93"/>
    </row>
    <row r="363" spans="1:29" ht="18.75" customHeight="1" x14ac:dyDescent="0.2">
      <c r="A363" s="405"/>
      <c r="B363" s="426" t="s">
        <v>76</v>
      </c>
      <c r="C363" s="424">
        <f>IF($J$1="January",R355,IF($J$1="February",R356,IF($J$1="March",R357,IF($J$1="April",R358,IF($J$1="May",R359,IF($J$1="June",R360,IF($J$1="July",R361,IF($J$1="August",R362,IF($J$1="August",R362,IF($J$1="September",R363,IF($J$1="October",R364,IF($J$1="November",R365,IF($J$1="December",R366)))))))))))))</f>
        <v>3</v>
      </c>
      <c r="D363" s="353"/>
      <c r="E363" s="353"/>
      <c r="F363" s="426" t="s">
        <v>58</v>
      </c>
      <c r="G363" s="427">
        <f>IF($J$1="January",Y355,IF($J$1="February",Y356,IF($J$1="March",Y357,IF($J$1="April",Y358,IF($J$1="May",Y359,IF($J$1="June",Y360,IF($J$1="July",Y361,IF($J$1="August",Y362,IF($J$1="August",Y362,IF($J$1="September",Y363,IF($J$1="October",Y364,IF($J$1="November",Y365,IF($J$1="December",Y366)))))))))))))</f>
        <v>16000</v>
      </c>
      <c r="H363" s="353"/>
      <c r="I363" s="576" t="s">
        <v>13</v>
      </c>
      <c r="J363" s="577"/>
      <c r="K363" s="430">
        <f>K361-K362</f>
        <v>32947.580645161288</v>
      </c>
      <c r="L363" s="412"/>
      <c r="M363" s="93"/>
      <c r="N363" s="110"/>
      <c r="O363" s="111" t="s">
        <v>78</v>
      </c>
      <c r="P363" s="111"/>
      <c r="Q363" s="111"/>
      <c r="R363" s="111">
        <f t="shared" si="82"/>
        <v>3</v>
      </c>
      <c r="S363" s="92"/>
      <c r="T363" s="111" t="s">
        <v>78</v>
      </c>
      <c r="U363" s="117"/>
      <c r="V363" s="113"/>
      <c r="W363" s="117" t="str">
        <f t="shared" si="83"/>
        <v/>
      </c>
      <c r="X363" s="113"/>
      <c r="Y363" s="117" t="str">
        <f t="shared" si="84"/>
        <v/>
      </c>
      <c r="Z363" s="118"/>
      <c r="AA363" s="93"/>
      <c r="AB363" s="93"/>
      <c r="AC363" s="93"/>
    </row>
    <row r="364" spans="1:29" ht="20.100000000000001" customHeight="1" x14ac:dyDescent="0.2">
      <c r="A364" s="98"/>
      <c r="B364" s="85"/>
      <c r="C364" s="85"/>
      <c r="D364" s="85"/>
      <c r="E364" s="85"/>
      <c r="F364" s="85"/>
      <c r="G364" s="85"/>
      <c r="H364" s="85"/>
      <c r="I364" s="574"/>
      <c r="J364" s="575"/>
      <c r="K364" s="87"/>
      <c r="L364" s="121"/>
      <c r="M364" s="93"/>
      <c r="N364" s="110"/>
      <c r="O364" s="111" t="s">
        <v>79</v>
      </c>
      <c r="P364" s="111"/>
      <c r="Q364" s="111"/>
      <c r="R364" s="111">
        <f t="shared" si="82"/>
        <v>3</v>
      </c>
      <c r="S364" s="92"/>
      <c r="T364" s="111" t="s">
        <v>79</v>
      </c>
      <c r="U364" s="117"/>
      <c r="V364" s="113"/>
      <c r="W364" s="117" t="str">
        <f t="shared" si="83"/>
        <v/>
      </c>
      <c r="X364" s="113"/>
      <c r="Y364" s="117" t="str">
        <f t="shared" si="84"/>
        <v/>
      </c>
      <c r="Z364" s="118"/>
      <c r="AA364" s="93"/>
      <c r="AB364" s="93"/>
      <c r="AC364" s="93"/>
    </row>
    <row r="365" spans="1:29" ht="20.100000000000001" customHeight="1" x14ac:dyDescent="0.3">
      <c r="A365" s="98"/>
      <c r="B365" s="83"/>
      <c r="C365" s="83"/>
      <c r="D365" s="83"/>
      <c r="E365" s="83"/>
      <c r="F365" s="83"/>
      <c r="G365" s="83"/>
      <c r="H365" s="83"/>
      <c r="I365" s="574"/>
      <c r="J365" s="575"/>
      <c r="K365" s="87"/>
      <c r="L365" s="121"/>
      <c r="M365" s="93"/>
      <c r="N365" s="110"/>
      <c r="O365" s="111" t="s">
        <v>80</v>
      </c>
      <c r="P365" s="111"/>
      <c r="Q365" s="111"/>
      <c r="R365" s="111">
        <f t="shared" si="82"/>
        <v>3</v>
      </c>
      <c r="S365" s="92"/>
      <c r="T365" s="111" t="s">
        <v>80</v>
      </c>
      <c r="U365" s="117"/>
      <c r="V365" s="113"/>
      <c r="W365" s="117" t="str">
        <f t="shared" si="83"/>
        <v/>
      </c>
      <c r="X365" s="113"/>
      <c r="Y365" s="117" t="str">
        <f t="shared" si="84"/>
        <v/>
      </c>
      <c r="Z365" s="118"/>
      <c r="AA365" s="93"/>
      <c r="AB365" s="93"/>
      <c r="AC365" s="93"/>
    </row>
    <row r="366" spans="1:29" ht="20.100000000000001" customHeight="1" thickBot="1" x14ac:dyDescent="0.35">
      <c r="A366" s="132"/>
      <c r="B366" s="133"/>
      <c r="C366" s="133"/>
      <c r="D366" s="133"/>
      <c r="E366" s="133"/>
      <c r="F366" s="133"/>
      <c r="G366" s="133"/>
      <c r="H366" s="133"/>
      <c r="I366" s="133"/>
      <c r="J366" s="133"/>
      <c r="K366" s="133"/>
      <c r="L366" s="134"/>
      <c r="M366" s="93"/>
      <c r="N366" s="110"/>
      <c r="O366" s="111" t="s">
        <v>81</v>
      </c>
      <c r="P366" s="111"/>
      <c r="Q366" s="111"/>
      <c r="R366" s="111">
        <f t="shared" si="82"/>
        <v>3</v>
      </c>
      <c r="S366" s="92"/>
      <c r="T366" s="111" t="s">
        <v>81</v>
      </c>
      <c r="U366" s="117"/>
      <c r="V366" s="113"/>
      <c r="W366" s="117" t="str">
        <f t="shared" si="83"/>
        <v/>
      </c>
      <c r="X366" s="113"/>
      <c r="Y366" s="117" t="str">
        <f t="shared" si="84"/>
        <v/>
      </c>
      <c r="Z366" s="118"/>
      <c r="AA366" s="93"/>
      <c r="AB366" s="93"/>
      <c r="AC366" s="93"/>
    </row>
    <row r="367" spans="1:29" ht="20.100000000000001" customHeight="1" thickBot="1" x14ac:dyDescent="0.25">
      <c r="A367" s="353"/>
      <c r="B367" s="353"/>
      <c r="C367" s="353"/>
      <c r="D367" s="353"/>
      <c r="E367" s="353"/>
      <c r="F367" s="353"/>
      <c r="G367" s="353"/>
      <c r="H367" s="353"/>
      <c r="I367" s="353"/>
      <c r="J367" s="353"/>
      <c r="K367" s="353"/>
      <c r="L367" s="353"/>
      <c r="M367" s="136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6"/>
      <c r="AB367" s="136"/>
      <c r="AC367" s="136"/>
    </row>
    <row r="368" spans="1:29" ht="20.100000000000001" customHeight="1" thickBot="1" x14ac:dyDescent="0.55000000000000004">
      <c r="A368" s="560" t="s">
        <v>50</v>
      </c>
      <c r="B368" s="561"/>
      <c r="C368" s="561"/>
      <c r="D368" s="561"/>
      <c r="E368" s="561"/>
      <c r="F368" s="561"/>
      <c r="G368" s="561"/>
      <c r="H368" s="561"/>
      <c r="I368" s="561"/>
      <c r="J368" s="561"/>
      <c r="K368" s="561"/>
      <c r="L368" s="562"/>
      <c r="M368" s="94"/>
      <c r="N368" s="95"/>
      <c r="O368" s="557" t="s">
        <v>51</v>
      </c>
      <c r="P368" s="558"/>
      <c r="Q368" s="558"/>
      <c r="R368" s="559"/>
      <c r="S368" s="96"/>
      <c r="T368" s="557" t="s">
        <v>52</v>
      </c>
      <c r="U368" s="558"/>
      <c r="V368" s="558"/>
      <c r="W368" s="558"/>
      <c r="X368" s="558"/>
      <c r="Y368" s="559"/>
      <c r="Z368" s="92"/>
      <c r="AA368" s="93"/>
      <c r="AB368" s="93"/>
      <c r="AC368" s="93"/>
    </row>
    <row r="369" spans="1:29" ht="20.100000000000001" customHeight="1" thickBot="1" x14ac:dyDescent="0.25">
      <c r="A369" s="436"/>
      <c r="B369" s="437"/>
      <c r="C369" s="566" t="s">
        <v>237</v>
      </c>
      <c r="D369" s="573"/>
      <c r="E369" s="573"/>
      <c r="F369" s="573"/>
      <c r="G369" s="437" t="str">
        <f>$J$1</f>
        <v>May</v>
      </c>
      <c r="H369" s="568">
        <f>$K$1</f>
        <v>2025</v>
      </c>
      <c r="I369" s="573"/>
      <c r="J369" s="437"/>
      <c r="K369" s="438"/>
      <c r="L369" s="439"/>
      <c r="M369" s="102"/>
      <c r="N369" s="103"/>
      <c r="O369" s="104" t="s">
        <v>53</v>
      </c>
      <c r="P369" s="104" t="s">
        <v>54</v>
      </c>
      <c r="Q369" s="104" t="s">
        <v>55</v>
      </c>
      <c r="R369" s="104" t="s">
        <v>56</v>
      </c>
      <c r="S369" s="105"/>
      <c r="T369" s="104" t="s">
        <v>53</v>
      </c>
      <c r="U369" s="104" t="s">
        <v>57</v>
      </c>
      <c r="V369" s="104" t="s">
        <v>9</v>
      </c>
      <c r="W369" s="104" t="s">
        <v>10</v>
      </c>
      <c r="X369" s="104" t="s">
        <v>11</v>
      </c>
      <c r="Y369" s="104" t="s">
        <v>58</v>
      </c>
      <c r="Z369" s="92"/>
      <c r="AA369" s="93"/>
      <c r="AB369" s="93"/>
      <c r="AC369" s="93"/>
    </row>
    <row r="370" spans="1:29" ht="20.100000000000001" customHeight="1" x14ac:dyDescent="0.2">
      <c r="A370" s="405"/>
      <c r="B370" s="353"/>
      <c r="C370" s="353"/>
      <c r="D370" s="406"/>
      <c r="E370" s="406"/>
      <c r="F370" s="406"/>
      <c r="G370" s="406"/>
      <c r="H370" s="406"/>
      <c r="I370" s="353"/>
      <c r="J370" s="407" t="s">
        <v>59</v>
      </c>
      <c r="K370" s="408">
        <f>25000+2000</f>
        <v>27000</v>
      </c>
      <c r="L370" s="409"/>
      <c r="M370" s="93"/>
      <c r="N370" s="110"/>
      <c r="O370" s="111" t="s">
        <v>60</v>
      </c>
      <c r="P370" s="111">
        <v>31</v>
      </c>
      <c r="Q370" s="111">
        <v>0</v>
      </c>
      <c r="R370" s="111">
        <v>0</v>
      </c>
      <c r="S370" s="112"/>
      <c r="T370" s="111" t="s">
        <v>60</v>
      </c>
      <c r="U370" s="113"/>
      <c r="V370" s="113"/>
      <c r="W370" s="113">
        <f>V370+U370</f>
        <v>0</v>
      </c>
      <c r="X370" s="113"/>
      <c r="Y370" s="113">
        <f>W370-X370</f>
        <v>0</v>
      </c>
      <c r="Z370" s="92"/>
      <c r="AA370" s="93"/>
      <c r="AB370" s="93"/>
      <c r="AC370" s="93"/>
    </row>
    <row r="371" spans="1:29" ht="20.100000000000001" customHeight="1" thickBot="1" x14ac:dyDescent="0.25">
      <c r="A371" s="405"/>
      <c r="B371" s="353" t="s">
        <v>61</v>
      </c>
      <c r="C371" s="410" t="s">
        <v>103</v>
      </c>
      <c r="D371" s="353"/>
      <c r="E371" s="353"/>
      <c r="F371" s="353"/>
      <c r="G371" s="353"/>
      <c r="H371" s="411"/>
      <c r="I371" s="406"/>
      <c r="J371" s="353"/>
      <c r="K371" s="353"/>
      <c r="L371" s="412"/>
      <c r="M371" s="94"/>
      <c r="N371" s="116"/>
      <c r="O371" s="111" t="s">
        <v>62</v>
      </c>
      <c r="P371" s="111">
        <v>28</v>
      </c>
      <c r="Q371" s="111">
        <v>0</v>
      </c>
      <c r="R371" s="111">
        <v>0</v>
      </c>
      <c r="S371" s="92"/>
      <c r="T371" s="111" t="s">
        <v>62</v>
      </c>
      <c r="U371" s="117">
        <f>Y370</f>
        <v>0</v>
      </c>
      <c r="V371" s="113"/>
      <c r="W371" s="117">
        <f t="shared" ref="W371:W381" si="85">IF(U371="","",U371+V371)</f>
        <v>0</v>
      </c>
      <c r="X371" s="113"/>
      <c r="Y371" s="117">
        <f t="shared" ref="Y371:Y381" si="86">IF(W371="","",W371-X371)</f>
        <v>0</v>
      </c>
      <c r="Z371" s="92"/>
      <c r="AA371" s="93"/>
      <c r="AB371" s="93"/>
      <c r="AC371" s="93"/>
    </row>
    <row r="372" spans="1:29" ht="20.100000000000001" customHeight="1" thickBot="1" x14ac:dyDescent="0.25">
      <c r="A372" s="405"/>
      <c r="B372" s="413" t="s">
        <v>63</v>
      </c>
      <c r="C372" s="414"/>
      <c r="D372" s="353"/>
      <c r="E372" s="353"/>
      <c r="F372" s="563" t="s">
        <v>52</v>
      </c>
      <c r="G372" s="564"/>
      <c r="H372" s="353"/>
      <c r="I372" s="563" t="s">
        <v>64</v>
      </c>
      <c r="J372" s="565"/>
      <c r="K372" s="564"/>
      <c r="L372" s="415"/>
      <c r="M372" s="93"/>
      <c r="N372" s="110"/>
      <c r="O372" s="111" t="s">
        <v>65</v>
      </c>
      <c r="P372" s="111">
        <v>31</v>
      </c>
      <c r="Q372" s="111">
        <v>0</v>
      </c>
      <c r="R372" s="111">
        <v>0</v>
      </c>
      <c r="S372" s="92"/>
      <c r="T372" s="111" t="s">
        <v>65</v>
      </c>
      <c r="U372" s="117">
        <f t="shared" ref="U372:U373" si="87">IF($J$1="April",Y371,Y371)</f>
        <v>0</v>
      </c>
      <c r="V372" s="113"/>
      <c r="W372" s="117">
        <f t="shared" si="85"/>
        <v>0</v>
      </c>
      <c r="X372" s="113"/>
      <c r="Y372" s="117">
        <f t="shared" si="86"/>
        <v>0</v>
      </c>
      <c r="Z372" s="118"/>
      <c r="AA372" s="93"/>
      <c r="AB372" s="93"/>
      <c r="AC372" s="93"/>
    </row>
    <row r="373" spans="1:29" ht="20.100000000000001" customHeight="1" x14ac:dyDescent="0.2">
      <c r="A373" s="405"/>
      <c r="B373" s="353"/>
      <c r="C373" s="353"/>
      <c r="D373" s="353"/>
      <c r="E373" s="353"/>
      <c r="F373" s="353"/>
      <c r="G373" s="353"/>
      <c r="H373" s="416"/>
      <c r="I373" s="353"/>
      <c r="J373" s="353"/>
      <c r="K373" s="353"/>
      <c r="L373" s="417"/>
      <c r="M373" s="93"/>
      <c r="N373" s="110"/>
      <c r="O373" s="111" t="s">
        <v>66</v>
      </c>
      <c r="P373" s="111">
        <v>30</v>
      </c>
      <c r="Q373" s="111">
        <v>0</v>
      </c>
      <c r="R373" s="111">
        <v>0</v>
      </c>
      <c r="S373" s="92"/>
      <c r="T373" s="111" t="s">
        <v>66</v>
      </c>
      <c r="U373" s="117">
        <f t="shared" si="87"/>
        <v>0</v>
      </c>
      <c r="V373" s="113"/>
      <c r="W373" s="117">
        <f t="shared" si="85"/>
        <v>0</v>
      </c>
      <c r="X373" s="113"/>
      <c r="Y373" s="117">
        <f t="shared" si="86"/>
        <v>0</v>
      </c>
      <c r="Z373" s="92"/>
      <c r="AA373" s="93"/>
      <c r="AB373" s="93"/>
      <c r="AC373" s="93"/>
    </row>
    <row r="374" spans="1:29" ht="20.100000000000001" customHeight="1" x14ac:dyDescent="0.2">
      <c r="A374" s="405"/>
      <c r="B374" s="581" t="s">
        <v>51</v>
      </c>
      <c r="C374" s="527"/>
      <c r="D374" s="353"/>
      <c r="E374" s="353"/>
      <c r="F374" s="124" t="s">
        <v>67</v>
      </c>
      <c r="G374" s="125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0</v>
      </c>
      <c r="H374" s="416"/>
      <c r="I374" s="126">
        <f>IF(C378&gt;=C377,$K$2,C376+C378)</f>
        <v>31</v>
      </c>
      <c r="J374" s="127" t="s">
        <v>68</v>
      </c>
      <c r="K374" s="128">
        <f>K370/$K$2*I374</f>
        <v>27000</v>
      </c>
      <c r="L374" s="418"/>
      <c r="M374" s="93"/>
      <c r="N374" s="110"/>
      <c r="O374" s="111" t="s">
        <v>69</v>
      </c>
      <c r="P374" s="111">
        <v>31</v>
      </c>
      <c r="Q374" s="111">
        <v>0</v>
      </c>
      <c r="R374" s="111">
        <v>0</v>
      </c>
      <c r="S374" s="92"/>
      <c r="T374" s="111" t="s">
        <v>69</v>
      </c>
      <c r="U374" s="117">
        <f t="shared" ref="U374:U375" si="88">IF($J$1="May",Y373,Y373)</f>
        <v>0</v>
      </c>
      <c r="V374" s="113"/>
      <c r="W374" s="117">
        <f t="shared" si="85"/>
        <v>0</v>
      </c>
      <c r="X374" s="113"/>
      <c r="Y374" s="117">
        <f t="shared" si="86"/>
        <v>0</v>
      </c>
      <c r="Z374" s="92"/>
      <c r="AA374" s="93"/>
      <c r="AB374" s="93"/>
      <c r="AC374" s="93"/>
    </row>
    <row r="375" spans="1:29" ht="20.100000000000001" customHeight="1" x14ac:dyDescent="0.2">
      <c r="A375" s="405"/>
      <c r="B375" s="130"/>
      <c r="C375" s="130"/>
      <c r="D375" s="353"/>
      <c r="E375" s="353"/>
      <c r="F375" s="124" t="s">
        <v>9</v>
      </c>
      <c r="G375" s="125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0</v>
      </c>
      <c r="H375" s="416"/>
      <c r="I375" s="419">
        <v>85</v>
      </c>
      <c r="J375" s="127" t="s">
        <v>70</v>
      </c>
      <c r="K375" s="125">
        <f>K370/$K$2/8*I375</f>
        <v>9254.032258064517</v>
      </c>
      <c r="L375" s="420"/>
      <c r="M375" s="93"/>
      <c r="N375" s="110"/>
      <c r="O375" s="111" t="s">
        <v>47</v>
      </c>
      <c r="P375" s="111"/>
      <c r="Q375" s="111"/>
      <c r="R375" s="111">
        <v>0</v>
      </c>
      <c r="S375" s="92"/>
      <c r="T375" s="111" t="s">
        <v>47</v>
      </c>
      <c r="U375" s="117">
        <f t="shared" si="88"/>
        <v>0</v>
      </c>
      <c r="V375" s="113"/>
      <c r="W375" s="117">
        <f t="shared" si="85"/>
        <v>0</v>
      </c>
      <c r="X375" s="113"/>
      <c r="Y375" s="117">
        <f t="shared" si="86"/>
        <v>0</v>
      </c>
      <c r="Z375" s="92"/>
      <c r="AA375" s="93"/>
      <c r="AB375" s="93"/>
      <c r="AC375" s="93"/>
    </row>
    <row r="376" spans="1:29" ht="20.100000000000001" customHeight="1" x14ac:dyDescent="0.2">
      <c r="A376" s="405"/>
      <c r="B376" s="124" t="s">
        <v>54</v>
      </c>
      <c r="C376" s="130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31</v>
      </c>
      <c r="D376" s="353"/>
      <c r="E376" s="353"/>
      <c r="F376" s="124" t="s">
        <v>71</v>
      </c>
      <c r="G376" s="125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0</v>
      </c>
      <c r="H376" s="416"/>
      <c r="I376" s="578" t="s">
        <v>72</v>
      </c>
      <c r="J376" s="527"/>
      <c r="K376" s="125">
        <f>K374+K375</f>
        <v>36254.032258064515</v>
      </c>
      <c r="L376" s="420"/>
      <c r="M376" s="93"/>
      <c r="N376" s="110"/>
      <c r="O376" s="111" t="s">
        <v>73</v>
      </c>
      <c r="P376" s="111"/>
      <c r="Q376" s="111"/>
      <c r="R376" s="111">
        <v>0</v>
      </c>
      <c r="S376" s="92"/>
      <c r="T376" s="111" t="s">
        <v>73</v>
      </c>
      <c r="U376" s="117" t="str">
        <f>IF($J$1="July",Y375,"")</f>
        <v/>
      </c>
      <c r="V376" s="113"/>
      <c r="W376" s="117" t="str">
        <f t="shared" si="85"/>
        <v/>
      </c>
      <c r="X376" s="113"/>
      <c r="Y376" s="117" t="str">
        <f t="shared" si="86"/>
        <v/>
      </c>
      <c r="Z376" s="92"/>
      <c r="AA376" s="93"/>
      <c r="AB376" s="93"/>
      <c r="AC376" s="93"/>
    </row>
    <row r="377" spans="1:29" ht="20.100000000000001" customHeight="1" x14ac:dyDescent="0.2">
      <c r="A377" s="405"/>
      <c r="B377" s="124" t="s">
        <v>55</v>
      </c>
      <c r="C377" s="130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0</v>
      </c>
      <c r="D377" s="353"/>
      <c r="E377" s="353"/>
      <c r="F377" s="124" t="s">
        <v>11</v>
      </c>
      <c r="G377" s="125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0</v>
      </c>
      <c r="H377" s="416"/>
      <c r="I377" s="578" t="s">
        <v>74</v>
      </c>
      <c r="J377" s="527"/>
      <c r="K377" s="125">
        <f>G377</f>
        <v>0</v>
      </c>
      <c r="L377" s="420"/>
      <c r="M377" s="93"/>
      <c r="N377" s="110"/>
      <c r="O377" s="111" t="s">
        <v>75</v>
      </c>
      <c r="P377" s="111"/>
      <c r="Q377" s="111"/>
      <c r="R377" s="111">
        <v>0</v>
      </c>
      <c r="S377" s="92"/>
      <c r="T377" s="111" t="s">
        <v>75</v>
      </c>
      <c r="U377" s="117" t="str">
        <f>IF($J$1="August",Y376,"")</f>
        <v/>
      </c>
      <c r="V377" s="113"/>
      <c r="W377" s="117" t="str">
        <f t="shared" si="85"/>
        <v/>
      </c>
      <c r="X377" s="113"/>
      <c r="Y377" s="117" t="str">
        <f t="shared" si="86"/>
        <v/>
      </c>
      <c r="Z377" s="92"/>
      <c r="AA377" s="93"/>
      <c r="AB377" s="93"/>
      <c r="AC377" s="93"/>
    </row>
    <row r="378" spans="1:29" ht="18.75" customHeight="1" x14ac:dyDescent="0.2">
      <c r="A378" s="405"/>
      <c r="B378" s="426" t="s">
        <v>76</v>
      </c>
      <c r="C378" s="424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0</v>
      </c>
      <c r="D378" s="353"/>
      <c r="E378" s="353"/>
      <c r="F378" s="426" t="s">
        <v>58</v>
      </c>
      <c r="G378" s="427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0</v>
      </c>
      <c r="H378" s="353"/>
      <c r="I378" s="576" t="s">
        <v>13</v>
      </c>
      <c r="J378" s="577"/>
      <c r="K378" s="430">
        <f>K376-K377</f>
        <v>36254.032258064515</v>
      </c>
      <c r="L378" s="412"/>
      <c r="M378" s="93"/>
      <c r="N378" s="110"/>
      <c r="O378" s="111" t="s">
        <v>78</v>
      </c>
      <c r="P378" s="111"/>
      <c r="Q378" s="111"/>
      <c r="R378" s="111">
        <v>0</v>
      </c>
      <c r="S378" s="92"/>
      <c r="T378" s="111" t="s">
        <v>78</v>
      </c>
      <c r="U378" s="117" t="str">
        <f>IF($J$1="Sept",Y377,"")</f>
        <v/>
      </c>
      <c r="V378" s="113"/>
      <c r="W378" s="117" t="str">
        <f t="shared" si="85"/>
        <v/>
      </c>
      <c r="X378" s="113"/>
      <c r="Y378" s="117" t="str">
        <f t="shared" si="86"/>
        <v/>
      </c>
      <c r="Z378" s="118"/>
      <c r="AA378" s="93"/>
      <c r="AB378" s="93"/>
      <c r="AC378" s="93"/>
    </row>
    <row r="379" spans="1:29" ht="20.100000000000001" customHeight="1" x14ac:dyDescent="0.2">
      <c r="A379" s="405"/>
      <c r="B379" s="353"/>
      <c r="C379" s="353"/>
      <c r="D379" s="353"/>
      <c r="E379" s="353"/>
      <c r="F379" s="353"/>
      <c r="G379" s="353"/>
      <c r="H379" s="353"/>
      <c r="I379" s="571"/>
      <c r="J379" s="572"/>
      <c r="K379" s="408"/>
      <c r="L379" s="415"/>
      <c r="M379" s="93"/>
      <c r="N379" s="110"/>
      <c r="O379" s="111" t="s">
        <v>79</v>
      </c>
      <c r="P379" s="111"/>
      <c r="Q379" s="111"/>
      <c r="R379" s="111">
        <v>0</v>
      </c>
      <c r="S379" s="92"/>
      <c r="T379" s="111" t="s">
        <v>79</v>
      </c>
      <c r="U379" s="117" t="str">
        <f>IF($J$1="October",Y378,"")</f>
        <v/>
      </c>
      <c r="V379" s="113"/>
      <c r="W379" s="117" t="str">
        <f t="shared" si="85"/>
        <v/>
      </c>
      <c r="X379" s="113"/>
      <c r="Y379" s="117" t="str">
        <f t="shared" si="86"/>
        <v/>
      </c>
      <c r="Z379" s="92"/>
      <c r="AA379" s="93"/>
      <c r="AB379" s="93"/>
      <c r="AC379" s="93"/>
    </row>
    <row r="380" spans="1:29" ht="20.100000000000001" customHeight="1" x14ac:dyDescent="0.3">
      <c r="A380" s="405"/>
      <c r="B380" s="444"/>
      <c r="C380" s="444"/>
      <c r="D380" s="444"/>
      <c r="E380" s="444"/>
      <c r="F380" s="444"/>
      <c r="G380" s="444"/>
      <c r="H380" s="444"/>
      <c r="I380" s="571"/>
      <c r="J380" s="572"/>
      <c r="K380" s="408"/>
      <c r="L380" s="415"/>
      <c r="M380" s="93"/>
      <c r="N380" s="110"/>
      <c r="O380" s="111" t="s">
        <v>80</v>
      </c>
      <c r="P380" s="111"/>
      <c r="Q380" s="111"/>
      <c r="R380" s="111">
        <v>0</v>
      </c>
      <c r="S380" s="92"/>
      <c r="T380" s="111" t="s">
        <v>80</v>
      </c>
      <c r="U380" s="117" t="str">
        <f>IF($J$1="November",Y379,"")</f>
        <v/>
      </c>
      <c r="V380" s="113"/>
      <c r="W380" s="117" t="str">
        <f t="shared" si="85"/>
        <v/>
      </c>
      <c r="X380" s="113"/>
      <c r="Y380" s="117" t="str">
        <f t="shared" si="86"/>
        <v/>
      </c>
      <c r="Z380" s="92"/>
      <c r="AA380" s="93"/>
      <c r="AB380" s="93"/>
      <c r="AC380" s="93"/>
    </row>
    <row r="381" spans="1:29" ht="20.100000000000001" customHeight="1" thickBot="1" x14ac:dyDescent="0.35">
      <c r="A381" s="421"/>
      <c r="B381" s="447"/>
      <c r="C381" s="447"/>
      <c r="D381" s="447"/>
      <c r="E381" s="447"/>
      <c r="F381" s="447"/>
      <c r="G381" s="447"/>
      <c r="H381" s="447"/>
      <c r="I381" s="447"/>
      <c r="J381" s="447"/>
      <c r="K381" s="447"/>
      <c r="L381" s="423"/>
      <c r="M381" s="93"/>
      <c r="N381" s="110"/>
      <c r="O381" s="111" t="s">
        <v>81</v>
      </c>
      <c r="P381" s="111"/>
      <c r="Q381" s="111"/>
      <c r="R381" s="111">
        <v>0</v>
      </c>
      <c r="S381" s="92"/>
      <c r="T381" s="111" t="s">
        <v>81</v>
      </c>
      <c r="U381" s="117" t="str">
        <f>IF($J$1="Dec",Y380,"")</f>
        <v/>
      </c>
      <c r="V381" s="113"/>
      <c r="W381" s="117" t="str">
        <f t="shared" si="85"/>
        <v/>
      </c>
      <c r="X381" s="113"/>
      <c r="Y381" s="117" t="str">
        <f t="shared" si="86"/>
        <v/>
      </c>
      <c r="Z381" s="92"/>
      <c r="AA381" s="93"/>
      <c r="AB381" s="93"/>
      <c r="AC381" s="93"/>
    </row>
    <row r="382" spans="1:29" ht="20.100000000000001" customHeight="1" thickBot="1" x14ac:dyDescent="0.25">
      <c r="A382" s="353"/>
      <c r="B382" s="353"/>
      <c r="C382" s="353"/>
      <c r="D382" s="353"/>
      <c r="E382" s="353"/>
      <c r="F382" s="353"/>
      <c r="G382" s="353"/>
      <c r="H382" s="353"/>
      <c r="I382" s="353"/>
      <c r="J382" s="353"/>
      <c r="K382" s="353"/>
      <c r="L382" s="353"/>
      <c r="M382" s="136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6"/>
      <c r="AB382" s="136"/>
      <c r="AC382" s="136"/>
    </row>
    <row r="383" spans="1:29" s="182" customFormat="1" ht="20.100000000000001" customHeight="1" thickBot="1" x14ac:dyDescent="0.55000000000000004">
      <c r="A383" s="560" t="s">
        <v>50</v>
      </c>
      <c r="B383" s="561"/>
      <c r="C383" s="561"/>
      <c r="D383" s="561"/>
      <c r="E383" s="561"/>
      <c r="F383" s="561"/>
      <c r="G383" s="561"/>
      <c r="H383" s="561"/>
      <c r="I383" s="561"/>
      <c r="J383" s="561"/>
      <c r="K383" s="561"/>
      <c r="L383" s="562"/>
      <c r="M383" s="184"/>
      <c r="N383" s="185"/>
      <c r="O383" s="593" t="s">
        <v>51</v>
      </c>
      <c r="P383" s="594"/>
      <c r="Q383" s="594"/>
      <c r="R383" s="595"/>
      <c r="S383" s="186"/>
      <c r="T383" s="593" t="s">
        <v>52</v>
      </c>
      <c r="U383" s="594"/>
      <c r="V383" s="594"/>
      <c r="W383" s="594"/>
      <c r="X383" s="594"/>
      <c r="Y383" s="595"/>
      <c r="Z383" s="187"/>
      <c r="AA383" s="184"/>
      <c r="AB383" s="188"/>
      <c r="AC383" s="188"/>
    </row>
    <row r="384" spans="1:29" ht="20.100000000000001" customHeight="1" thickBot="1" x14ac:dyDescent="0.25">
      <c r="A384" s="436"/>
      <c r="B384" s="437"/>
      <c r="C384" s="566" t="s">
        <v>237</v>
      </c>
      <c r="D384" s="566"/>
      <c r="E384" s="566"/>
      <c r="F384" s="566"/>
      <c r="G384" s="437" t="str">
        <f>$J$1</f>
        <v>May</v>
      </c>
      <c r="H384" s="568">
        <f>$K$1</f>
        <v>2025</v>
      </c>
      <c r="I384" s="568"/>
      <c r="J384" s="437"/>
      <c r="K384" s="438"/>
      <c r="L384" s="439"/>
      <c r="M384" s="102"/>
      <c r="N384" s="103"/>
      <c r="O384" s="104" t="s">
        <v>53</v>
      </c>
      <c r="P384" s="104" t="s">
        <v>54</v>
      </c>
      <c r="Q384" s="104" t="s">
        <v>55</v>
      </c>
      <c r="R384" s="104" t="s">
        <v>56</v>
      </c>
      <c r="S384" s="105"/>
      <c r="T384" s="104" t="s">
        <v>53</v>
      </c>
      <c r="U384" s="104" t="s">
        <v>57</v>
      </c>
      <c r="V384" s="104" t="s">
        <v>9</v>
      </c>
      <c r="W384" s="104" t="s">
        <v>10</v>
      </c>
      <c r="X384" s="104" t="s">
        <v>11</v>
      </c>
      <c r="Y384" s="104" t="s">
        <v>58</v>
      </c>
      <c r="Z384" s="106"/>
      <c r="AA384" s="102"/>
      <c r="AB384" s="93"/>
      <c r="AC384" s="93"/>
    </row>
    <row r="385" spans="1:29" ht="20.100000000000001" customHeight="1" x14ac:dyDescent="0.2">
      <c r="A385" s="98"/>
      <c r="B385" s="85"/>
      <c r="C385" s="85"/>
      <c r="D385" s="107"/>
      <c r="E385" s="107"/>
      <c r="F385" s="107"/>
      <c r="G385" s="107"/>
      <c r="H385" s="107"/>
      <c r="I385" s="85"/>
      <c r="J385" s="108" t="s">
        <v>59</v>
      </c>
      <c r="K385" s="87">
        <f>35000+2000</f>
        <v>37000</v>
      </c>
      <c r="L385" s="109"/>
      <c r="M385" s="93"/>
      <c r="N385" s="110"/>
      <c r="O385" s="111" t="s">
        <v>60</v>
      </c>
      <c r="P385" s="111">
        <v>31</v>
      </c>
      <c r="Q385" s="111">
        <v>0</v>
      </c>
      <c r="R385" s="111">
        <v>0</v>
      </c>
      <c r="S385" s="112"/>
      <c r="T385" s="111" t="s">
        <v>60</v>
      </c>
      <c r="U385" s="113"/>
      <c r="V385" s="113"/>
      <c r="W385" s="113"/>
      <c r="X385" s="113"/>
      <c r="Y385" s="113"/>
      <c r="Z385" s="106"/>
      <c r="AA385" s="93"/>
      <c r="AB385" s="93"/>
      <c r="AC385" s="93"/>
    </row>
    <row r="386" spans="1:29" s="197" customFormat="1" ht="20.100000000000001" customHeight="1" thickBot="1" x14ac:dyDescent="0.25">
      <c r="A386" s="203"/>
      <c r="B386" s="204" t="s">
        <v>61</v>
      </c>
      <c r="C386" s="205" t="s">
        <v>197</v>
      </c>
      <c r="D386" s="204"/>
      <c r="E386" s="204"/>
      <c r="F386" s="204"/>
      <c r="G386" s="204"/>
      <c r="H386" s="206"/>
      <c r="I386" s="207"/>
      <c r="J386" s="204"/>
      <c r="K386" s="204"/>
      <c r="L386" s="208"/>
      <c r="M386" s="198"/>
      <c r="N386" s="209"/>
      <c r="O386" s="210" t="s">
        <v>62</v>
      </c>
      <c r="P386" s="210">
        <v>28</v>
      </c>
      <c r="Q386" s="210">
        <v>0</v>
      </c>
      <c r="R386" s="210">
        <v>0</v>
      </c>
      <c r="S386" s="211"/>
      <c r="T386" s="210" t="s">
        <v>62</v>
      </c>
      <c r="U386" s="212"/>
      <c r="V386" s="213"/>
      <c r="W386" s="212" t="str">
        <f t="shared" ref="W386:W396" si="89">IF(U386="","",U386+V386)</f>
        <v/>
      </c>
      <c r="X386" s="213"/>
      <c r="Y386" s="212" t="str">
        <f t="shared" ref="Y386:Y396" si="90">IF(W386="","",W386-X386)</f>
        <v/>
      </c>
      <c r="Z386" s="214"/>
      <c r="AA386" s="198"/>
      <c r="AB386" s="202"/>
      <c r="AC386" s="202"/>
    </row>
    <row r="387" spans="1:29" ht="20.100000000000001" customHeight="1" thickBot="1" x14ac:dyDescent="0.25">
      <c r="A387" s="98"/>
      <c r="B387" s="119" t="s">
        <v>63</v>
      </c>
      <c r="C387" s="145">
        <v>45512</v>
      </c>
      <c r="D387" s="85"/>
      <c r="E387" s="85"/>
      <c r="F387" s="563" t="s">
        <v>52</v>
      </c>
      <c r="G387" s="564"/>
      <c r="H387" s="353"/>
      <c r="I387" s="563" t="s">
        <v>64</v>
      </c>
      <c r="J387" s="565"/>
      <c r="K387" s="564"/>
      <c r="L387" s="121"/>
      <c r="M387" s="93"/>
      <c r="N387" s="110"/>
      <c r="O387" s="111" t="s">
        <v>65</v>
      </c>
      <c r="P387" s="111">
        <v>31</v>
      </c>
      <c r="Q387" s="111">
        <v>0</v>
      </c>
      <c r="R387" s="111">
        <v>0</v>
      </c>
      <c r="S387" s="92"/>
      <c r="T387" s="111" t="s">
        <v>65</v>
      </c>
      <c r="U387" s="117"/>
      <c r="V387" s="113"/>
      <c r="W387" s="117" t="str">
        <f t="shared" si="89"/>
        <v/>
      </c>
      <c r="X387" s="113"/>
      <c r="Y387" s="117" t="str">
        <f t="shared" si="90"/>
        <v/>
      </c>
      <c r="Z387" s="118"/>
      <c r="AA387" s="93"/>
      <c r="AB387" s="93"/>
      <c r="AC387" s="93"/>
    </row>
    <row r="388" spans="1:29" ht="20.100000000000001" customHeight="1" x14ac:dyDescent="0.2">
      <c r="A388" s="98"/>
      <c r="B388" s="85"/>
      <c r="C388" s="85"/>
      <c r="D388" s="85"/>
      <c r="E388" s="85"/>
      <c r="F388" s="85"/>
      <c r="G388" s="85"/>
      <c r="H388" s="122"/>
      <c r="I388" s="85"/>
      <c r="J388" s="85"/>
      <c r="K388" s="85"/>
      <c r="L388" s="123"/>
      <c r="M388" s="93"/>
      <c r="N388" s="110"/>
      <c r="O388" s="111" t="s">
        <v>66</v>
      </c>
      <c r="P388" s="111">
        <v>29</v>
      </c>
      <c r="Q388" s="111">
        <v>1</v>
      </c>
      <c r="R388" s="111">
        <v>0</v>
      </c>
      <c r="S388" s="92"/>
      <c r="T388" s="111" t="s">
        <v>66</v>
      </c>
      <c r="U388" s="117"/>
      <c r="V388" s="113"/>
      <c r="W388" s="117" t="str">
        <f t="shared" si="89"/>
        <v/>
      </c>
      <c r="X388" s="113"/>
      <c r="Y388" s="117" t="str">
        <f t="shared" si="90"/>
        <v/>
      </c>
      <c r="Z388" s="118"/>
      <c r="AA388" s="93"/>
      <c r="AB388" s="93"/>
      <c r="AC388" s="93"/>
    </row>
    <row r="389" spans="1:29" ht="20.100000000000001" customHeight="1" x14ac:dyDescent="0.2">
      <c r="A389" s="98"/>
      <c r="B389" s="581" t="s">
        <v>51</v>
      </c>
      <c r="C389" s="613"/>
      <c r="D389" s="85"/>
      <c r="E389" s="85"/>
      <c r="F389" s="124" t="s">
        <v>67</v>
      </c>
      <c r="G389" s="125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0</v>
      </c>
      <c r="H389" s="122"/>
      <c r="I389" s="126">
        <f>IF(C393&gt;=C392,$K$2,C391+C393)</f>
        <v>31</v>
      </c>
      <c r="J389" s="127" t="s">
        <v>68</v>
      </c>
      <c r="K389" s="128">
        <f>K385/$K$2*I389</f>
        <v>37000</v>
      </c>
      <c r="L389" s="129"/>
      <c r="M389" s="93"/>
      <c r="N389" s="110"/>
      <c r="O389" s="111" t="s">
        <v>69</v>
      </c>
      <c r="P389" s="111">
        <v>31</v>
      </c>
      <c r="Q389" s="111">
        <v>0</v>
      </c>
      <c r="R389" s="111">
        <v>0</v>
      </c>
      <c r="S389" s="92"/>
      <c r="T389" s="111" t="s">
        <v>69</v>
      </c>
      <c r="U389" s="117"/>
      <c r="V389" s="113"/>
      <c r="W389" s="117" t="str">
        <f t="shared" si="89"/>
        <v/>
      </c>
      <c r="X389" s="113"/>
      <c r="Y389" s="117" t="str">
        <f t="shared" si="90"/>
        <v/>
      </c>
      <c r="Z389" s="118"/>
      <c r="AA389" s="93"/>
      <c r="AB389" s="93"/>
      <c r="AC389" s="93"/>
    </row>
    <row r="390" spans="1:29" ht="20.100000000000001" customHeight="1" x14ac:dyDescent="0.2">
      <c r="A390" s="98"/>
      <c r="B390" s="130"/>
      <c r="C390" s="130"/>
      <c r="D390" s="85"/>
      <c r="E390" s="85"/>
      <c r="F390" s="124" t="s">
        <v>9</v>
      </c>
      <c r="G390" s="125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0</v>
      </c>
      <c r="H390" s="122"/>
      <c r="I390" s="126">
        <v>75</v>
      </c>
      <c r="J390" s="127" t="s">
        <v>70</v>
      </c>
      <c r="K390" s="125">
        <f>K385/$K$2/8*I390</f>
        <v>11189.516129032258</v>
      </c>
      <c r="L390" s="131"/>
      <c r="M390" s="93"/>
      <c r="N390" s="110"/>
      <c r="O390" s="111" t="s">
        <v>47</v>
      </c>
      <c r="P390" s="111"/>
      <c r="Q390" s="111"/>
      <c r="R390" s="111">
        <v>0</v>
      </c>
      <c r="S390" s="92"/>
      <c r="T390" s="111" t="s">
        <v>47</v>
      </c>
      <c r="U390" s="117"/>
      <c r="V390" s="113"/>
      <c r="W390" s="117" t="str">
        <f t="shared" si="89"/>
        <v/>
      </c>
      <c r="X390" s="113"/>
      <c r="Y390" s="117" t="str">
        <f t="shared" si="90"/>
        <v/>
      </c>
      <c r="Z390" s="118"/>
      <c r="AA390" s="93"/>
      <c r="AB390" s="93"/>
      <c r="AC390" s="93"/>
    </row>
    <row r="391" spans="1:29" ht="20.100000000000001" customHeight="1" x14ac:dyDescent="0.2">
      <c r="A391" s="98"/>
      <c r="B391" s="124" t="s">
        <v>54</v>
      </c>
      <c r="C391" s="130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31</v>
      </c>
      <c r="D391" s="85"/>
      <c r="E391" s="85"/>
      <c r="F391" s="124" t="s">
        <v>71</v>
      </c>
      <c r="G391" s="125" t="str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/>
      </c>
      <c r="H391" s="122"/>
      <c r="I391" s="578" t="s">
        <v>72</v>
      </c>
      <c r="J391" s="582"/>
      <c r="K391" s="125">
        <f>K389+K390</f>
        <v>48189.516129032258</v>
      </c>
      <c r="L391" s="131"/>
      <c r="M391" s="93"/>
      <c r="N391" s="110"/>
      <c r="O391" s="111" t="s">
        <v>73</v>
      </c>
      <c r="P391" s="111"/>
      <c r="Q391" s="111"/>
      <c r="R391" s="111">
        <v>0</v>
      </c>
      <c r="S391" s="92"/>
      <c r="T391" s="111" t="s">
        <v>73</v>
      </c>
      <c r="U391" s="117"/>
      <c r="V391" s="113"/>
      <c r="W391" s="117" t="str">
        <f t="shared" si="89"/>
        <v/>
      </c>
      <c r="X391" s="113"/>
      <c r="Y391" s="117" t="str">
        <f t="shared" si="90"/>
        <v/>
      </c>
      <c r="Z391" s="118"/>
      <c r="AA391" s="93"/>
      <c r="AB391" s="93"/>
      <c r="AC391" s="93"/>
    </row>
    <row r="392" spans="1:29" ht="20.100000000000001" customHeight="1" x14ac:dyDescent="0.2">
      <c r="A392" s="98"/>
      <c r="B392" s="124" t="s">
        <v>55</v>
      </c>
      <c r="C392" s="130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0</v>
      </c>
      <c r="D392" s="85"/>
      <c r="E392" s="85"/>
      <c r="F392" s="124" t="s">
        <v>11</v>
      </c>
      <c r="G392" s="125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0</v>
      </c>
      <c r="H392" s="122"/>
      <c r="I392" s="578" t="s">
        <v>74</v>
      </c>
      <c r="J392" s="582"/>
      <c r="K392" s="125">
        <f>G392</f>
        <v>0</v>
      </c>
      <c r="L392" s="131"/>
      <c r="M392" s="93"/>
      <c r="N392" s="110"/>
      <c r="O392" s="111" t="s">
        <v>75</v>
      </c>
      <c r="P392" s="111"/>
      <c r="Q392" s="111"/>
      <c r="R392" s="111" t="str">
        <f>IF(Q392="","",R391-Q392)</f>
        <v/>
      </c>
      <c r="S392" s="92"/>
      <c r="T392" s="111" t="s">
        <v>75</v>
      </c>
      <c r="U392" s="117" t="str">
        <f>IF($J$1="August",Y391,"")</f>
        <v/>
      </c>
      <c r="V392" s="113"/>
      <c r="W392" s="117" t="str">
        <f t="shared" si="89"/>
        <v/>
      </c>
      <c r="X392" s="113"/>
      <c r="Y392" s="117" t="str">
        <f t="shared" si="90"/>
        <v/>
      </c>
      <c r="Z392" s="118"/>
      <c r="AA392" s="93"/>
      <c r="AB392" s="93"/>
      <c r="AC392" s="93"/>
    </row>
    <row r="393" spans="1:29" ht="18.75" customHeight="1" x14ac:dyDescent="0.2">
      <c r="A393" s="405"/>
      <c r="B393" s="426" t="s">
        <v>76</v>
      </c>
      <c r="C393" s="424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0</v>
      </c>
      <c r="D393" s="353"/>
      <c r="E393" s="353"/>
      <c r="F393" s="426" t="s">
        <v>58</v>
      </c>
      <c r="G393" s="427" t="str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/>
      </c>
      <c r="H393" s="353"/>
      <c r="I393" s="576" t="s">
        <v>13</v>
      </c>
      <c r="J393" s="577"/>
      <c r="K393" s="430">
        <f>K391-K392</f>
        <v>48189.516129032258</v>
      </c>
      <c r="L393" s="412"/>
      <c r="M393" s="93"/>
      <c r="N393" s="110"/>
      <c r="O393" s="111" t="s">
        <v>78</v>
      </c>
      <c r="P393" s="111"/>
      <c r="Q393" s="111"/>
      <c r="R393" s="111">
        <v>0</v>
      </c>
      <c r="S393" s="92"/>
      <c r="T393" s="111" t="s">
        <v>78</v>
      </c>
      <c r="U393" s="117" t="str">
        <f>IF($J$1="September",Y392,"")</f>
        <v/>
      </c>
      <c r="V393" s="113"/>
      <c r="W393" s="117" t="str">
        <f t="shared" si="89"/>
        <v/>
      </c>
      <c r="X393" s="113"/>
      <c r="Y393" s="117" t="str">
        <f t="shared" si="90"/>
        <v/>
      </c>
      <c r="Z393" s="118"/>
      <c r="AA393" s="93"/>
      <c r="AB393" s="93"/>
      <c r="AC393" s="93"/>
    </row>
    <row r="394" spans="1:29" ht="20.100000000000001" customHeight="1" x14ac:dyDescent="0.2">
      <c r="A394" s="98"/>
      <c r="B394" s="85"/>
      <c r="C394" s="85"/>
      <c r="D394" s="85"/>
      <c r="E394" s="85"/>
      <c r="F394" s="85"/>
      <c r="G394" s="85"/>
      <c r="H394" s="85"/>
      <c r="I394" s="587"/>
      <c r="J394" s="587"/>
      <c r="K394" s="87"/>
      <c r="L394" s="121"/>
      <c r="M394" s="93"/>
      <c r="N394" s="110"/>
      <c r="O394" s="111" t="s">
        <v>79</v>
      </c>
      <c r="P394" s="111"/>
      <c r="Q394" s="111"/>
      <c r="R394" s="111">
        <v>0</v>
      </c>
      <c r="S394" s="92"/>
      <c r="T394" s="111" t="s">
        <v>79</v>
      </c>
      <c r="U394" s="117" t="str">
        <f>IF($J$1="October",Y393,"")</f>
        <v/>
      </c>
      <c r="V394" s="113"/>
      <c r="W394" s="117" t="str">
        <f t="shared" si="89"/>
        <v/>
      </c>
      <c r="X394" s="113"/>
      <c r="Y394" s="117" t="str">
        <f t="shared" si="90"/>
        <v/>
      </c>
      <c r="Z394" s="118"/>
      <c r="AA394" s="93"/>
      <c r="AB394" s="93"/>
      <c r="AC394" s="93"/>
    </row>
    <row r="395" spans="1:29" ht="20.100000000000001" customHeight="1" x14ac:dyDescent="0.3">
      <c r="A395" s="98"/>
      <c r="B395" s="83"/>
      <c r="C395" s="83"/>
      <c r="D395" s="83"/>
      <c r="E395" s="83"/>
      <c r="F395" s="83"/>
      <c r="G395" s="83"/>
      <c r="H395" s="83"/>
      <c r="I395" s="574"/>
      <c r="J395" s="574"/>
      <c r="K395" s="87"/>
      <c r="L395" s="121"/>
      <c r="M395" s="93"/>
      <c r="N395" s="110"/>
      <c r="O395" s="111" t="s">
        <v>80</v>
      </c>
      <c r="P395" s="111"/>
      <c r="Q395" s="111"/>
      <c r="R395" s="111" t="str">
        <f>IF(Q395="","",R394-Q395)</f>
        <v/>
      </c>
      <c r="S395" s="92"/>
      <c r="T395" s="111" t="s">
        <v>80</v>
      </c>
      <c r="U395" s="117" t="str">
        <f>IF($J$1="November",Y394,"")</f>
        <v/>
      </c>
      <c r="V395" s="113"/>
      <c r="W395" s="117" t="str">
        <f t="shared" si="89"/>
        <v/>
      </c>
      <c r="X395" s="113"/>
      <c r="Y395" s="117" t="str">
        <f t="shared" si="90"/>
        <v/>
      </c>
      <c r="Z395" s="118"/>
      <c r="AA395" s="93"/>
      <c r="AB395" s="93"/>
      <c r="AC395" s="93"/>
    </row>
    <row r="396" spans="1:29" ht="20.100000000000001" customHeight="1" thickBot="1" x14ac:dyDescent="0.35">
      <c r="A396" s="132"/>
      <c r="B396" s="133"/>
      <c r="C396" s="133"/>
      <c r="D396" s="133"/>
      <c r="E396" s="133"/>
      <c r="F396" s="133"/>
      <c r="G396" s="133"/>
      <c r="H396" s="133"/>
      <c r="I396" s="133"/>
      <c r="J396" s="133"/>
      <c r="K396" s="133"/>
      <c r="L396" s="134"/>
      <c r="M396" s="93"/>
      <c r="N396" s="110"/>
      <c r="O396" s="111" t="s">
        <v>81</v>
      </c>
      <c r="P396" s="111"/>
      <c r="Q396" s="111"/>
      <c r="R396" s="111">
        <v>0</v>
      </c>
      <c r="S396" s="92"/>
      <c r="T396" s="111" t="s">
        <v>81</v>
      </c>
      <c r="U396" s="117" t="str">
        <f>IF($J$1="Dec",Y395,"")</f>
        <v/>
      </c>
      <c r="V396" s="113"/>
      <c r="W396" s="117" t="str">
        <f t="shared" si="89"/>
        <v/>
      </c>
      <c r="X396" s="113"/>
      <c r="Y396" s="117" t="str">
        <f t="shared" si="90"/>
        <v/>
      </c>
      <c r="Z396" s="118"/>
      <c r="AA396" s="93"/>
      <c r="AB396" s="93"/>
      <c r="AC396" s="93"/>
    </row>
    <row r="397" spans="1:29" ht="20.100000000000001" customHeight="1" thickBot="1" x14ac:dyDescent="0.25">
      <c r="A397" s="353"/>
      <c r="B397" s="353"/>
      <c r="C397" s="353"/>
      <c r="D397" s="353"/>
      <c r="E397" s="353"/>
      <c r="F397" s="353"/>
      <c r="G397" s="353"/>
      <c r="H397" s="353"/>
      <c r="I397" s="353"/>
      <c r="J397" s="353"/>
      <c r="K397" s="353"/>
      <c r="L397" s="353"/>
      <c r="M397" s="136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6"/>
      <c r="AB397" s="136"/>
      <c r="AC397" s="136"/>
    </row>
    <row r="398" spans="1:29" ht="20.100000000000001" customHeight="1" thickBot="1" x14ac:dyDescent="0.55000000000000004">
      <c r="A398" s="560" t="s">
        <v>50</v>
      </c>
      <c r="B398" s="561"/>
      <c r="C398" s="561"/>
      <c r="D398" s="561"/>
      <c r="E398" s="561"/>
      <c r="F398" s="561"/>
      <c r="G398" s="561"/>
      <c r="H398" s="561"/>
      <c r="I398" s="561"/>
      <c r="J398" s="561"/>
      <c r="K398" s="561"/>
      <c r="L398" s="562"/>
      <c r="M398" s="94"/>
      <c r="N398" s="95"/>
      <c r="O398" s="557" t="s">
        <v>51</v>
      </c>
      <c r="P398" s="558"/>
      <c r="Q398" s="558"/>
      <c r="R398" s="559"/>
      <c r="S398" s="96"/>
      <c r="T398" s="557" t="s">
        <v>52</v>
      </c>
      <c r="U398" s="558"/>
      <c r="V398" s="558"/>
      <c r="W398" s="558"/>
      <c r="X398" s="558"/>
      <c r="Y398" s="559"/>
      <c r="Z398" s="97"/>
      <c r="AA398" s="94"/>
      <c r="AB398" s="93"/>
      <c r="AC398" s="93"/>
    </row>
    <row r="399" spans="1:29" ht="20.100000000000001" customHeight="1" thickBot="1" x14ac:dyDescent="0.25">
      <c r="A399" s="436"/>
      <c r="B399" s="437"/>
      <c r="C399" s="566" t="s">
        <v>237</v>
      </c>
      <c r="D399" s="567"/>
      <c r="E399" s="567"/>
      <c r="F399" s="567"/>
      <c r="G399" s="437" t="str">
        <f>$J$1</f>
        <v>May</v>
      </c>
      <c r="H399" s="568">
        <f>$K$1</f>
        <v>2025</v>
      </c>
      <c r="I399" s="567"/>
      <c r="J399" s="437"/>
      <c r="K399" s="438"/>
      <c r="L399" s="439"/>
      <c r="M399" s="102"/>
      <c r="N399" s="103"/>
      <c r="O399" s="104" t="s">
        <v>53</v>
      </c>
      <c r="P399" s="104" t="s">
        <v>54</v>
      </c>
      <c r="Q399" s="104" t="s">
        <v>55</v>
      </c>
      <c r="R399" s="104" t="s">
        <v>56</v>
      </c>
      <c r="S399" s="105"/>
      <c r="T399" s="104" t="s">
        <v>53</v>
      </c>
      <c r="U399" s="104" t="s">
        <v>57</v>
      </c>
      <c r="V399" s="104" t="s">
        <v>9</v>
      </c>
      <c r="W399" s="104" t="s">
        <v>10</v>
      </c>
      <c r="X399" s="104" t="s">
        <v>11</v>
      </c>
      <c r="Y399" s="104" t="s">
        <v>58</v>
      </c>
      <c r="Z399" s="106"/>
      <c r="AA399" s="102"/>
      <c r="AB399" s="93"/>
      <c r="AC399" s="93"/>
    </row>
    <row r="400" spans="1:29" ht="20.100000000000001" customHeight="1" x14ac:dyDescent="0.2">
      <c r="A400" s="98"/>
      <c r="B400" s="85"/>
      <c r="C400" s="85"/>
      <c r="D400" s="107"/>
      <c r="E400" s="107"/>
      <c r="F400" s="107"/>
      <c r="G400" s="107"/>
      <c r="H400" s="107"/>
      <c r="I400" s="85"/>
      <c r="J400" s="108" t="s">
        <v>59</v>
      </c>
      <c r="K400" s="87">
        <f>30000+2500</f>
        <v>32500</v>
      </c>
      <c r="L400" s="109"/>
      <c r="M400" s="93"/>
      <c r="N400" s="110"/>
      <c r="O400" s="111" t="s">
        <v>60</v>
      </c>
      <c r="P400" s="111">
        <v>31</v>
      </c>
      <c r="Q400" s="111">
        <v>0</v>
      </c>
      <c r="R400" s="111">
        <f>15-Q400</f>
        <v>15</v>
      </c>
      <c r="S400" s="112"/>
      <c r="T400" s="111" t="s">
        <v>60</v>
      </c>
      <c r="U400" s="113"/>
      <c r="V400" s="113"/>
      <c r="W400" s="113">
        <f>V400+U400</f>
        <v>0</v>
      </c>
      <c r="X400" s="113"/>
      <c r="Y400" s="113">
        <f>W400-X400</f>
        <v>0</v>
      </c>
      <c r="Z400" s="106"/>
      <c r="AA400" s="93"/>
      <c r="AB400" s="93"/>
      <c r="AC400" s="93"/>
    </row>
    <row r="401" spans="1:29" ht="20.100000000000001" customHeight="1" thickBot="1" x14ac:dyDescent="0.25">
      <c r="A401" s="98"/>
      <c r="B401" s="85" t="s">
        <v>61</v>
      </c>
      <c r="C401" s="84" t="s">
        <v>119</v>
      </c>
      <c r="D401" s="85"/>
      <c r="E401" s="85"/>
      <c r="F401" s="85"/>
      <c r="G401" s="85"/>
      <c r="H401" s="114"/>
      <c r="I401" s="107"/>
      <c r="J401" s="85"/>
      <c r="K401" s="85"/>
      <c r="L401" s="115"/>
      <c r="M401" s="94"/>
      <c r="N401" s="116"/>
      <c r="O401" s="111" t="s">
        <v>62</v>
      </c>
      <c r="P401" s="111">
        <v>26</v>
      </c>
      <c r="Q401" s="111">
        <v>2</v>
      </c>
      <c r="R401" s="111">
        <f t="shared" ref="R401:R411" si="91">R400-Q401</f>
        <v>13</v>
      </c>
      <c r="S401" s="92"/>
      <c r="T401" s="111" t="s">
        <v>62</v>
      </c>
      <c r="U401" s="117">
        <f t="shared" ref="U401:U402" si="92">Y400</f>
        <v>0</v>
      </c>
      <c r="V401" s="113"/>
      <c r="W401" s="117">
        <f t="shared" ref="W401:W411" si="93">IF(U401="","",U401+V401)</f>
        <v>0</v>
      </c>
      <c r="X401" s="113"/>
      <c r="Y401" s="117">
        <f t="shared" ref="Y401:Y411" si="94">IF(W401="","",W401-X401)</f>
        <v>0</v>
      </c>
      <c r="Z401" s="118"/>
      <c r="AA401" s="94"/>
      <c r="AB401" s="93"/>
      <c r="AC401" s="93"/>
    </row>
    <row r="402" spans="1:29" ht="20.100000000000001" customHeight="1" thickBot="1" x14ac:dyDescent="0.25">
      <c r="A402" s="405"/>
      <c r="B402" s="413" t="s">
        <v>63</v>
      </c>
      <c r="C402" s="414"/>
      <c r="D402" s="353"/>
      <c r="E402" s="353"/>
      <c r="F402" s="563" t="s">
        <v>52</v>
      </c>
      <c r="G402" s="564"/>
      <c r="H402" s="353"/>
      <c r="I402" s="563" t="s">
        <v>64</v>
      </c>
      <c r="J402" s="565"/>
      <c r="K402" s="564"/>
      <c r="L402" s="415"/>
      <c r="M402" s="93"/>
      <c r="N402" s="110"/>
      <c r="O402" s="111" t="s">
        <v>65</v>
      </c>
      <c r="P402" s="111">
        <v>31</v>
      </c>
      <c r="Q402" s="111">
        <v>0</v>
      </c>
      <c r="R402" s="111">
        <f t="shared" si="91"/>
        <v>13</v>
      </c>
      <c r="S402" s="92"/>
      <c r="T402" s="111" t="s">
        <v>65</v>
      </c>
      <c r="U402" s="117">
        <f t="shared" si="92"/>
        <v>0</v>
      </c>
      <c r="V402" s="113"/>
      <c r="W402" s="117">
        <f t="shared" si="93"/>
        <v>0</v>
      </c>
      <c r="X402" s="113"/>
      <c r="Y402" s="117">
        <f t="shared" si="94"/>
        <v>0</v>
      </c>
      <c r="Z402" s="118"/>
      <c r="AA402" s="93"/>
      <c r="AB402" s="93"/>
      <c r="AC402" s="93"/>
    </row>
    <row r="403" spans="1:29" ht="20.100000000000001" customHeight="1" x14ac:dyDescent="0.2">
      <c r="A403" s="98"/>
      <c r="B403" s="85"/>
      <c r="C403" s="85"/>
      <c r="D403" s="85"/>
      <c r="E403" s="85"/>
      <c r="F403" s="85"/>
      <c r="G403" s="85"/>
      <c r="H403" s="122"/>
      <c r="I403" s="85"/>
      <c r="J403" s="85"/>
      <c r="K403" s="85"/>
      <c r="L403" s="123"/>
      <c r="M403" s="93"/>
      <c r="N403" s="110"/>
      <c r="O403" s="111" t="s">
        <v>66</v>
      </c>
      <c r="P403" s="111">
        <v>30</v>
      </c>
      <c r="Q403" s="111">
        <v>0</v>
      </c>
      <c r="R403" s="111">
        <f t="shared" si="91"/>
        <v>13</v>
      </c>
      <c r="S403" s="92"/>
      <c r="T403" s="111" t="s">
        <v>66</v>
      </c>
      <c r="U403" s="117">
        <f>IF($J$1="March","",Y402)</f>
        <v>0</v>
      </c>
      <c r="V403" s="113">
        <v>20000</v>
      </c>
      <c r="W403" s="117">
        <f t="shared" si="93"/>
        <v>20000</v>
      </c>
      <c r="X403" s="113">
        <v>5000</v>
      </c>
      <c r="Y403" s="117">
        <f t="shared" si="94"/>
        <v>15000</v>
      </c>
      <c r="Z403" s="118"/>
      <c r="AA403" s="93"/>
      <c r="AB403" s="93"/>
      <c r="AC403" s="93"/>
    </row>
    <row r="404" spans="1:29" ht="20.100000000000001" customHeight="1" x14ac:dyDescent="0.2">
      <c r="A404" s="98"/>
      <c r="B404" s="569" t="s">
        <v>51</v>
      </c>
      <c r="C404" s="527"/>
      <c r="D404" s="85"/>
      <c r="E404" s="85"/>
      <c r="F404" s="124" t="s">
        <v>67</v>
      </c>
      <c r="G404" s="125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15000</v>
      </c>
      <c r="H404" s="122"/>
      <c r="I404" s="126">
        <f>IF(C408&gt;=C407,$K$2,C406+C408)</f>
        <v>31</v>
      </c>
      <c r="J404" s="127" t="s">
        <v>68</v>
      </c>
      <c r="K404" s="128">
        <f>K400/$K$2*I404</f>
        <v>32500.000000000004</v>
      </c>
      <c r="L404" s="129"/>
      <c r="M404" s="93"/>
      <c r="N404" s="110"/>
      <c r="O404" s="111" t="s">
        <v>69</v>
      </c>
      <c r="P404" s="111">
        <v>29</v>
      </c>
      <c r="Q404" s="111">
        <v>2</v>
      </c>
      <c r="R404" s="111">
        <f t="shared" si="91"/>
        <v>11</v>
      </c>
      <c r="S404" s="92"/>
      <c r="T404" s="111" t="s">
        <v>69</v>
      </c>
      <c r="U404" s="117">
        <f>IF($J$1="April","",Y403)</f>
        <v>15000</v>
      </c>
      <c r="V404" s="113"/>
      <c r="W404" s="117">
        <f t="shared" si="93"/>
        <v>15000</v>
      </c>
      <c r="X404" s="113"/>
      <c r="Y404" s="117">
        <f t="shared" si="94"/>
        <v>15000</v>
      </c>
      <c r="Z404" s="118"/>
      <c r="AA404" s="93"/>
      <c r="AB404" s="93"/>
      <c r="AC404" s="93"/>
    </row>
    <row r="405" spans="1:29" ht="20.100000000000001" customHeight="1" x14ac:dyDescent="0.2">
      <c r="A405" s="98"/>
      <c r="B405" s="130"/>
      <c r="C405" s="130"/>
      <c r="D405" s="85"/>
      <c r="E405" s="85"/>
      <c r="F405" s="124" t="s">
        <v>9</v>
      </c>
      <c r="G405" s="125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5" s="122"/>
      <c r="I405" s="126">
        <v>132</v>
      </c>
      <c r="J405" s="127" t="s">
        <v>70</v>
      </c>
      <c r="K405" s="125">
        <f>K400/$K$2/8*I405</f>
        <v>17298.387096774197</v>
      </c>
      <c r="L405" s="131"/>
      <c r="M405" s="93"/>
      <c r="N405" s="110"/>
      <c r="O405" s="111" t="s">
        <v>47</v>
      </c>
      <c r="P405" s="111"/>
      <c r="Q405" s="111"/>
      <c r="R405" s="111">
        <f t="shared" si="91"/>
        <v>11</v>
      </c>
      <c r="S405" s="92"/>
      <c r="T405" s="111" t="s">
        <v>47</v>
      </c>
      <c r="U405" s="117">
        <v>0</v>
      </c>
      <c r="V405" s="113"/>
      <c r="W405" s="117">
        <f t="shared" si="93"/>
        <v>0</v>
      </c>
      <c r="X405" s="113"/>
      <c r="Y405" s="117">
        <f t="shared" si="94"/>
        <v>0</v>
      </c>
      <c r="Z405" s="118"/>
      <c r="AA405" s="93"/>
      <c r="AB405" s="93"/>
      <c r="AC405" s="93"/>
    </row>
    <row r="406" spans="1:29" ht="20.100000000000001" customHeight="1" x14ac:dyDescent="0.2">
      <c r="A406" s="98"/>
      <c r="B406" s="124" t="s">
        <v>54</v>
      </c>
      <c r="C406" s="130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29</v>
      </c>
      <c r="D406" s="85"/>
      <c r="E406" s="85"/>
      <c r="F406" s="124" t="s">
        <v>71</v>
      </c>
      <c r="G406" s="125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15000</v>
      </c>
      <c r="H406" s="122"/>
      <c r="I406" s="570" t="s">
        <v>72</v>
      </c>
      <c r="J406" s="527"/>
      <c r="K406" s="125">
        <f>K404+K405</f>
        <v>49798.387096774197</v>
      </c>
      <c r="L406" s="131"/>
      <c r="M406" s="93"/>
      <c r="N406" s="110"/>
      <c r="O406" s="111" t="s">
        <v>73</v>
      </c>
      <c r="P406" s="111"/>
      <c r="Q406" s="111"/>
      <c r="R406" s="111">
        <f t="shared" si="91"/>
        <v>11</v>
      </c>
      <c r="S406" s="92"/>
      <c r="T406" s="111" t="s">
        <v>73</v>
      </c>
      <c r="U406" s="117"/>
      <c r="V406" s="113"/>
      <c r="W406" s="117" t="str">
        <f t="shared" si="93"/>
        <v/>
      </c>
      <c r="X406" s="113"/>
      <c r="Y406" s="117" t="str">
        <f t="shared" si="94"/>
        <v/>
      </c>
      <c r="Z406" s="118"/>
      <c r="AA406" s="93"/>
      <c r="AB406" s="93"/>
      <c r="AC406" s="93"/>
    </row>
    <row r="407" spans="1:29" ht="20.100000000000001" customHeight="1" x14ac:dyDescent="0.2">
      <c r="A407" s="98"/>
      <c r="B407" s="124" t="s">
        <v>55</v>
      </c>
      <c r="C407" s="130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2</v>
      </c>
      <c r="D407" s="85"/>
      <c r="E407" s="85"/>
      <c r="F407" s="124" t="s">
        <v>11</v>
      </c>
      <c r="G407" s="125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7" s="122"/>
      <c r="I407" s="570" t="s">
        <v>74</v>
      </c>
      <c r="J407" s="527"/>
      <c r="K407" s="125">
        <f>G407</f>
        <v>0</v>
      </c>
      <c r="L407" s="131"/>
      <c r="M407" s="93"/>
      <c r="N407" s="110"/>
      <c r="O407" s="111" t="s">
        <v>75</v>
      </c>
      <c r="P407" s="111"/>
      <c r="Q407" s="111"/>
      <c r="R407" s="111">
        <f t="shared" si="91"/>
        <v>11</v>
      </c>
      <c r="S407" s="92"/>
      <c r="T407" s="111" t="s">
        <v>75</v>
      </c>
      <c r="U407" s="117"/>
      <c r="V407" s="113"/>
      <c r="W407" s="117" t="str">
        <f t="shared" si="93"/>
        <v/>
      </c>
      <c r="X407" s="113"/>
      <c r="Y407" s="117" t="str">
        <f t="shared" si="94"/>
        <v/>
      </c>
      <c r="Z407" s="118"/>
      <c r="AA407" s="93"/>
      <c r="AB407" s="93"/>
      <c r="AC407" s="93"/>
    </row>
    <row r="408" spans="1:29" ht="18.75" customHeight="1" x14ac:dyDescent="0.2">
      <c r="A408" s="405"/>
      <c r="B408" s="426" t="s">
        <v>76</v>
      </c>
      <c r="C408" s="424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11</v>
      </c>
      <c r="D408" s="353"/>
      <c r="E408" s="353"/>
      <c r="F408" s="426" t="s">
        <v>58</v>
      </c>
      <c r="G408" s="427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15000</v>
      </c>
      <c r="H408" s="353"/>
      <c r="I408" s="576" t="s">
        <v>13</v>
      </c>
      <c r="J408" s="577"/>
      <c r="K408" s="430">
        <f>K406-K407</f>
        <v>49798.387096774197</v>
      </c>
      <c r="L408" s="412"/>
      <c r="M408" s="93"/>
      <c r="N408" s="110"/>
      <c r="O408" s="111" t="s">
        <v>78</v>
      </c>
      <c r="P408" s="111"/>
      <c r="Q408" s="111"/>
      <c r="R408" s="111">
        <f t="shared" si="91"/>
        <v>11</v>
      </c>
      <c r="S408" s="92"/>
      <c r="T408" s="111" t="s">
        <v>78</v>
      </c>
      <c r="U408" s="117"/>
      <c r="V408" s="113"/>
      <c r="W408" s="117" t="str">
        <f t="shared" si="93"/>
        <v/>
      </c>
      <c r="X408" s="113"/>
      <c r="Y408" s="117" t="str">
        <f t="shared" si="94"/>
        <v/>
      </c>
      <c r="Z408" s="118"/>
      <c r="AA408" s="93"/>
      <c r="AB408" s="93"/>
      <c r="AC408" s="93"/>
    </row>
    <row r="409" spans="1:29" ht="20.100000000000001" customHeight="1" x14ac:dyDescent="0.2">
      <c r="A409" s="98"/>
      <c r="B409" s="85"/>
      <c r="C409" s="85"/>
      <c r="D409" s="85"/>
      <c r="E409" s="85"/>
      <c r="F409" s="85"/>
      <c r="G409" s="93"/>
      <c r="H409" s="93"/>
      <c r="I409" s="574"/>
      <c r="J409" s="575"/>
      <c r="K409" s="87"/>
      <c r="L409" s="121"/>
      <c r="M409" s="93"/>
      <c r="N409" s="110"/>
      <c r="O409" s="111" t="s">
        <v>79</v>
      </c>
      <c r="P409" s="111"/>
      <c r="Q409" s="111"/>
      <c r="R409" s="111">
        <f t="shared" si="91"/>
        <v>11</v>
      </c>
      <c r="S409" s="92"/>
      <c r="T409" s="111" t="s">
        <v>79</v>
      </c>
      <c r="U409" s="117"/>
      <c r="V409" s="113"/>
      <c r="W409" s="117" t="str">
        <f t="shared" si="93"/>
        <v/>
      </c>
      <c r="X409" s="113"/>
      <c r="Y409" s="117" t="str">
        <f t="shared" si="94"/>
        <v/>
      </c>
      <c r="Z409" s="118"/>
      <c r="AA409" s="93"/>
      <c r="AB409" s="93"/>
      <c r="AC409" s="93"/>
    </row>
    <row r="410" spans="1:29" ht="20.100000000000001" customHeight="1" x14ac:dyDescent="0.3">
      <c r="A410" s="98"/>
      <c r="B410" s="83"/>
      <c r="C410" s="83"/>
      <c r="D410" s="83"/>
      <c r="E410" s="83"/>
      <c r="F410" s="83"/>
      <c r="G410" s="83"/>
      <c r="H410" s="83"/>
      <c r="I410" s="574"/>
      <c r="J410" s="575"/>
      <c r="K410" s="87"/>
      <c r="L410" s="121"/>
      <c r="M410" s="93"/>
      <c r="N410" s="110"/>
      <c r="O410" s="111" t="s">
        <v>80</v>
      </c>
      <c r="P410" s="111"/>
      <c r="Q410" s="111"/>
      <c r="R410" s="111">
        <f t="shared" si="91"/>
        <v>11</v>
      </c>
      <c r="S410" s="92"/>
      <c r="T410" s="111" t="s">
        <v>80</v>
      </c>
      <c r="U410" s="117"/>
      <c r="V410" s="113"/>
      <c r="W410" s="117" t="str">
        <f t="shared" si="93"/>
        <v/>
      </c>
      <c r="X410" s="113"/>
      <c r="Y410" s="117" t="str">
        <f t="shared" si="94"/>
        <v/>
      </c>
      <c r="Z410" s="118"/>
      <c r="AA410" s="93"/>
      <c r="AB410" s="93"/>
      <c r="AC410" s="93"/>
    </row>
    <row r="411" spans="1:29" ht="20.100000000000001" customHeight="1" thickBot="1" x14ac:dyDescent="0.35">
      <c r="A411" s="132"/>
      <c r="B411" s="133"/>
      <c r="C411" s="133"/>
      <c r="D411" s="133"/>
      <c r="E411" s="133"/>
      <c r="F411" s="133"/>
      <c r="G411" s="133"/>
      <c r="H411" s="133"/>
      <c r="I411" s="133"/>
      <c r="J411" s="133"/>
      <c r="K411" s="150"/>
      <c r="L411" s="134"/>
      <c r="M411" s="93"/>
      <c r="N411" s="110"/>
      <c r="O411" s="111" t="s">
        <v>81</v>
      </c>
      <c r="P411" s="111"/>
      <c r="Q411" s="111"/>
      <c r="R411" s="111">
        <f t="shared" si="91"/>
        <v>11</v>
      </c>
      <c r="S411" s="92"/>
      <c r="T411" s="111" t="s">
        <v>81</v>
      </c>
      <c r="U411" s="117"/>
      <c r="V411" s="113"/>
      <c r="W411" s="117" t="str">
        <f t="shared" si="93"/>
        <v/>
      </c>
      <c r="X411" s="113"/>
      <c r="Y411" s="117" t="str">
        <f t="shared" si="94"/>
        <v/>
      </c>
      <c r="Z411" s="118"/>
      <c r="AA411" s="93"/>
      <c r="AB411" s="93"/>
      <c r="AC411" s="93"/>
    </row>
    <row r="412" spans="1:29" ht="20.100000000000001" customHeight="1" thickBot="1" x14ac:dyDescent="0.25">
      <c r="A412" s="353"/>
      <c r="B412" s="353"/>
      <c r="C412" s="353"/>
      <c r="D412" s="353"/>
      <c r="E412" s="353"/>
      <c r="F412" s="353"/>
      <c r="G412" s="353"/>
      <c r="H412" s="353"/>
      <c r="I412" s="353"/>
      <c r="J412" s="353"/>
      <c r="K412" s="353"/>
      <c r="L412" s="353"/>
      <c r="M412" s="136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6"/>
      <c r="AB412" s="136"/>
      <c r="AC412" s="136"/>
    </row>
    <row r="413" spans="1:29" ht="20.100000000000001" customHeight="1" thickBot="1" x14ac:dyDescent="0.55000000000000004">
      <c r="A413" s="560" t="s">
        <v>50</v>
      </c>
      <c r="B413" s="561"/>
      <c r="C413" s="561"/>
      <c r="D413" s="561"/>
      <c r="E413" s="561"/>
      <c r="F413" s="561"/>
      <c r="G413" s="561"/>
      <c r="H413" s="561"/>
      <c r="I413" s="561"/>
      <c r="J413" s="561"/>
      <c r="K413" s="561"/>
      <c r="L413" s="562"/>
      <c r="M413" s="94"/>
      <c r="N413" s="95"/>
      <c r="O413" s="557" t="s">
        <v>51</v>
      </c>
      <c r="P413" s="558"/>
      <c r="Q413" s="558"/>
      <c r="R413" s="559"/>
      <c r="S413" s="96"/>
      <c r="T413" s="557" t="s">
        <v>52</v>
      </c>
      <c r="U413" s="558"/>
      <c r="V413" s="558"/>
      <c r="W413" s="558"/>
      <c r="X413" s="558"/>
      <c r="Y413" s="559"/>
      <c r="Z413" s="97"/>
      <c r="AA413" s="94"/>
      <c r="AB413" s="93"/>
      <c r="AC413" s="93"/>
    </row>
    <row r="414" spans="1:29" ht="20.100000000000001" customHeight="1" thickBot="1" x14ac:dyDescent="0.25">
      <c r="A414" s="436"/>
      <c r="B414" s="437"/>
      <c r="C414" s="566" t="s">
        <v>237</v>
      </c>
      <c r="D414" s="567"/>
      <c r="E414" s="567"/>
      <c r="F414" s="567"/>
      <c r="G414" s="437" t="str">
        <f>$J$1</f>
        <v>May</v>
      </c>
      <c r="H414" s="568">
        <f>$K$1</f>
        <v>2025</v>
      </c>
      <c r="I414" s="567"/>
      <c r="J414" s="437"/>
      <c r="K414" s="438"/>
      <c r="L414" s="439"/>
      <c r="M414" s="102"/>
      <c r="N414" s="103"/>
      <c r="O414" s="104" t="s">
        <v>53</v>
      </c>
      <c r="P414" s="104" t="s">
        <v>54</v>
      </c>
      <c r="Q414" s="104" t="s">
        <v>55</v>
      </c>
      <c r="R414" s="104" t="s">
        <v>56</v>
      </c>
      <c r="S414" s="105"/>
      <c r="T414" s="104" t="s">
        <v>53</v>
      </c>
      <c r="U414" s="104" t="s">
        <v>57</v>
      </c>
      <c r="V414" s="104" t="s">
        <v>9</v>
      </c>
      <c r="W414" s="104" t="s">
        <v>10</v>
      </c>
      <c r="X414" s="104" t="s">
        <v>11</v>
      </c>
      <c r="Y414" s="104" t="s">
        <v>58</v>
      </c>
      <c r="Z414" s="106"/>
      <c r="AA414" s="102"/>
      <c r="AB414" s="93"/>
      <c r="AC414" s="93"/>
    </row>
    <row r="415" spans="1:29" ht="20.100000000000001" customHeight="1" x14ac:dyDescent="0.2">
      <c r="A415" s="98"/>
      <c r="B415" s="85"/>
      <c r="C415" s="85"/>
      <c r="D415" s="107"/>
      <c r="E415" s="107"/>
      <c r="F415" s="107"/>
      <c r="G415" s="107"/>
      <c r="H415" s="107"/>
      <c r="I415" s="85"/>
      <c r="J415" s="108" t="s">
        <v>59</v>
      </c>
      <c r="K415" s="87">
        <v>45000</v>
      </c>
      <c r="L415" s="109"/>
      <c r="M415" s="93"/>
      <c r="N415" s="110"/>
      <c r="O415" s="111" t="s">
        <v>60</v>
      </c>
      <c r="P415" s="111">
        <v>31</v>
      </c>
      <c r="Q415" s="111">
        <v>0</v>
      </c>
      <c r="R415" s="111">
        <v>0</v>
      </c>
      <c r="S415" s="112"/>
      <c r="T415" s="111" t="s">
        <v>60</v>
      </c>
      <c r="U415" s="113"/>
      <c r="V415" s="113"/>
      <c r="W415" s="113">
        <f>V415+U415</f>
        <v>0</v>
      </c>
      <c r="X415" s="113"/>
      <c r="Y415" s="113">
        <f>W415-X415</f>
        <v>0</v>
      </c>
      <c r="Z415" s="106"/>
      <c r="AA415" s="93"/>
      <c r="AB415" s="93"/>
      <c r="AC415" s="93"/>
    </row>
    <row r="416" spans="1:29" ht="20.100000000000001" customHeight="1" thickBot="1" x14ac:dyDescent="0.25">
      <c r="A416" s="98"/>
      <c r="B416" s="85" t="s">
        <v>61</v>
      </c>
      <c r="C416" s="84" t="s">
        <v>231</v>
      </c>
      <c r="D416" s="85"/>
      <c r="E416" s="85"/>
      <c r="F416" s="85"/>
      <c r="G416" s="85"/>
      <c r="H416" s="114"/>
      <c r="I416" s="107"/>
      <c r="J416" s="85"/>
      <c r="K416" s="85"/>
      <c r="L416" s="115"/>
      <c r="M416" s="94"/>
      <c r="N416" s="116"/>
      <c r="O416" s="111" t="s">
        <v>62</v>
      </c>
      <c r="P416" s="111">
        <v>28</v>
      </c>
      <c r="Q416" s="111">
        <v>0</v>
      </c>
      <c r="R416" s="111">
        <v>0</v>
      </c>
      <c r="S416" s="92"/>
      <c r="T416" s="111" t="s">
        <v>62</v>
      </c>
      <c r="U416" s="117">
        <f>IF($J$1="January","",Y415)</f>
        <v>0</v>
      </c>
      <c r="V416" s="113"/>
      <c r="W416" s="117">
        <f t="shared" ref="W416:W426" si="95">IF(U416="","",U416+V416)</f>
        <v>0</v>
      </c>
      <c r="X416" s="113"/>
      <c r="Y416" s="117">
        <f t="shared" ref="Y416:Y426" si="96">IF(W416="","",W416-X416)</f>
        <v>0</v>
      </c>
      <c r="Z416" s="118"/>
      <c r="AA416" s="94"/>
      <c r="AB416" s="93"/>
      <c r="AC416" s="93"/>
    </row>
    <row r="417" spans="1:29" ht="20.100000000000001" customHeight="1" thickBot="1" x14ac:dyDescent="0.25">
      <c r="A417" s="405"/>
      <c r="B417" s="413" t="s">
        <v>63</v>
      </c>
      <c r="C417" s="414"/>
      <c r="D417" s="353"/>
      <c r="E417" s="353"/>
      <c r="F417" s="563" t="s">
        <v>52</v>
      </c>
      <c r="G417" s="564"/>
      <c r="H417" s="353"/>
      <c r="I417" s="563" t="s">
        <v>64</v>
      </c>
      <c r="J417" s="565"/>
      <c r="K417" s="564"/>
      <c r="L417" s="415"/>
      <c r="M417" s="93"/>
      <c r="N417" s="110"/>
      <c r="O417" s="111" t="s">
        <v>65</v>
      </c>
      <c r="P417" s="111">
        <v>31</v>
      </c>
      <c r="Q417" s="111">
        <v>0</v>
      </c>
      <c r="R417" s="111">
        <v>0</v>
      </c>
      <c r="S417" s="92"/>
      <c r="T417" s="111" t="s">
        <v>65</v>
      </c>
      <c r="U417" s="117">
        <f>IF($J$1="February","",Y416)</f>
        <v>0</v>
      </c>
      <c r="V417" s="113"/>
      <c r="W417" s="117">
        <f t="shared" si="95"/>
        <v>0</v>
      </c>
      <c r="X417" s="113"/>
      <c r="Y417" s="117">
        <f t="shared" si="96"/>
        <v>0</v>
      </c>
      <c r="Z417" s="118"/>
      <c r="AA417" s="93"/>
      <c r="AB417" s="93"/>
      <c r="AC417" s="93"/>
    </row>
    <row r="418" spans="1:29" ht="20.100000000000001" customHeight="1" x14ac:dyDescent="0.2">
      <c r="A418" s="98"/>
      <c r="B418" s="85"/>
      <c r="C418" s="85"/>
      <c r="D418" s="85"/>
      <c r="E418" s="85"/>
      <c r="F418" s="85"/>
      <c r="G418" s="85"/>
      <c r="H418" s="122"/>
      <c r="I418" s="85"/>
      <c r="J418" s="85"/>
      <c r="K418" s="85"/>
      <c r="L418" s="123"/>
      <c r="M418" s="93"/>
      <c r="N418" s="110"/>
      <c r="O418" s="111" t="s">
        <v>66</v>
      </c>
      <c r="P418" s="111">
        <v>30</v>
      </c>
      <c r="Q418" s="111">
        <v>0</v>
      </c>
      <c r="R418" s="111">
        <v>0</v>
      </c>
      <c r="S418" s="92"/>
      <c r="T418" s="111" t="s">
        <v>66</v>
      </c>
      <c r="U418" s="117">
        <f>IF($J$1="March","",Y417)</f>
        <v>0</v>
      </c>
      <c r="V418" s="113"/>
      <c r="W418" s="117">
        <f t="shared" si="95"/>
        <v>0</v>
      </c>
      <c r="X418" s="113"/>
      <c r="Y418" s="117">
        <f t="shared" si="96"/>
        <v>0</v>
      </c>
      <c r="Z418" s="118"/>
      <c r="AA418" s="93"/>
      <c r="AB418" s="93"/>
      <c r="AC418" s="93"/>
    </row>
    <row r="419" spans="1:29" ht="20.100000000000001" customHeight="1" x14ac:dyDescent="0.2">
      <c r="A419" s="98"/>
      <c r="B419" s="569" t="s">
        <v>51</v>
      </c>
      <c r="C419" s="527"/>
      <c r="D419" s="85"/>
      <c r="E419" s="85"/>
      <c r="F419" s="124" t="s">
        <v>67</v>
      </c>
      <c r="G419" s="125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9" s="122"/>
      <c r="I419" s="126">
        <f>IF(C423&gt;=C422,$K$2,C421+C423)</f>
        <v>31</v>
      </c>
      <c r="J419" s="127" t="s">
        <v>68</v>
      </c>
      <c r="K419" s="128">
        <f>K415/$K$2*I419</f>
        <v>45000</v>
      </c>
      <c r="L419" s="129"/>
      <c r="M419" s="93"/>
      <c r="N419" s="110"/>
      <c r="O419" s="111" t="s">
        <v>69</v>
      </c>
      <c r="P419" s="111">
        <v>31</v>
      </c>
      <c r="Q419" s="111">
        <v>0</v>
      </c>
      <c r="R419" s="111">
        <v>0</v>
      </c>
      <c r="S419" s="92"/>
      <c r="T419" s="111" t="s">
        <v>69</v>
      </c>
      <c r="U419" s="117">
        <f>IF($J$1="April","",Y418)</f>
        <v>0</v>
      </c>
      <c r="V419" s="113"/>
      <c r="W419" s="117">
        <f t="shared" si="95"/>
        <v>0</v>
      </c>
      <c r="X419" s="113"/>
      <c r="Y419" s="117">
        <f t="shared" si="96"/>
        <v>0</v>
      </c>
      <c r="Z419" s="118"/>
      <c r="AA419" s="93"/>
      <c r="AB419" s="93"/>
      <c r="AC419" s="93"/>
    </row>
    <row r="420" spans="1:29" ht="20.100000000000001" customHeight="1" x14ac:dyDescent="0.2">
      <c r="A420" s="98"/>
      <c r="B420" s="130"/>
      <c r="C420" s="130"/>
      <c r="D420" s="85"/>
      <c r="E420" s="85"/>
      <c r="F420" s="124" t="s">
        <v>9</v>
      </c>
      <c r="G420" s="125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20" s="122"/>
      <c r="I420" s="126"/>
      <c r="J420" s="127" t="s">
        <v>70</v>
      </c>
      <c r="K420" s="125">
        <f>K415/$K$2/8*I420</f>
        <v>0</v>
      </c>
      <c r="L420" s="131"/>
      <c r="M420" s="93"/>
      <c r="N420" s="110"/>
      <c r="O420" s="111" t="s">
        <v>47</v>
      </c>
      <c r="P420" s="111"/>
      <c r="Q420" s="111"/>
      <c r="R420" s="111">
        <v>0</v>
      </c>
      <c r="S420" s="92"/>
      <c r="T420" s="111" t="s">
        <v>47</v>
      </c>
      <c r="U420" s="117" t="str">
        <f>IF($J$1="May","",Y419)</f>
        <v/>
      </c>
      <c r="V420" s="113"/>
      <c r="W420" s="117" t="str">
        <f t="shared" si="95"/>
        <v/>
      </c>
      <c r="X420" s="113"/>
      <c r="Y420" s="117" t="str">
        <f t="shared" si="96"/>
        <v/>
      </c>
      <c r="Z420" s="118"/>
      <c r="AA420" s="93"/>
      <c r="AB420" s="93"/>
      <c r="AC420" s="93"/>
    </row>
    <row r="421" spans="1:29" ht="20.100000000000001" customHeight="1" x14ac:dyDescent="0.2">
      <c r="A421" s="98"/>
      <c r="B421" s="124" t="s">
        <v>54</v>
      </c>
      <c r="C421" s="130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21" s="85"/>
      <c r="E421" s="85"/>
      <c r="F421" s="124" t="s">
        <v>71</v>
      </c>
      <c r="G421" s="125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21" s="122"/>
      <c r="I421" s="570" t="s">
        <v>72</v>
      </c>
      <c r="J421" s="527"/>
      <c r="K421" s="125">
        <f>K419+K420</f>
        <v>45000</v>
      </c>
      <c r="L421" s="131"/>
      <c r="M421" s="93"/>
      <c r="N421" s="110"/>
      <c r="O421" s="111" t="s">
        <v>73</v>
      </c>
      <c r="P421" s="111"/>
      <c r="Q421" s="111"/>
      <c r="R421" s="111">
        <v>0</v>
      </c>
      <c r="S421" s="92"/>
      <c r="T421" s="111" t="s">
        <v>73</v>
      </c>
      <c r="U421" s="117" t="str">
        <f>IF($J$1="June","",Y420)</f>
        <v/>
      </c>
      <c r="V421" s="113"/>
      <c r="W421" s="117" t="str">
        <f t="shared" si="95"/>
        <v/>
      </c>
      <c r="X421" s="113"/>
      <c r="Y421" s="117" t="str">
        <f t="shared" si="96"/>
        <v/>
      </c>
      <c r="Z421" s="118"/>
      <c r="AA421" s="93"/>
      <c r="AB421" s="93"/>
      <c r="AC421" s="93"/>
    </row>
    <row r="422" spans="1:29" ht="20.100000000000001" customHeight="1" x14ac:dyDescent="0.2">
      <c r="A422" s="98"/>
      <c r="B422" s="124" t="s">
        <v>55</v>
      </c>
      <c r="C422" s="130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22" s="85"/>
      <c r="E422" s="85"/>
      <c r="F422" s="124" t="s">
        <v>11</v>
      </c>
      <c r="G422" s="125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22" s="122"/>
      <c r="I422" s="570" t="s">
        <v>74</v>
      </c>
      <c r="J422" s="527"/>
      <c r="K422" s="125">
        <f>G422</f>
        <v>0</v>
      </c>
      <c r="L422" s="131"/>
      <c r="M422" s="93"/>
      <c r="N422" s="110"/>
      <c r="O422" s="111" t="s">
        <v>75</v>
      </c>
      <c r="P422" s="111"/>
      <c r="Q422" s="111"/>
      <c r="R422" s="111">
        <v>0</v>
      </c>
      <c r="S422" s="92"/>
      <c r="T422" s="111" t="s">
        <v>75</v>
      </c>
      <c r="U422" s="117" t="str">
        <f>IF($J$1="July","",Y421)</f>
        <v/>
      </c>
      <c r="V422" s="113"/>
      <c r="W422" s="117" t="str">
        <f t="shared" si="95"/>
        <v/>
      </c>
      <c r="X422" s="113"/>
      <c r="Y422" s="117" t="str">
        <f t="shared" si="96"/>
        <v/>
      </c>
      <c r="Z422" s="118"/>
      <c r="AA422" s="93"/>
      <c r="AB422" s="93"/>
      <c r="AC422" s="93"/>
    </row>
    <row r="423" spans="1:29" ht="18.75" customHeight="1" x14ac:dyDescent="0.2">
      <c r="A423" s="405"/>
      <c r="B423" s="426" t="s">
        <v>76</v>
      </c>
      <c r="C423" s="424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23" s="353"/>
      <c r="E423" s="353"/>
      <c r="F423" s="426" t="s">
        <v>58</v>
      </c>
      <c r="G423" s="427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23" s="353"/>
      <c r="I423" s="576" t="s">
        <v>13</v>
      </c>
      <c r="J423" s="577"/>
      <c r="K423" s="430">
        <f>K421-K422</f>
        <v>45000</v>
      </c>
      <c r="L423" s="412"/>
      <c r="M423" s="93"/>
      <c r="N423" s="110"/>
      <c r="O423" s="111" t="s">
        <v>78</v>
      </c>
      <c r="P423" s="111"/>
      <c r="Q423" s="111"/>
      <c r="R423" s="111">
        <v>0</v>
      </c>
      <c r="S423" s="92"/>
      <c r="T423" s="111" t="s">
        <v>78</v>
      </c>
      <c r="U423" s="117" t="str">
        <f>Y422</f>
        <v/>
      </c>
      <c r="V423" s="113"/>
      <c r="W423" s="117" t="str">
        <f t="shared" si="95"/>
        <v/>
      </c>
      <c r="X423" s="113"/>
      <c r="Y423" s="117" t="str">
        <f t="shared" si="96"/>
        <v/>
      </c>
      <c r="Z423" s="118"/>
      <c r="AA423" s="93"/>
      <c r="AB423" s="93"/>
      <c r="AC423" s="93"/>
    </row>
    <row r="424" spans="1:29" ht="20.100000000000001" customHeight="1" x14ac:dyDescent="0.2">
      <c r="A424" s="98"/>
      <c r="B424" s="85"/>
      <c r="C424" s="85"/>
      <c r="D424" s="85"/>
      <c r="E424" s="85"/>
      <c r="F424" s="85"/>
      <c r="G424" s="85"/>
      <c r="H424" s="85"/>
      <c r="I424" s="574"/>
      <c r="J424" s="575"/>
      <c r="K424" s="87"/>
      <c r="L424" s="121"/>
      <c r="M424" s="93"/>
      <c r="N424" s="110"/>
      <c r="O424" s="111" t="s">
        <v>79</v>
      </c>
      <c r="P424" s="111"/>
      <c r="Q424" s="111"/>
      <c r="R424" s="111">
        <v>0</v>
      </c>
      <c r="S424" s="92"/>
      <c r="T424" s="111" t="s">
        <v>79</v>
      </c>
      <c r="U424" s="117" t="str">
        <f t="shared" ref="U424:U425" si="97">Y423</f>
        <v/>
      </c>
      <c r="V424" s="113"/>
      <c r="W424" s="117" t="str">
        <f t="shared" si="95"/>
        <v/>
      </c>
      <c r="X424" s="113"/>
      <c r="Y424" s="117" t="str">
        <f t="shared" si="96"/>
        <v/>
      </c>
      <c r="Z424" s="118"/>
      <c r="AA424" s="93"/>
      <c r="AB424" s="93"/>
      <c r="AC424" s="93"/>
    </row>
    <row r="425" spans="1:29" ht="20.100000000000001" customHeight="1" x14ac:dyDescent="0.3">
      <c r="A425" s="98"/>
      <c r="B425" s="83"/>
      <c r="C425" s="83"/>
      <c r="D425" s="83"/>
      <c r="E425" s="83"/>
      <c r="F425" s="83"/>
      <c r="G425" s="83"/>
      <c r="H425" s="83"/>
      <c r="I425" s="574"/>
      <c r="J425" s="575"/>
      <c r="K425" s="87"/>
      <c r="L425" s="121"/>
      <c r="M425" s="93"/>
      <c r="N425" s="110"/>
      <c r="O425" s="111" t="s">
        <v>80</v>
      </c>
      <c r="P425" s="111"/>
      <c r="Q425" s="111"/>
      <c r="R425" s="111" t="str">
        <f t="shared" ref="R425:R426" si="98">IF(Q425="","",R424-Q425)</f>
        <v/>
      </c>
      <c r="S425" s="92"/>
      <c r="T425" s="111" t="s">
        <v>80</v>
      </c>
      <c r="U425" s="117" t="str">
        <f t="shared" si="97"/>
        <v/>
      </c>
      <c r="V425" s="113"/>
      <c r="W425" s="117" t="str">
        <f t="shared" si="95"/>
        <v/>
      </c>
      <c r="X425" s="113"/>
      <c r="Y425" s="117" t="str">
        <f t="shared" si="96"/>
        <v/>
      </c>
      <c r="Z425" s="118"/>
      <c r="AA425" s="93"/>
      <c r="AB425" s="93"/>
      <c r="AC425" s="93"/>
    </row>
    <row r="426" spans="1:29" ht="20.100000000000001" customHeight="1" thickBot="1" x14ac:dyDescent="0.35">
      <c r="A426" s="132"/>
      <c r="B426" s="133"/>
      <c r="C426" s="133"/>
      <c r="D426" s="133"/>
      <c r="E426" s="133"/>
      <c r="F426" s="133"/>
      <c r="G426" s="133"/>
      <c r="H426" s="133"/>
      <c r="I426" s="133"/>
      <c r="J426" s="133"/>
      <c r="K426" s="133"/>
      <c r="L426" s="134"/>
      <c r="M426" s="93"/>
      <c r="N426" s="110"/>
      <c r="O426" s="111" t="s">
        <v>81</v>
      </c>
      <c r="P426" s="111"/>
      <c r="Q426" s="111"/>
      <c r="R426" s="111" t="str">
        <f t="shared" si="98"/>
        <v/>
      </c>
      <c r="S426" s="92"/>
      <c r="T426" s="111" t="s">
        <v>81</v>
      </c>
      <c r="U426" s="117" t="str">
        <f>Y425</f>
        <v/>
      </c>
      <c r="V426" s="113"/>
      <c r="W426" s="117" t="str">
        <f t="shared" si="95"/>
        <v/>
      </c>
      <c r="X426" s="113"/>
      <c r="Y426" s="117" t="str">
        <f t="shared" si="96"/>
        <v/>
      </c>
      <c r="Z426" s="118"/>
      <c r="AA426" s="93"/>
      <c r="AB426" s="93"/>
      <c r="AC426" s="93"/>
    </row>
    <row r="427" spans="1:29" ht="20.100000000000001" customHeight="1" thickBot="1" x14ac:dyDescent="0.25">
      <c r="A427" s="353"/>
      <c r="B427" s="353"/>
      <c r="C427" s="353"/>
      <c r="D427" s="353"/>
      <c r="E427" s="353"/>
      <c r="F427" s="353"/>
      <c r="G427" s="353"/>
      <c r="H427" s="353"/>
      <c r="I427" s="353"/>
      <c r="J427" s="353"/>
      <c r="K427" s="353"/>
      <c r="L427" s="353"/>
      <c r="M427" s="136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6"/>
      <c r="AB427" s="136"/>
      <c r="AC427" s="136"/>
    </row>
    <row r="428" spans="1:29" ht="20.100000000000001" customHeight="1" thickBot="1" x14ac:dyDescent="0.55000000000000004">
      <c r="A428" s="560" t="s">
        <v>50</v>
      </c>
      <c r="B428" s="561"/>
      <c r="C428" s="561"/>
      <c r="D428" s="561"/>
      <c r="E428" s="561"/>
      <c r="F428" s="561"/>
      <c r="G428" s="561"/>
      <c r="H428" s="561"/>
      <c r="I428" s="561"/>
      <c r="J428" s="561"/>
      <c r="K428" s="561"/>
      <c r="L428" s="562"/>
      <c r="M428" s="94"/>
      <c r="N428" s="95"/>
      <c r="O428" s="557" t="s">
        <v>51</v>
      </c>
      <c r="P428" s="558"/>
      <c r="Q428" s="558"/>
      <c r="R428" s="559"/>
      <c r="S428" s="96"/>
      <c r="T428" s="557" t="s">
        <v>52</v>
      </c>
      <c r="U428" s="558"/>
      <c r="V428" s="558"/>
      <c r="W428" s="558"/>
      <c r="X428" s="558"/>
      <c r="Y428" s="559"/>
      <c r="Z428" s="97"/>
      <c r="AA428" s="93"/>
      <c r="AB428" s="93"/>
      <c r="AC428" s="93"/>
    </row>
    <row r="429" spans="1:29" ht="20.100000000000001" customHeight="1" thickBot="1" x14ac:dyDescent="0.25">
      <c r="A429" s="436"/>
      <c r="B429" s="437"/>
      <c r="C429" s="566" t="s">
        <v>237</v>
      </c>
      <c r="D429" s="567"/>
      <c r="E429" s="567"/>
      <c r="F429" s="567"/>
      <c r="G429" s="437" t="str">
        <f>$J$1</f>
        <v>May</v>
      </c>
      <c r="H429" s="568">
        <f>$K$1</f>
        <v>2025</v>
      </c>
      <c r="I429" s="567"/>
      <c r="J429" s="437"/>
      <c r="K429" s="438"/>
      <c r="L429" s="439"/>
      <c r="M429" s="102"/>
      <c r="N429" s="103"/>
      <c r="O429" s="104" t="s">
        <v>53</v>
      </c>
      <c r="P429" s="104" t="s">
        <v>54</v>
      </c>
      <c r="Q429" s="104" t="s">
        <v>55</v>
      </c>
      <c r="R429" s="104" t="s">
        <v>56</v>
      </c>
      <c r="S429" s="105"/>
      <c r="T429" s="104" t="s">
        <v>53</v>
      </c>
      <c r="U429" s="104" t="s">
        <v>57</v>
      </c>
      <c r="V429" s="104" t="s">
        <v>9</v>
      </c>
      <c r="W429" s="104" t="s">
        <v>10</v>
      </c>
      <c r="X429" s="104" t="s">
        <v>11</v>
      </c>
      <c r="Y429" s="104" t="s">
        <v>58</v>
      </c>
      <c r="Z429" s="106"/>
      <c r="AA429" s="93"/>
      <c r="AB429" s="93"/>
      <c r="AC429" s="93"/>
    </row>
    <row r="430" spans="1:29" ht="20.100000000000001" customHeight="1" x14ac:dyDescent="0.2">
      <c r="A430" s="98"/>
      <c r="B430" s="85"/>
      <c r="C430" s="85"/>
      <c r="D430" s="107"/>
      <c r="E430" s="107"/>
      <c r="F430" s="107"/>
      <c r="G430" s="107"/>
      <c r="H430" s="107"/>
      <c r="I430" s="85"/>
      <c r="J430" s="108" t="s">
        <v>59</v>
      </c>
      <c r="K430" s="87">
        <f>20000+2500+2000+2000+3500+5000</f>
        <v>35000</v>
      </c>
      <c r="L430" s="109"/>
      <c r="M430" s="93"/>
      <c r="N430" s="110"/>
      <c r="O430" s="111" t="s">
        <v>60</v>
      </c>
      <c r="P430" s="111">
        <v>22</v>
      </c>
      <c r="Q430" s="111">
        <v>9</v>
      </c>
      <c r="R430" s="111">
        <f>15-Q430</f>
        <v>6</v>
      </c>
      <c r="S430" s="112"/>
      <c r="T430" s="111" t="s">
        <v>60</v>
      </c>
      <c r="U430" s="113"/>
      <c r="V430" s="113"/>
      <c r="W430" s="113">
        <f>V430+U430</f>
        <v>0</v>
      </c>
      <c r="X430" s="113"/>
      <c r="Y430" s="113">
        <f>W430-X430</f>
        <v>0</v>
      </c>
      <c r="Z430" s="106"/>
      <c r="AA430" s="93"/>
      <c r="AB430" s="93"/>
      <c r="AC430" s="93"/>
    </row>
    <row r="431" spans="1:29" ht="20.100000000000001" customHeight="1" thickBot="1" x14ac:dyDescent="0.25">
      <c r="A431" s="98"/>
      <c r="B431" s="85" t="s">
        <v>61</v>
      </c>
      <c r="C431" s="84" t="s">
        <v>105</v>
      </c>
      <c r="D431" s="85"/>
      <c r="E431" s="85"/>
      <c r="F431" s="85"/>
      <c r="G431" s="85"/>
      <c r="H431" s="114"/>
      <c r="I431" s="107"/>
      <c r="J431" s="85"/>
      <c r="K431" s="85"/>
      <c r="L431" s="115"/>
      <c r="M431" s="94"/>
      <c r="N431" s="116"/>
      <c r="O431" s="111" t="s">
        <v>62</v>
      </c>
      <c r="P431" s="111">
        <v>28</v>
      </c>
      <c r="Q431" s="111">
        <v>0</v>
      </c>
      <c r="R431" s="111">
        <f t="shared" ref="R431:R441" si="99">R430-Q431</f>
        <v>6</v>
      </c>
      <c r="S431" s="92"/>
      <c r="T431" s="111" t="s">
        <v>62</v>
      </c>
      <c r="U431" s="117">
        <f>IF($J$1="January","",Y430)</f>
        <v>0</v>
      </c>
      <c r="V431" s="113"/>
      <c r="W431" s="117">
        <f t="shared" ref="W431:W441" si="100">IF(U431="","",U431+V431)</f>
        <v>0</v>
      </c>
      <c r="X431" s="113"/>
      <c r="Y431" s="117">
        <f t="shared" ref="Y431:Y441" si="101">IF(W431="","",W431-X431)</f>
        <v>0</v>
      </c>
      <c r="Z431" s="118"/>
      <c r="AA431" s="93"/>
      <c r="AB431" s="93"/>
      <c r="AC431" s="93"/>
    </row>
    <row r="432" spans="1:29" ht="20.100000000000001" customHeight="1" thickBot="1" x14ac:dyDescent="0.25">
      <c r="A432" s="405"/>
      <c r="B432" s="413"/>
      <c r="C432" s="414"/>
      <c r="D432" s="353"/>
      <c r="E432" s="353"/>
      <c r="F432" s="563" t="s">
        <v>52</v>
      </c>
      <c r="G432" s="564"/>
      <c r="H432" s="353"/>
      <c r="I432" s="563" t="s">
        <v>64</v>
      </c>
      <c r="J432" s="565"/>
      <c r="K432" s="564"/>
      <c r="L432" s="415"/>
      <c r="M432" s="93"/>
      <c r="N432" s="110"/>
      <c r="O432" s="111" t="s">
        <v>65</v>
      </c>
      <c r="P432" s="111">
        <v>31</v>
      </c>
      <c r="Q432" s="111">
        <v>0</v>
      </c>
      <c r="R432" s="111">
        <f t="shared" si="99"/>
        <v>6</v>
      </c>
      <c r="S432" s="92"/>
      <c r="T432" s="111" t="s">
        <v>65</v>
      </c>
      <c r="U432" s="117">
        <f>IF($J$1="February","",Y431)</f>
        <v>0</v>
      </c>
      <c r="V432" s="113"/>
      <c r="W432" s="117">
        <f t="shared" si="100"/>
        <v>0</v>
      </c>
      <c r="X432" s="113"/>
      <c r="Y432" s="117">
        <f t="shared" si="101"/>
        <v>0</v>
      </c>
      <c r="Z432" s="118"/>
      <c r="AA432" s="93"/>
      <c r="AB432" s="93"/>
      <c r="AC432" s="93"/>
    </row>
    <row r="433" spans="1:29" ht="20.100000000000001" customHeight="1" x14ac:dyDescent="0.2">
      <c r="A433" s="98"/>
      <c r="B433" s="85"/>
      <c r="C433" s="85"/>
      <c r="D433" s="85"/>
      <c r="E433" s="85"/>
      <c r="F433" s="85"/>
      <c r="G433" s="85"/>
      <c r="H433" s="122"/>
      <c r="I433" s="85"/>
      <c r="J433" s="85"/>
      <c r="K433" s="85"/>
      <c r="L433" s="123"/>
      <c r="M433" s="93"/>
      <c r="N433" s="110"/>
      <c r="O433" s="111" t="s">
        <v>66</v>
      </c>
      <c r="P433" s="111">
        <v>30</v>
      </c>
      <c r="Q433" s="111">
        <v>0</v>
      </c>
      <c r="R433" s="111">
        <f t="shared" si="99"/>
        <v>6</v>
      </c>
      <c r="S433" s="92"/>
      <c r="T433" s="111" t="s">
        <v>66</v>
      </c>
      <c r="U433" s="117">
        <f>IF($J$1="March","",Y432)</f>
        <v>0</v>
      </c>
      <c r="V433" s="113"/>
      <c r="W433" s="117">
        <f t="shared" si="100"/>
        <v>0</v>
      </c>
      <c r="X433" s="113"/>
      <c r="Y433" s="117">
        <f t="shared" si="101"/>
        <v>0</v>
      </c>
      <c r="Z433" s="118"/>
      <c r="AA433" s="93"/>
      <c r="AB433" s="93"/>
      <c r="AC433" s="93"/>
    </row>
    <row r="434" spans="1:29" ht="20.100000000000001" customHeight="1" x14ac:dyDescent="0.2">
      <c r="A434" s="98"/>
      <c r="B434" s="569" t="s">
        <v>51</v>
      </c>
      <c r="C434" s="527"/>
      <c r="D434" s="85"/>
      <c r="E434" s="85"/>
      <c r="F434" s="124" t="s">
        <v>67</v>
      </c>
      <c r="G434" s="125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0</v>
      </c>
      <c r="H434" s="122"/>
      <c r="I434" s="419">
        <f>IF(C438&gt;0,$K$2,C436)</f>
        <v>31</v>
      </c>
      <c r="J434" s="127" t="s">
        <v>68</v>
      </c>
      <c r="K434" s="128">
        <f>K430/$K$2*I434</f>
        <v>35000</v>
      </c>
      <c r="L434" s="129"/>
      <c r="M434" s="93"/>
      <c r="N434" s="110"/>
      <c r="O434" s="111" t="s">
        <v>69</v>
      </c>
      <c r="P434" s="111">
        <v>31</v>
      </c>
      <c r="Q434" s="111">
        <v>0</v>
      </c>
      <c r="R434" s="111">
        <f t="shared" si="99"/>
        <v>6</v>
      </c>
      <c r="S434" s="92"/>
      <c r="T434" s="111" t="s">
        <v>69</v>
      </c>
      <c r="U434" s="117">
        <f>IF($J$1="April","",Y433)</f>
        <v>0</v>
      </c>
      <c r="V434" s="113"/>
      <c r="W434" s="117">
        <f t="shared" si="100"/>
        <v>0</v>
      </c>
      <c r="X434" s="113"/>
      <c r="Y434" s="117">
        <f t="shared" si="101"/>
        <v>0</v>
      </c>
      <c r="Z434" s="118"/>
      <c r="AA434" s="93"/>
      <c r="AB434" s="93"/>
      <c r="AC434" s="93"/>
    </row>
    <row r="435" spans="1:29" ht="20.100000000000001" customHeight="1" x14ac:dyDescent="0.2">
      <c r="A435" s="98"/>
      <c r="B435" s="130"/>
      <c r="C435" s="130"/>
      <c r="D435" s="85"/>
      <c r="E435" s="85"/>
      <c r="F435" s="124" t="s">
        <v>9</v>
      </c>
      <c r="G435" s="125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5" s="122"/>
      <c r="I435" s="126">
        <v>68</v>
      </c>
      <c r="J435" s="127" t="s">
        <v>70</v>
      </c>
      <c r="K435" s="125">
        <f>K430/$K$2/8*I435</f>
        <v>9596.7741935483864</v>
      </c>
      <c r="L435" s="131"/>
      <c r="M435" s="93"/>
      <c r="N435" s="110"/>
      <c r="O435" s="111" t="s">
        <v>47</v>
      </c>
      <c r="P435" s="111"/>
      <c r="Q435" s="111"/>
      <c r="R435" s="111">
        <f t="shared" si="99"/>
        <v>6</v>
      </c>
      <c r="S435" s="92"/>
      <c r="T435" s="111" t="s">
        <v>47</v>
      </c>
      <c r="U435" s="117" t="str">
        <f>IF($J$1="May","",Y434)</f>
        <v/>
      </c>
      <c r="V435" s="113"/>
      <c r="W435" s="117" t="str">
        <f t="shared" si="100"/>
        <v/>
      </c>
      <c r="X435" s="113"/>
      <c r="Y435" s="117" t="str">
        <f t="shared" si="101"/>
        <v/>
      </c>
      <c r="Z435" s="118"/>
      <c r="AA435" s="93"/>
      <c r="AB435" s="93"/>
      <c r="AC435" s="93"/>
    </row>
    <row r="436" spans="1:29" ht="20.100000000000001" customHeight="1" x14ac:dyDescent="0.2">
      <c r="A436" s="98"/>
      <c r="B436" s="124" t="s">
        <v>54</v>
      </c>
      <c r="C436" s="130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6" s="85"/>
      <c r="E436" s="85"/>
      <c r="F436" s="124" t="s">
        <v>71</v>
      </c>
      <c r="G436" s="125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0</v>
      </c>
      <c r="H436" s="122"/>
      <c r="I436" s="570" t="s">
        <v>72</v>
      </c>
      <c r="J436" s="527"/>
      <c r="K436" s="125">
        <f>K434+K435</f>
        <v>44596.774193548386</v>
      </c>
      <c r="L436" s="131"/>
      <c r="M436" s="93"/>
      <c r="N436" s="110"/>
      <c r="O436" s="111" t="s">
        <v>73</v>
      </c>
      <c r="P436" s="111"/>
      <c r="Q436" s="111"/>
      <c r="R436" s="111">
        <f t="shared" si="99"/>
        <v>6</v>
      </c>
      <c r="S436" s="92"/>
      <c r="T436" s="111" t="s">
        <v>73</v>
      </c>
      <c r="U436" s="117" t="str">
        <f>IF($J$1="June","",Y435)</f>
        <v/>
      </c>
      <c r="V436" s="113"/>
      <c r="W436" s="117" t="str">
        <f t="shared" si="100"/>
        <v/>
      </c>
      <c r="X436" s="113"/>
      <c r="Y436" s="117" t="str">
        <f t="shared" si="101"/>
        <v/>
      </c>
      <c r="Z436" s="118"/>
      <c r="AA436" s="93"/>
      <c r="AB436" s="93"/>
      <c r="AC436" s="93"/>
    </row>
    <row r="437" spans="1:29" ht="20.100000000000001" customHeight="1" x14ac:dyDescent="0.2">
      <c r="A437" s="98"/>
      <c r="B437" s="124" t="s">
        <v>55</v>
      </c>
      <c r="C437" s="130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7" s="85"/>
      <c r="E437" s="85"/>
      <c r="F437" s="124" t="s">
        <v>11</v>
      </c>
      <c r="G437" s="125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0</v>
      </c>
      <c r="H437" s="122"/>
      <c r="I437" s="570" t="s">
        <v>74</v>
      </c>
      <c r="J437" s="527"/>
      <c r="K437" s="125">
        <f>G437</f>
        <v>0</v>
      </c>
      <c r="L437" s="131"/>
      <c r="M437" s="93"/>
      <c r="N437" s="110"/>
      <c r="O437" s="111" t="s">
        <v>75</v>
      </c>
      <c r="P437" s="111"/>
      <c r="Q437" s="111"/>
      <c r="R437" s="111">
        <f t="shared" si="99"/>
        <v>6</v>
      </c>
      <c r="S437" s="92"/>
      <c r="T437" s="111" t="s">
        <v>75</v>
      </c>
      <c r="U437" s="117" t="str">
        <f>IF($J$1="July","",Y436)</f>
        <v/>
      </c>
      <c r="V437" s="113"/>
      <c r="W437" s="117" t="str">
        <f t="shared" si="100"/>
        <v/>
      </c>
      <c r="X437" s="113"/>
      <c r="Y437" s="117" t="str">
        <f t="shared" si="101"/>
        <v/>
      </c>
      <c r="Z437" s="118"/>
      <c r="AA437" s="93"/>
      <c r="AB437" s="93"/>
      <c r="AC437" s="93"/>
    </row>
    <row r="438" spans="1:29" ht="18.75" customHeight="1" x14ac:dyDescent="0.2">
      <c r="A438" s="405"/>
      <c r="B438" s="426" t="s">
        <v>76</v>
      </c>
      <c r="C438" s="424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6</v>
      </c>
      <c r="D438" s="353"/>
      <c r="E438" s="353"/>
      <c r="F438" s="426" t="s">
        <v>58</v>
      </c>
      <c r="G438" s="427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0</v>
      </c>
      <c r="H438" s="353"/>
      <c r="I438" s="576" t="s">
        <v>13</v>
      </c>
      <c r="J438" s="577"/>
      <c r="K438" s="430">
        <f>K436-K437</f>
        <v>44596.774193548386</v>
      </c>
      <c r="L438" s="412"/>
      <c r="M438" s="93"/>
      <c r="N438" s="110"/>
      <c r="O438" s="111" t="s">
        <v>78</v>
      </c>
      <c r="P438" s="111"/>
      <c r="Q438" s="111"/>
      <c r="R438" s="111">
        <f t="shared" si="99"/>
        <v>6</v>
      </c>
      <c r="S438" s="92"/>
      <c r="T438" s="111" t="s">
        <v>78</v>
      </c>
      <c r="U438" s="117" t="str">
        <f>IF($J$1="September",Y437,"")</f>
        <v/>
      </c>
      <c r="V438" s="113"/>
      <c r="W438" s="117" t="str">
        <f t="shared" si="100"/>
        <v/>
      </c>
      <c r="X438" s="113"/>
      <c r="Y438" s="117" t="str">
        <f t="shared" si="101"/>
        <v/>
      </c>
      <c r="Z438" s="118"/>
      <c r="AA438" s="93"/>
      <c r="AB438" s="93"/>
      <c r="AC438" s="93"/>
    </row>
    <row r="439" spans="1:29" ht="20.100000000000001" customHeight="1" x14ac:dyDescent="0.2">
      <c r="A439" s="98"/>
      <c r="B439" s="85"/>
      <c r="C439" s="85"/>
      <c r="D439" s="85"/>
      <c r="E439" s="85"/>
      <c r="F439" s="85"/>
      <c r="G439" s="85"/>
      <c r="H439" s="85"/>
      <c r="I439" s="574"/>
      <c r="J439" s="575"/>
      <c r="K439" s="87"/>
      <c r="L439" s="121"/>
      <c r="M439" s="93"/>
      <c r="N439" s="110"/>
      <c r="O439" s="111" t="s">
        <v>79</v>
      </c>
      <c r="P439" s="111"/>
      <c r="Q439" s="111"/>
      <c r="R439" s="111">
        <f t="shared" si="99"/>
        <v>6</v>
      </c>
      <c r="S439" s="92"/>
      <c r="T439" s="111" t="s">
        <v>79</v>
      </c>
      <c r="U439" s="117" t="str">
        <f t="shared" ref="U439:U440" si="102">Y438</f>
        <v/>
      </c>
      <c r="V439" s="113"/>
      <c r="W439" s="117" t="str">
        <f t="shared" si="100"/>
        <v/>
      </c>
      <c r="X439" s="113"/>
      <c r="Y439" s="117" t="str">
        <f t="shared" si="101"/>
        <v/>
      </c>
      <c r="Z439" s="118"/>
      <c r="AA439" s="93"/>
      <c r="AB439" s="93"/>
      <c r="AC439" s="93"/>
    </row>
    <row r="440" spans="1:29" ht="20.100000000000001" customHeight="1" x14ac:dyDescent="0.3">
      <c r="A440" s="98"/>
      <c r="B440" s="83"/>
      <c r="C440" s="83"/>
      <c r="D440" s="83"/>
      <c r="E440" s="83"/>
      <c r="F440" s="83"/>
      <c r="G440" s="83"/>
      <c r="H440" s="83"/>
      <c r="I440" s="574"/>
      <c r="J440" s="575"/>
      <c r="K440" s="87"/>
      <c r="L440" s="121"/>
      <c r="M440" s="93"/>
      <c r="N440" s="110"/>
      <c r="O440" s="111" t="s">
        <v>80</v>
      </c>
      <c r="P440" s="111"/>
      <c r="Q440" s="111"/>
      <c r="R440" s="111">
        <f t="shared" si="99"/>
        <v>6</v>
      </c>
      <c r="S440" s="92"/>
      <c r="T440" s="111" t="s">
        <v>80</v>
      </c>
      <c r="U440" s="117" t="str">
        <f t="shared" si="102"/>
        <v/>
      </c>
      <c r="V440" s="113"/>
      <c r="W440" s="117" t="str">
        <f t="shared" si="100"/>
        <v/>
      </c>
      <c r="X440" s="113"/>
      <c r="Y440" s="117" t="str">
        <f t="shared" si="101"/>
        <v/>
      </c>
      <c r="Z440" s="118"/>
      <c r="AA440" s="93"/>
      <c r="AB440" s="93"/>
      <c r="AC440" s="93"/>
    </row>
    <row r="441" spans="1:29" ht="20.100000000000001" customHeight="1" thickBot="1" x14ac:dyDescent="0.35">
      <c r="A441" s="132"/>
      <c r="B441" s="133"/>
      <c r="C441" s="133"/>
      <c r="D441" s="133"/>
      <c r="E441" s="133"/>
      <c r="F441" s="133"/>
      <c r="G441" s="133"/>
      <c r="H441" s="133"/>
      <c r="I441" s="133"/>
      <c r="J441" s="133"/>
      <c r="K441" s="150"/>
      <c r="L441" s="134"/>
      <c r="M441" s="93"/>
      <c r="N441" s="110"/>
      <c r="O441" s="111" t="s">
        <v>81</v>
      </c>
      <c r="P441" s="111"/>
      <c r="Q441" s="111"/>
      <c r="R441" s="111">
        <f t="shared" si="99"/>
        <v>6</v>
      </c>
      <c r="S441" s="92"/>
      <c r="T441" s="111" t="s">
        <v>81</v>
      </c>
      <c r="U441" s="117">
        <v>0</v>
      </c>
      <c r="V441" s="113"/>
      <c r="W441" s="117">
        <f t="shared" si="100"/>
        <v>0</v>
      </c>
      <c r="X441" s="113"/>
      <c r="Y441" s="117">
        <f t="shared" si="101"/>
        <v>0</v>
      </c>
      <c r="Z441" s="118"/>
      <c r="AA441" s="93"/>
      <c r="AB441" s="93"/>
      <c r="AC441" s="93"/>
    </row>
    <row r="442" spans="1:29" ht="20.100000000000001" customHeight="1" thickBot="1" x14ac:dyDescent="0.25">
      <c r="A442" s="353"/>
      <c r="B442" s="353"/>
      <c r="C442" s="353"/>
      <c r="D442" s="353"/>
      <c r="E442" s="353"/>
      <c r="F442" s="353"/>
      <c r="G442" s="353"/>
      <c r="H442" s="353"/>
      <c r="I442" s="353"/>
      <c r="J442" s="353"/>
      <c r="K442" s="353"/>
      <c r="L442" s="353"/>
      <c r="M442" s="136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6"/>
      <c r="AB442" s="136"/>
      <c r="AC442" s="136"/>
    </row>
    <row r="443" spans="1:29" ht="20.100000000000001" customHeight="1" thickBot="1" x14ac:dyDescent="0.55000000000000004">
      <c r="A443" s="560" t="s">
        <v>50</v>
      </c>
      <c r="B443" s="561"/>
      <c r="C443" s="561"/>
      <c r="D443" s="561"/>
      <c r="E443" s="561"/>
      <c r="F443" s="561"/>
      <c r="G443" s="561"/>
      <c r="H443" s="561"/>
      <c r="I443" s="561"/>
      <c r="J443" s="561"/>
      <c r="K443" s="561"/>
      <c r="L443" s="562"/>
      <c r="M443" s="94"/>
      <c r="N443" s="95"/>
      <c r="O443" s="557" t="s">
        <v>51</v>
      </c>
      <c r="P443" s="558"/>
      <c r="Q443" s="558"/>
      <c r="R443" s="559"/>
      <c r="S443" s="96"/>
      <c r="T443" s="557" t="s">
        <v>52</v>
      </c>
      <c r="U443" s="558"/>
      <c r="V443" s="558"/>
      <c r="W443" s="558"/>
      <c r="X443" s="558"/>
      <c r="Y443" s="559"/>
      <c r="Z443" s="97"/>
      <c r="AA443" s="94"/>
      <c r="AB443" s="93"/>
      <c r="AC443" s="93"/>
    </row>
    <row r="444" spans="1:29" ht="20.100000000000001" customHeight="1" thickBot="1" x14ac:dyDescent="0.25">
      <c r="A444" s="436"/>
      <c r="B444" s="437"/>
      <c r="C444" s="566" t="s">
        <v>237</v>
      </c>
      <c r="D444" s="567"/>
      <c r="E444" s="567"/>
      <c r="F444" s="567"/>
      <c r="G444" s="437" t="str">
        <f>$J$1</f>
        <v>May</v>
      </c>
      <c r="H444" s="568">
        <f>$K$1</f>
        <v>2025</v>
      </c>
      <c r="I444" s="567"/>
      <c r="J444" s="437"/>
      <c r="K444" s="438"/>
      <c r="L444" s="439"/>
      <c r="M444" s="102"/>
      <c r="N444" s="103"/>
      <c r="O444" s="104" t="s">
        <v>53</v>
      </c>
      <c r="P444" s="104" t="s">
        <v>54</v>
      </c>
      <c r="Q444" s="104" t="s">
        <v>55</v>
      </c>
      <c r="R444" s="104" t="s">
        <v>56</v>
      </c>
      <c r="S444" s="105"/>
      <c r="T444" s="104" t="s">
        <v>53</v>
      </c>
      <c r="U444" s="104" t="s">
        <v>57</v>
      </c>
      <c r="V444" s="104" t="s">
        <v>9</v>
      </c>
      <c r="W444" s="104" t="s">
        <v>10</v>
      </c>
      <c r="X444" s="104" t="s">
        <v>11</v>
      </c>
      <c r="Y444" s="104" t="s">
        <v>58</v>
      </c>
      <c r="Z444" s="106"/>
      <c r="AA444" s="102"/>
      <c r="AB444" s="93"/>
      <c r="AC444" s="93"/>
    </row>
    <row r="445" spans="1:29" ht="20.100000000000001" customHeight="1" x14ac:dyDescent="0.2">
      <c r="A445" s="98"/>
      <c r="B445" s="85"/>
      <c r="C445" s="85"/>
      <c r="D445" s="107"/>
      <c r="E445" s="107"/>
      <c r="F445" s="107"/>
      <c r="G445" s="107"/>
      <c r="H445" s="107"/>
      <c r="I445" s="85"/>
      <c r="J445" s="108" t="s">
        <v>59</v>
      </c>
      <c r="K445" s="87">
        <f>30000+2000</f>
        <v>32000</v>
      </c>
      <c r="L445" s="109"/>
      <c r="M445" s="93"/>
      <c r="N445" s="110"/>
      <c r="O445" s="111" t="s">
        <v>60</v>
      </c>
      <c r="P445" s="111">
        <v>31</v>
      </c>
      <c r="Q445" s="111">
        <v>0</v>
      </c>
      <c r="R445" s="111">
        <f>15-Q445</f>
        <v>15</v>
      </c>
      <c r="S445" s="112"/>
      <c r="T445" s="111" t="s">
        <v>60</v>
      </c>
      <c r="U445" s="113"/>
      <c r="V445" s="113"/>
      <c r="W445" s="113">
        <f>V445+U445</f>
        <v>0</v>
      </c>
      <c r="X445" s="113"/>
      <c r="Y445" s="113">
        <f>W445-X445</f>
        <v>0</v>
      </c>
      <c r="Z445" s="106"/>
      <c r="AA445" s="93"/>
      <c r="AB445" s="93"/>
      <c r="AC445" s="93"/>
    </row>
    <row r="446" spans="1:29" ht="20.100000000000001" customHeight="1" thickBot="1" x14ac:dyDescent="0.25">
      <c r="A446" s="98"/>
      <c r="B446" s="85" t="s">
        <v>61</v>
      </c>
      <c r="C446" s="84" t="s">
        <v>221</v>
      </c>
      <c r="D446" s="85"/>
      <c r="E446" s="85"/>
      <c r="F446" s="85"/>
      <c r="G446" s="85"/>
      <c r="H446" s="114"/>
      <c r="I446" s="107"/>
      <c r="J446" s="85"/>
      <c r="K446" s="85"/>
      <c r="L446" s="115"/>
      <c r="M446" s="94"/>
      <c r="N446" s="116"/>
      <c r="O446" s="111" t="s">
        <v>62</v>
      </c>
      <c r="P446" s="111">
        <v>28</v>
      </c>
      <c r="Q446" s="111">
        <v>0</v>
      </c>
      <c r="R446" s="111">
        <f t="shared" ref="R446:R456" si="103">R445-Q446</f>
        <v>15</v>
      </c>
      <c r="S446" s="92"/>
      <c r="T446" s="111" t="s">
        <v>62</v>
      </c>
      <c r="U446" s="117">
        <f>IF($J$1="January","",Y445)</f>
        <v>0</v>
      </c>
      <c r="V446" s="113"/>
      <c r="W446" s="117">
        <f t="shared" ref="W446:W456" si="104">IF(U446="","",U446+V446)</f>
        <v>0</v>
      </c>
      <c r="X446" s="113"/>
      <c r="Y446" s="117">
        <f t="shared" ref="Y446:Y456" si="105">IF(W446="","",W446-X446)</f>
        <v>0</v>
      </c>
      <c r="Z446" s="118"/>
      <c r="AA446" s="94"/>
      <c r="AB446" s="93"/>
      <c r="AC446" s="93"/>
    </row>
    <row r="447" spans="1:29" ht="20.100000000000001" customHeight="1" thickBot="1" x14ac:dyDescent="0.25">
      <c r="A447" s="405"/>
      <c r="B447" s="413" t="s">
        <v>63</v>
      </c>
      <c r="C447" s="414"/>
      <c r="D447" s="353"/>
      <c r="E447" s="353"/>
      <c r="F447" s="563" t="s">
        <v>52</v>
      </c>
      <c r="G447" s="564"/>
      <c r="H447" s="353"/>
      <c r="I447" s="563" t="s">
        <v>64</v>
      </c>
      <c r="J447" s="565"/>
      <c r="K447" s="564"/>
      <c r="L447" s="415"/>
      <c r="M447" s="93"/>
      <c r="N447" s="110"/>
      <c r="O447" s="111" t="s">
        <v>65</v>
      </c>
      <c r="P447" s="111">
        <v>31</v>
      </c>
      <c r="Q447" s="111">
        <v>0</v>
      </c>
      <c r="R447" s="111">
        <f t="shared" si="103"/>
        <v>15</v>
      </c>
      <c r="S447" s="92"/>
      <c r="T447" s="111" t="s">
        <v>65</v>
      </c>
      <c r="U447" s="117">
        <f>IF($J$1="February","",Y446)</f>
        <v>0</v>
      </c>
      <c r="V447" s="113"/>
      <c r="W447" s="117">
        <f t="shared" si="104"/>
        <v>0</v>
      </c>
      <c r="X447" s="113"/>
      <c r="Y447" s="117">
        <f t="shared" si="105"/>
        <v>0</v>
      </c>
      <c r="Z447" s="118"/>
      <c r="AA447" s="93"/>
      <c r="AB447" s="93"/>
      <c r="AC447" s="93"/>
    </row>
    <row r="448" spans="1:29" ht="20.100000000000001" customHeight="1" x14ac:dyDescent="0.2">
      <c r="A448" s="98"/>
      <c r="B448" s="85"/>
      <c r="C448" s="85"/>
      <c r="D448" s="85"/>
      <c r="E448" s="85"/>
      <c r="F448" s="85"/>
      <c r="G448" s="85"/>
      <c r="H448" s="122"/>
      <c r="I448" s="85"/>
      <c r="J448" s="85"/>
      <c r="K448" s="85"/>
      <c r="L448" s="123"/>
      <c r="M448" s="93"/>
      <c r="N448" s="110"/>
      <c r="O448" s="111" t="s">
        <v>66</v>
      </c>
      <c r="P448" s="111">
        <v>30</v>
      </c>
      <c r="Q448" s="111">
        <v>0</v>
      </c>
      <c r="R448" s="111">
        <f t="shared" si="103"/>
        <v>15</v>
      </c>
      <c r="S448" s="92"/>
      <c r="T448" s="111" t="s">
        <v>66</v>
      </c>
      <c r="U448" s="117">
        <f t="shared" ref="U448:U450" si="106">Y447</f>
        <v>0</v>
      </c>
      <c r="V448" s="113"/>
      <c r="W448" s="117">
        <f t="shared" si="104"/>
        <v>0</v>
      </c>
      <c r="X448" s="113"/>
      <c r="Y448" s="117">
        <f t="shared" si="105"/>
        <v>0</v>
      </c>
      <c r="Z448" s="118"/>
      <c r="AA448" s="93"/>
      <c r="AB448" s="93"/>
      <c r="AC448" s="93"/>
    </row>
    <row r="449" spans="1:29" ht="20.100000000000001" customHeight="1" x14ac:dyDescent="0.2">
      <c r="A449" s="98"/>
      <c r="B449" s="569" t="s">
        <v>51</v>
      </c>
      <c r="C449" s="527"/>
      <c r="D449" s="85"/>
      <c r="E449" s="85"/>
      <c r="F449" s="124" t="s">
        <v>67</v>
      </c>
      <c r="G449" s="125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122"/>
      <c r="I449" s="126">
        <f>IF(C453&gt;=C452,$K$2,C451+C453)</f>
        <v>31</v>
      </c>
      <c r="J449" s="127" t="s">
        <v>68</v>
      </c>
      <c r="K449" s="128">
        <f>K445/$K$2*I449</f>
        <v>32000</v>
      </c>
      <c r="L449" s="129"/>
      <c r="M449" s="93"/>
      <c r="N449" s="110"/>
      <c r="O449" s="111" t="s">
        <v>69</v>
      </c>
      <c r="P449" s="111">
        <v>31</v>
      </c>
      <c r="Q449" s="111">
        <v>0</v>
      </c>
      <c r="R449" s="111">
        <f t="shared" si="103"/>
        <v>15</v>
      </c>
      <c r="S449" s="92"/>
      <c r="T449" s="111" t="s">
        <v>69</v>
      </c>
      <c r="U449" s="117">
        <f t="shared" si="106"/>
        <v>0</v>
      </c>
      <c r="V449" s="113"/>
      <c r="W449" s="117">
        <f t="shared" si="104"/>
        <v>0</v>
      </c>
      <c r="X449" s="113"/>
      <c r="Y449" s="117">
        <f t="shared" si="105"/>
        <v>0</v>
      </c>
      <c r="Z449" s="118"/>
      <c r="AA449" s="93"/>
      <c r="AB449" s="93"/>
      <c r="AC449" s="93"/>
    </row>
    <row r="450" spans="1:29" ht="20.100000000000001" customHeight="1" x14ac:dyDescent="0.2">
      <c r="A450" s="98"/>
      <c r="B450" s="130"/>
      <c r="C450" s="130"/>
      <c r="D450" s="85"/>
      <c r="E450" s="85"/>
      <c r="F450" s="124" t="s">
        <v>9</v>
      </c>
      <c r="G450" s="125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122"/>
      <c r="I450" s="126">
        <v>47</v>
      </c>
      <c r="J450" s="127" t="s">
        <v>70</v>
      </c>
      <c r="K450" s="125">
        <f>K445/$K$2/8*I450</f>
        <v>6064.5161290322576</v>
      </c>
      <c r="L450" s="131"/>
      <c r="M450" s="93"/>
      <c r="N450" s="110"/>
      <c r="O450" s="111" t="s">
        <v>47</v>
      </c>
      <c r="P450" s="111"/>
      <c r="Q450" s="111"/>
      <c r="R450" s="111">
        <f t="shared" si="103"/>
        <v>15</v>
      </c>
      <c r="S450" s="92"/>
      <c r="T450" s="111" t="s">
        <v>47</v>
      </c>
      <c r="U450" s="117">
        <f t="shared" si="106"/>
        <v>0</v>
      </c>
      <c r="V450" s="113"/>
      <c r="W450" s="117">
        <f t="shared" si="104"/>
        <v>0</v>
      </c>
      <c r="X450" s="113"/>
      <c r="Y450" s="117">
        <f t="shared" si="105"/>
        <v>0</v>
      </c>
      <c r="Z450" s="118"/>
      <c r="AA450" s="93"/>
      <c r="AB450" s="93"/>
      <c r="AC450" s="93"/>
    </row>
    <row r="451" spans="1:29" ht="20.100000000000001" customHeight="1" x14ac:dyDescent="0.2">
      <c r="A451" s="98"/>
      <c r="B451" s="124" t="s">
        <v>54</v>
      </c>
      <c r="C451" s="130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51" s="85"/>
      <c r="E451" s="85"/>
      <c r="F451" s="124" t="s">
        <v>71</v>
      </c>
      <c r="G451" s="125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122"/>
      <c r="I451" s="570" t="s">
        <v>72</v>
      </c>
      <c r="J451" s="527"/>
      <c r="K451" s="125">
        <f>K449+K450</f>
        <v>38064.516129032258</v>
      </c>
      <c r="L451" s="131"/>
      <c r="M451" s="93"/>
      <c r="N451" s="110"/>
      <c r="O451" s="111" t="s">
        <v>73</v>
      </c>
      <c r="P451" s="111"/>
      <c r="Q451" s="111"/>
      <c r="R451" s="111">
        <f t="shared" si="103"/>
        <v>15</v>
      </c>
      <c r="S451" s="92"/>
      <c r="T451" s="111" t="s">
        <v>73</v>
      </c>
      <c r="U451" s="117">
        <f>Y450</f>
        <v>0</v>
      </c>
      <c r="V451" s="113"/>
      <c r="W451" s="117">
        <f t="shared" si="104"/>
        <v>0</v>
      </c>
      <c r="X451" s="113"/>
      <c r="Y451" s="117">
        <f t="shared" si="105"/>
        <v>0</v>
      </c>
      <c r="Z451" s="118"/>
      <c r="AA451" s="93"/>
      <c r="AB451" s="93"/>
      <c r="AC451" s="93"/>
    </row>
    <row r="452" spans="1:29" ht="20.100000000000001" customHeight="1" x14ac:dyDescent="0.2">
      <c r="A452" s="98"/>
      <c r="B452" s="124" t="s">
        <v>55</v>
      </c>
      <c r="C452" s="130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85"/>
      <c r="E452" s="85"/>
      <c r="F452" s="124" t="s">
        <v>11</v>
      </c>
      <c r="G452" s="125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122"/>
      <c r="I452" s="570" t="s">
        <v>74</v>
      </c>
      <c r="J452" s="527"/>
      <c r="K452" s="125">
        <f>G452</f>
        <v>0</v>
      </c>
      <c r="L452" s="131"/>
      <c r="M452" s="93"/>
      <c r="N452" s="110"/>
      <c r="O452" s="111" t="s">
        <v>75</v>
      </c>
      <c r="P452" s="111"/>
      <c r="Q452" s="111"/>
      <c r="R452" s="111">
        <f t="shared" si="103"/>
        <v>15</v>
      </c>
      <c r="S452" s="92"/>
      <c r="T452" s="111" t="s">
        <v>75</v>
      </c>
      <c r="U452" s="117">
        <f>Y451</f>
        <v>0</v>
      </c>
      <c r="V452" s="113"/>
      <c r="W452" s="117">
        <f t="shared" si="104"/>
        <v>0</v>
      </c>
      <c r="X452" s="113"/>
      <c r="Y452" s="117">
        <f t="shared" si="105"/>
        <v>0</v>
      </c>
      <c r="Z452" s="118"/>
      <c r="AA452" s="93"/>
      <c r="AB452" s="93"/>
      <c r="AC452" s="93"/>
    </row>
    <row r="453" spans="1:29" ht="18.75" customHeight="1" x14ac:dyDescent="0.2">
      <c r="A453" s="405"/>
      <c r="B453" s="426" t="s">
        <v>76</v>
      </c>
      <c r="C453" s="424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15</v>
      </c>
      <c r="D453" s="353"/>
      <c r="E453" s="353"/>
      <c r="F453" s="426" t="s">
        <v>58</v>
      </c>
      <c r="G453" s="427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353"/>
      <c r="I453" s="576" t="s">
        <v>13</v>
      </c>
      <c r="J453" s="577"/>
      <c r="K453" s="430">
        <f>K451-K452</f>
        <v>38064.516129032258</v>
      </c>
      <c r="L453" s="412"/>
      <c r="M453" s="93"/>
      <c r="N453" s="110"/>
      <c r="O453" s="111" t="s">
        <v>78</v>
      </c>
      <c r="P453" s="111"/>
      <c r="Q453" s="111"/>
      <c r="R453" s="111">
        <f t="shared" si="103"/>
        <v>15</v>
      </c>
      <c r="S453" s="92"/>
      <c r="T453" s="111" t="s">
        <v>78</v>
      </c>
      <c r="U453" s="117">
        <f>Y452</f>
        <v>0</v>
      </c>
      <c r="V453" s="113"/>
      <c r="W453" s="117">
        <f t="shared" si="104"/>
        <v>0</v>
      </c>
      <c r="X453" s="113"/>
      <c r="Y453" s="117">
        <f t="shared" si="105"/>
        <v>0</v>
      </c>
      <c r="Z453" s="118"/>
      <c r="AA453" s="93"/>
      <c r="AB453" s="93"/>
      <c r="AC453" s="93"/>
    </row>
    <row r="454" spans="1:29" ht="20.100000000000001" customHeight="1" x14ac:dyDescent="0.2">
      <c r="A454" s="98"/>
      <c r="B454" s="85"/>
      <c r="C454" s="85"/>
      <c r="D454" s="85"/>
      <c r="E454" s="85"/>
      <c r="F454" s="85"/>
      <c r="G454" s="85"/>
      <c r="H454" s="85"/>
      <c r="I454" s="574"/>
      <c r="J454" s="575"/>
      <c r="K454" s="87"/>
      <c r="L454" s="121"/>
      <c r="M454" s="93"/>
      <c r="N454" s="110"/>
      <c r="O454" s="111" t="s">
        <v>79</v>
      </c>
      <c r="P454" s="111"/>
      <c r="Q454" s="111"/>
      <c r="R454" s="111">
        <f t="shared" si="103"/>
        <v>15</v>
      </c>
      <c r="S454" s="92"/>
      <c r="T454" s="111" t="s">
        <v>79</v>
      </c>
      <c r="U454" s="117">
        <f>Y453</f>
        <v>0</v>
      </c>
      <c r="V454" s="113"/>
      <c r="W454" s="117">
        <f t="shared" si="104"/>
        <v>0</v>
      </c>
      <c r="X454" s="113"/>
      <c r="Y454" s="117">
        <f t="shared" si="105"/>
        <v>0</v>
      </c>
      <c r="Z454" s="118"/>
      <c r="AA454" s="93"/>
      <c r="AB454" s="93"/>
      <c r="AC454" s="93"/>
    </row>
    <row r="455" spans="1:29" ht="20.100000000000001" customHeight="1" x14ac:dyDescent="0.3">
      <c r="A455" s="98"/>
      <c r="B455" s="83"/>
      <c r="C455" s="83"/>
      <c r="D455" s="83"/>
      <c r="E455" s="83"/>
      <c r="F455" s="83"/>
      <c r="G455" s="83"/>
      <c r="H455" s="83"/>
      <c r="I455" s="574"/>
      <c r="J455" s="575"/>
      <c r="K455" s="87"/>
      <c r="L455" s="121"/>
      <c r="M455" s="93"/>
      <c r="N455" s="110"/>
      <c r="O455" s="111" t="s">
        <v>80</v>
      </c>
      <c r="P455" s="111"/>
      <c r="Q455" s="111"/>
      <c r="R455" s="111">
        <f t="shared" si="103"/>
        <v>15</v>
      </c>
      <c r="S455" s="92"/>
      <c r="T455" s="111" t="s">
        <v>80</v>
      </c>
      <c r="U455" s="117"/>
      <c r="V455" s="113"/>
      <c r="W455" s="117" t="str">
        <f t="shared" si="104"/>
        <v/>
      </c>
      <c r="X455" s="113"/>
      <c r="Y455" s="117" t="str">
        <f t="shared" si="105"/>
        <v/>
      </c>
      <c r="Z455" s="118"/>
      <c r="AA455" s="93"/>
      <c r="AB455" s="93"/>
      <c r="AC455" s="93"/>
    </row>
    <row r="456" spans="1:29" ht="20.100000000000001" customHeight="1" thickBot="1" x14ac:dyDescent="0.35">
      <c r="A456" s="132"/>
      <c r="B456" s="133"/>
      <c r="C456" s="133"/>
      <c r="D456" s="133"/>
      <c r="E456" s="133"/>
      <c r="F456" s="133"/>
      <c r="G456" s="133"/>
      <c r="H456" s="133"/>
      <c r="I456" s="133"/>
      <c r="J456" s="133"/>
      <c r="K456" s="133"/>
      <c r="L456" s="134"/>
      <c r="M456" s="93"/>
      <c r="N456" s="110"/>
      <c r="O456" s="111" t="s">
        <v>81</v>
      </c>
      <c r="P456" s="111"/>
      <c r="Q456" s="111"/>
      <c r="R456" s="111">
        <f t="shared" si="103"/>
        <v>15</v>
      </c>
      <c r="S456" s="92"/>
      <c r="T456" s="111" t="s">
        <v>81</v>
      </c>
      <c r="U456" s="117"/>
      <c r="V456" s="113"/>
      <c r="W456" s="117" t="str">
        <f t="shared" si="104"/>
        <v/>
      </c>
      <c r="X456" s="113"/>
      <c r="Y456" s="117" t="str">
        <f t="shared" si="105"/>
        <v/>
      </c>
      <c r="Z456" s="118"/>
      <c r="AA456" s="93"/>
      <c r="AB456" s="93"/>
      <c r="AC456" s="93"/>
    </row>
    <row r="457" spans="1:29" ht="20.100000000000001" customHeight="1" thickBot="1" x14ac:dyDescent="0.25">
      <c r="A457" s="353"/>
      <c r="B457" s="353"/>
      <c r="C457" s="353"/>
      <c r="D457" s="353"/>
      <c r="E457" s="353"/>
      <c r="F457" s="353"/>
      <c r="G457" s="353"/>
      <c r="H457" s="353"/>
      <c r="I457" s="353"/>
      <c r="J457" s="353"/>
      <c r="K457" s="353"/>
      <c r="L457" s="353"/>
      <c r="M457" s="136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6"/>
      <c r="AB457" s="136"/>
      <c r="AC457" s="136"/>
    </row>
    <row r="458" spans="1:29" ht="20.100000000000001" customHeight="1" thickBot="1" x14ac:dyDescent="0.55000000000000004">
      <c r="A458" s="560" t="s">
        <v>50</v>
      </c>
      <c r="B458" s="561"/>
      <c r="C458" s="561"/>
      <c r="D458" s="561"/>
      <c r="E458" s="561"/>
      <c r="F458" s="561"/>
      <c r="G458" s="561"/>
      <c r="H458" s="561"/>
      <c r="I458" s="561"/>
      <c r="J458" s="561"/>
      <c r="K458" s="561"/>
      <c r="L458" s="562"/>
      <c r="M458" s="94"/>
      <c r="N458" s="95"/>
      <c r="O458" s="557" t="s">
        <v>51</v>
      </c>
      <c r="P458" s="558"/>
      <c r="Q458" s="558"/>
      <c r="R458" s="559"/>
      <c r="S458" s="96"/>
      <c r="T458" s="557" t="s">
        <v>52</v>
      </c>
      <c r="U458" s="558"/>
      <c r="V458" s="558"/>
      <c r="W458" s="558"/>
      <c r="X458" s="558"/>
      <c r="Y458" s="559"/>
      <c r="Z458" s="97"/>
      <c r="AA458" s="93"/>
      <c r="AB458" s="93"/>
      <c r="AC458" s="93"/>
    </row>
    <row r="459" spans="1:29" ht="20.100000000000001" customHeight="1" thickBot="1" x14ac:dyDescent="0.25">
      <c r="A459" s="436"/>
      <c r="B459" s="437"/>
      <c r="C459" s="566" t="s">
        <v>237</v>
      </c>
      <c r="D459" s="567"/>
      <c r="E459" s="567"/>
      <c r="F459" s="567"/>
      <c r="G459" s="437" t="str">
        <f>$J$1</f>
        <v>May</v>
      </c>
      <c r="H459" s="568">
        <f>$K$1</f>
        <v>2025</v>
      </c>
      <c r="I459" s="567"/>
      <c r="J459" s="437"/>
      <c r="K459" s="438"/>
      <c r="L459" s="439"/>
      <c r="M459" s="102"/>
      <c r="N459" s="103"/>
      <c r="O459" s="104" t="s">
        <v>53</v>
      </c>
      <c r="P459" s="104" t="s">
        <v>54</v>
      </c>
      <c r="Q459" s="104" t="s">
        <v>55</v>
      </c>
      <c r="R459" s="104" t="s">
        <v>56</v>
      </c>
      <c r="S459" s="105"/>
      <c r="T459" s="104" t="s">
        <v>53</v>
      </c>
      <c r="U459" s="104" t="s">
        <v>57</v>
      </c>
      <c r="V459" s="104" t="s">
        <v>9</v>
      </c>
      <c r="W459" s="104" t="s">
        <v>10</v>
      </c>
      <c r="X459" s="104" t="s">
        <v>11</v>
      </c>
      <c r="Y459" s="104" t="s">
        <v>58</v>
      </c>
      <c r="Z459" s="106"/>
      <c r="AA459" s="93"/>
      <c r="AB459" s="93"/>
      <c r="AC459" s="93"/>
    </row>
    <row r="460" spans="1:29" ht="20.100000000000001" customHeight="1" x14ac:dyDescent="0.2">
      <c r="A460" s="98"/>
      <c r="B460" s="85"/>
      <c r="C460" s="85"/>
      <c r="D460" s="107"/>
      <c r="E460" s="107"/>
      <c r="F460" s="107"/>
      <c r="G460" s="107"/>
      <c r="H460" s="107"/>
      <c r="I460" s="85"/>
      <c r="J460" s="108" t="s">
        <v>59</v>
      </c>
      <c r="K460" s="87">
        <f>25000+2500+2000+2000+3000</f>
        <v>34500</v>
      </c>
      <c r="L460" s="109"/>
      <c r="M460" s="93"/>
      <c r="N460" s="110"/>
      <c r="O460" s="111" t="s">
        <v>60</v>
      </c>
      <c r="P460" s="111">
        <v>31</v>
      </c>
      <c r="Q460" s="111">
        <v>0</v>
      </c>
      <c r="R460" s="111">
        <f>15-Q460</f>
        <v>15</v>
      </c>
      <c r="S460" s="112"/>
      <c r="T460" s="111" t="s">
        <v>60</v>
      </c>
      <c r="U460" s="113"/>
      <c r="V460" s="113"/>
      <c r="W460" s="113">
        <f>V460+U460</f>
        <v>0</v>
      </c>
      <c r="X460" s="113"/>
      <c r="Y460" s="113">
        <f>W460-X460</f>
        <v>0</v>
      </c>
      <c r="Z460" s="106"/>
      <c r="AA460" s="93"/>
      <c r="AB460" s="93"/>
      <c r="AC460" s="93"/>
    </row>
    <row r="461" spans="1:29" ht="20.100000000000001" customHeight="1" thickBot="1" x14ac:dyDescent="0.25">
      <c r="A461" s="98"/>
      <c r="B461" s="85" t="s">
        <v>61</v>
      </c>
      <c r="C461" s="84" t="s">
        <v>106</v>
      </c>
      <c r="D461" s="85"/>
      <c r="E461" s="85"/>
      <c r="F461" s="85"/>
      <c r="G461" s="85"/>
      <c r="H461" s="114"/>
      <c r="I461" s="107"/>
      <c r="J461" s="85"/>
      <c r="K461" s="85"/>
      <c r="L461" s="115"/>
      <c r="M461" s="94"/>
      <c r="N461" s="116"/>
      <c r="O461" s="111" t="s">
        <v>62</v>
      </c>
      <c r="P461" s="111">
        <v>26</v>
      </c>
      <c r="Q461" s="111">
        <v>2</v>
      </c>
      <c r="R461" s="111">
        <f t="shared" ref="R461:R471" si="107">R460-Q461</f>
        <v>13</v>
      </c>
      <c r="S461" s="92"/>
      <c r="T461" s="111" t="s">
        <v>62</v>
      </c>
      <c r="U461" s="117">
        <f>IF($J$1="January","",Y460)</f>
        <v>0</v>
      </c>
      <c r="V461" s="113"/>
      <c r="W461" s="117">
        <f t="shared" ref="W461:W471" si="108">IF(U461="","",U461+V461)</f>
        <v>0</v>
      </c>
      <c r="X461" s="113"/>
      <c r="Y461" s="117">
        <f t="shared" ref="Y461:Y471" si="109">IF(W461="","",W461-X461)</f>
        <v>0</v>
      </c>
      <c r="Z461" s="118"/>
      <c r="AA461" s="93"/>
      <c r="AB461" s="93"/>
      <c r="AC461" s="93"/>
    </row>
    <row r="462" spans="1:29" ht="20.100000000000001" customHeight="1" thickBot="1" x14ac:dyDescent="0.25">
      <c r="A462" s="405"/>
      <c r="B462" s="413" t="s">
        <v>63</v>
      </c>
      <c r="C462" s="414"/>
      <c r="D462" s="353"/>
      <c r="E462" s="353"/>
      <c r="F462" s="563" t="s">
        <v>52</v>
      </c>
      <c r="G462" s="564"/>
      <c r="H462" s="353"/>
      <c r="I462" s="563" t="s">
        <v>64</v>
      </c>
      <c r="J462" s="565"/>
      <c r="K462" s="564"/>
      <c r="L462" s="415"/>
      <c r="M462" s="93"/>
      <c r="N462" s="110"/>
      <c r="O462" s="111" t="s">
        <v>65</v>
      </c>
      <c r="P462" s="111">
        <v>31</v>
      </c>
      <c r="Q462" s="111">
        <v>0</v>
      </c>
      <c r="R462" s="111">
        <f t="shared" si="107"/>
        <v>13</v>
      </c>
      <c r="S462" s="92"/>
      <c r="T462" s="111" t="s">
        <v>65</v>
      </c>
      <c r="U462" s="117">
        <f>IF($J$1="February","",Y461)</f>
        <v>0</v>
      </c>
      <c r="V462" s="113"/>
      <c r="W462" s="117">
        <f t="shared" si="108"/>
        <v>0</v>
      </c>
      <c r="X462" s="113"/>
      <c r="Y462" s="117">
        <f t="shared" si="109"/>
        <v>0</v>
      </c>
      <c r="Z462" s="118"/>
      <c r="AA462" s="93"/>
      <c r="AB462" s="93"/>
      <c r="AC462" s="93"/>
    </row>
    <row r="463" spans="1:29" ht="20.100000000000001" customHeight="1" x14ac:dyDescent="0.2">
      <c r="A463" s="98"/>
      <c r="B463" s="85"/>
      <c r="C463" s="85"/>
      <c r="D463" s="85"/>
      <c r="E463" s="85"/>
      <c r="F463" s="85"/>
      <c r="G463" s="85"/>
      <c r="H463" s="122"/>
      <c r="I463" s="85"/>
      <c r="J463" s="85"/>
      <c r="K463" s="85"/>
      <c r="L463" s="123"/>
      <c r="M463" s="93"/>
      <c r="N463" s="110"/>
      <c r="O463" s="111" t="s">
        <v>66</v>
      </c>
      <c r="P463" s="111">
        <v>30</v>
      </c>
      <c r="Q463" s="111">
        <v>0</v>
      </c>
      <c r="R463" s="111">
        <f t="shared" si="107"/>
        <v>13</v>
      </c>
      <c r="S463" s="92"/>
      <c r="T463" s="111" t="s">
        <v>66</v>
      </c>
      <c r="U463" s="117">
        <f>IF($J$1="March","",Y462)</f>
        <v>0</v>
      </c>
      <c r="V463" s="113"/>
      <c r="W463" s="117">
        <f t="shared" si="108"/>
        <v>0</v>
      </c>
      <c r="X463" s="113"/>
      <c r="Y463" s="117">
        <f t="shared" si="109"/>
        <v>0</v>
      </c>
      <c r="Z463" s="118"/>
      <c r="AA463" s="93"/>
      <c r="AB463" s="93"/>
      <c r="AC463" s="93"/>
    </row>
    <row r="464" spans="1:29" ht="20.100000000000001" customHeight="1" x14ac:dyDescent="0.2">
      <c r="A464" s="98"/>
      <c r="B464" s="569" t="s">
        <v>51</v>
      </c>
      <c r="C464" s="527"/>
      <c r="D464" s="85"/>
      <c r="E464" s="85"/>
      <c r="F464" s="124" t="s">
        <v>67</v>
      </c>
      <c r="G464" s="125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122"/>
      <c r="I464" s="126">
        <f>IF(C468&gt;=C467,$K$2,C466+C468)</f>
        <v>31</v>
      </c>
      <c r="J464" s="127" t="s">
        <v>68</v>
      </c>
      <c r="K464" s="128">
        <f>K460/$K$2*I464</f>
        <v>34500</v>
      </c>
      <c r="L464" s="129"/>
      <c r="M464" s="93"/>
      <c r="N464" s="110"/>
      <c r="O464" s="111" t="s">
        <v>69</v>
      </c>
      <c r="P464" s="111">
        <v>31</v>
      </c>
      <c r="Q464" s="111">
        <v>0</v>
      </c>
      <c r="R464" s="111">
        <f t="shared" si="107"/>
        <v>13</v>
      </c>
      <c r="S464" s="92"/>
      <c r="T464" s="111" t="s">
        <v>69</v>
      </c>
      <c r="U464" s="117">
        <f>IF($J$1="April","",Y463)</f>
        <v>0</v>
      </c>
      <c r="V464" s="113"/>
      <c r="W464" s="117">
        <f t="shared" si="108"/>
        <v>0</v>
      </c>
      <c r="X464" s="113"/>
      <c r="Y464" s="117">
        <f t="shared" si="109"/>
        <v>0</v>
      </c>
      <c r="Z464" s="118"/>
      <c r="AA464" s="93"/>
      <c r="AB464" s="93"/>
      <c r="AC464" s="93"/>
    </row>
    <row r="465" spans="1:29" ht="20.100000000000001" customHeight="1" x14ac:dyDescent="0.2">
      <c r="A465" s="98"/>
      <c r="B465" s="130"/>
      <c r="C465" s="130"/>
      <c r="D465" s="85"/>
      <c r="E465" s="85"/>
      <c r="F465" s="124" t="s">
        <v>9</v>
      </c>
      <c r="G465" s="125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122"/>
      <c r="I465" s="126">
        <v>23</v>
      </c>
      <c r="J465" s="127" t="s">
        <v>70</v>
      </c>
      <c r="K465" s="125">
        <f>K460/$K$2/8*I465</f>
        <v>3199.5967741935488</v>
      </c>
      <c r="L465" s="131"/>
      <c r="M465" s="93"/>
      <c r="N465" s="110"/>
      <c r="O465" s="111" t="s">
        <v>47</v>
      </c>
      <c r="P465" s="111"/>
      <c r="Q465" s="111"/>
      <c r="R465" s="111">
        <f t="shared" si="107"/>
        <v>13</v>
      </c>
      <c r="S465" s="92"/>
      <c r="T465" s="111" t="s">
        <v>47</v>
      </c>
      <c r="U465" s="117" t="str">
        <f>IF($J$1="May","",Y464)</f>
        <v/>
      </c>
      <c r="V465" s="113"/>
      <c r="W465" s="117" t="str">
        <f t="shared" si="108"/>
        <v/>
      </c>
      <c r="X465" s="113"/>
      <c r="Y465" s="117" t="str">
        <f t="shared" si="109"/>
        <v/>
      </c>
      <c r="Z465" s="118"/>
      <c r="AA465" s="93"/>
      <c r="AB465" s="93"/>
      <c r="AC465" s="93"/>
    </row>
    <row r="466" spans="1:29" ht="20.100000000000001" customHeight="1" x14ac:dyDescent="0.2">
      <c r="A466" s="98"/>
      <c r="B466" s="124" t="s">
        <v>54</v>
      </c>
      <c r="C466" s="130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6" s="85"/>
      <c r="E466" s="85"/>
      <c r="F466" s="124" t="s">
        <v>71</v>
      </c>
      <c r="G466" s="125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122"/>
      <c r="I466" s="570" t="s">
        <v>72</v>
      </c>
      <c r="J466" s="527"/>
      <c r="K466" s="125">
        <f>K464+K465</f>
        <v>37699.596774193546</v>
      </c>
      <c r="L466" s="131"/>
      <c r="M466" s="93"/>
      <c r="N466" s="110"/>
      <c r="O466" s="111" t="s">
        <v>73</v>
      </c>
      <c r="P466" s="111"/>
      <c r="Q466" s="111"/>
      <c r="R466" s="111">
        <f t="shared" si="107"/>
        <v>13</v>
      </c>
      <c r="S466" s="92"/>
      <c r="T466" s="111" t="s">
        <v>73</v>
      </c>
      <c r="U466" s="117" t="str">
        <f>IF($J$1="June","",Y465)</f>
        <v/>
      </c>
      <c r="V466" s="113"/>
      <c r="W466" s="117" t="str">
        <f t="shared" si="108"/>
        <v/>
      </c>
      <c r="X466" s="113"/>
      <c r="Y466" s="117" t="str">
        <f t="shared" si="109"/>
        <v/>
      </c>
      <c r="Z466" s="118"/>
      <c r="AA466" s="93"/>
      <c r="AB466" s="93"/>
      <c r="AC466" s="93"/>
    </row>
    <row r="467" spans="1:29" ht="20.100000000000001" customHeight="1" x14ac:dyDescent="0.2">
      <c r="A467" s="98"/>
      <c r="B467" s="124" t="s">
        <v>55</v>
      </c>
      <c r="C467" s="130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85"/>
      <c r="E467" s="85"/>
      <c r="F467" s="124" t="s">
        <v>11</v>
      </c>
      <c r="G467" s="125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122"/>
      <c r="I467" s="570" t="s">
        <v>74</v>
      </c>
      <c r="J467" s="527"/>
      <c r="K467" s="125">
        <f>G467</f>
        <v>0</v>
      </c>
      <c r="L467" s="131"/>
      <c r="M467" s="93"/>
      <c r="N467" s="110"/>
      <c r="O467" s="111" t="s">
        <v>75</v>
      </c>
      <c r="P467" s="111"/>
      <c r="Q467" s="111"/>
      <c r="R467" s="111">
        <f t="shared" si="107"/>
        <v>13</v>
      </c>
      <c r="S467" s="92"/>
      <c r="T467" s="111" t="s">
        <v>75</v>
      </c>
      <c r="U467" s="117" t="str">
        <f>IF($J$1="July","",Y466)</f>
        <v/>
      </c>
      <c r="V467" s="113"/>
      <c r="W467" s="117" t="str">
        <f t="shared" si="108"/>
        <v/>
      </c>
      <c r="X467" s="113"/>
      <c r="Y467" s="117" t="str">
        <f t="shared" si="109"/>
        <v/>
      </c>
      <c r="Z467" s="118"/>
      <c r="AA467" s="93"/>
      <c r="AB467" s="93"/>
      <c r="AC467" s="93"/>
    </row>
    <row r="468" spans="1:29" ht="18.75" customHeight="1" x14ac:dyDescent="0.2">
      <c r="A468" s="405"/>
      <c r="B468" s="426" t="s">
        <v>76</v>
      </c>
      <c r="C468" s="424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13</v>
      </c>
      <c r="D468" s="353"/>
      <c r="E468" s="353"/>
      <c r="F468" s="426" t="s">
        <v>58</v>
      </c>
      <c r="G468" s="427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353"/>
      <c r="I468" s="576" t="s">
        <v>13</v>
      </c>
      <c r="J468" s="577"/>
      <c r="K468" s="430">
        <f>K466-K467</f>
        <v>37699.596774193546</v>
      </c>
      <c r="L468" s="412"/>
      <c r="M468" s="93"/>
      <c r="N468" s="110"/>
      <c r="O468" s="111" t="s">
        <v>78</v>
      </c>
      <c r="P468" s="111"/>
      <c r="Q468" s="111"/>
      <c r="R468" s="111">
        <f t="shared" si="107"/>
        <v>13</v>
      </c>
      <c r="S468" s="92"/>
      <c r="T468" s="111" t="s">
        <v>78</v>
      </c>
      <c r="U468" s="117" t="str">
        <f>IF($J$1="September",Y467,"")</f>
        <v/>
      </c>
      <c r="V468" s="113"/>
      <c r="W468" s="117" t="str">
        <f t="shared" si="108"/>
        <v/>
      </c>
      <c r="X468" s="113"/>
      <c r="Y468" s="117" t="str">
        <f t="shared" si="109"/>
        <v/>
      </c>
      <c r="Z468" s="118"/>
      <c r="AA468" s="93"/>
      <c r="AB468" s="93"/>
      <c r="AC468" s="93"/>
    </row>
    <row r="469" spans="1:29" ht="20.100000000000001" customHeight="1" x14ac:dyDescent="0.2">
      <c r="A469" s="98"/>
      <c r="B469" s="85"/>
      <c r="C469" s="85"/>
      <c r="D469" s="85"/>
      <c r="E469" s="85"/>
      <c r="F469" s="85"/>
      <c r="G469" s="85"/>
      <c r="H469" s="85"/>
      <c r="I469" s="574"/>
      <c r="J469" s="575"/>
      <c r="K469" s="87"/>
      <c r="L469" s="121"/>
      <c r="M469" s="93"/>
      <c r="N469" s="110"/>
      <c r="O469" s="111" t="s">
        <v>79</v>
      </c>
      <c r="P469" s="111"/>
      <c r="Q469" s="111"/>
      <c r="R469" s="111">
        <f t="shared" si="107"/>
        <v>13</v>
      </c>
      <c r="S469" s="92"/>
      <c r="T469" s="111" t="s">
        <v>79</v>
      </c>
      <c r="U469" s="117" t="str">
        <f>IF($J$1="October",Y468,"")</f>
        <v/>
      </c>
      <c r="V469" s="113"/>
      <c r="W469" s="117" t="str">
        <f t="shared" si="108"/>
        <v/>
      </c>
      <c r="X469" s="113"/>
      <c r="Y469" s="117" t="str">
        <f t="shared" si="109"/>
        <v/>
      </c>
      <c r="Z469" s="118"/>
      <c r="AA469" s="93"/>
      <c r="AB469" s="93"/>
      <c r="AC469" s="93"/>
    </row>
    <row r="470" spans="1:29" ht="20.100000000000001" customHeight="1" x14ac:dyDescent="0.3">
      <c r="A470" s="98"/>
      <c r="B470" s="83"/>
      <c r="C470" s="83"/>
      <c r="D470" s="83"/>
      <c r="E470" s="83"/>
      <c r="F470" s="83"/>
      <c r="G470" s="83"/>
      <c r="H470" s="83"/>
      <c r="I470" s="574"/>
      <c r="J470" s="575"/>
      <c r="K470" s="87"/>
      <c r="L470" s="121"/>
      <c r="M470" s="93"/>
      <c r="N470" s="110"/>
      <c r="O470" s="111" t="s">
        <v>80</v>
      </c>
      <c r="P470" s="111"/>
      <c r="Q470" s="111"/>
      <c r="R470" s="111">
        <f t="shared" si="107"/>
        <v>13</v>
      </c>
      <c r="S470" s="92"/>
      <c r="T470" s="111" t="s">
        <v>80</v>
      </c>
      <c r="U470" s="117"/>
      <c r="V470" s="113"/>
      <c r="W470" s="117" t="str">
        <f t="shared" si="108"/>
        <v/>
      </c>
      <c r="X470" s="113"/>
      <c r="Y470" s="117" t="str">
        <f t="shared" si="109"/>
        <v/>
      </c>
      <c r="Z470" s="118"/>
      <c r="AA470" s="93"/>
      <c r="AB470" s="93"/>
      <c r="AC470" s="93"/>
    </row>
    <row r="471" spans="1:29" ht="20.100000000000001" customHeight="1" thickBot="1" x14ac:dyDescent="0.35">
      <c r="A471" s="132"/>
      <c r="B471" s="133"/>
      <c r="C471" s="133"/>
      <c r="D471" s="133"/>
      <c r="E471" s="133"/>
      <c r="F471" s="133"/>
      <c r="G471" s="133"/>
      <c r="H471" s="133"/>
      <c r="I471" s="133"/>
      <c r="J471" s="133"/>
      <c r="K471" s="133"/>
      <c r="L471" s="134"/>
      <c r="M471" s="93"/>
      <c r="N471" s="110"/>
      <c r="O471" s="111" t="s">
        <v>81</v>
      </c>
      <c r="P471" s="111"/>
      <c r="Q471" s="111"/>
      <c r="R471" s="111">
        <f t="shared" si="107"/>
        <v>13</v>
      </c>
      <c r="S471" s="92"/>
      <c r="T471" s="111" t="s">
        <v>81</v>
      </c>
      <c r="U471" s="117"/>
      <c r="V471" s="113"/>
      <c r="W471" s="117" t="str">
        <f t="shared" si="108"/>
        <v/>
      </c>
      <c r="X471" s="113"/>
      <c r="Y471" s="117" t="str">
        <f t="shared" si="109"/>
        <v/>
      </c>
      <c r="Z471" s="118"/>
      <c r="AA471" s="93"/>
      <c r="AB471" s="93"/>
      <c r="AC471" s="93"/>
    </row>
    <row r="472" spans="1:29" ht="20.100000000000001" customHeight="1" thickBot="1" x14ac:dyDescent="0.25">
      <c r="A472" s="353"/>
      <c r="B472" s="353"/>
      <c r="C472" s="353"/>
      <c r="D472" s="353"/>
      <c r="E472" s="353"/>
      <c r="F472" s="353"/>
      <c r="G472" s="353"/>
      <c r="H472" s="353"/>
      <c r="I472" s="353"/>
      <c r="J472" s="353"/>
      <c r="K472" s="353"/>
      <c r="L472" s="353"/>
      <c r="M472" s="136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6"/>
      <c r="AB472" s="136"/>
      <c r="AC472" s="136"/>
    </row>
    <row r="473" spans="1:29" ht="20.100000000000001" customHeight="1" thickBot="1" x14ac:dyDescent="0.55000000000000004">
      <c r="A473" s="560" t="s">
        <v>50</v>
      </c>
      <c r="B473" s="561"/>
      <c r="C473" s="561"/>
      <c r="D473" s="561"/>
      <c r="E473" s="561"/>
      <c r="F473" s="561"/>
      <c r="G473" s="561"/>
      <c r="H473" s="561"/>
      <c r="I473" s="561"/>
      <c r="J473" s="561"/>
      <c r="K473" s="561"/>
      <c r="L473" s="562"/>
      <c r="M473" s="94"/>
      <c r="N473" s="95"/>
      <c r="O473" s="557" t="s">
        <v>51</v>
      </c>
      <c r="P473" s="558"/>
      <c r="Q473" s="558"/>
      <c r="R473" s="559"/>
      <c r="S473" s="96"/>
      <c r="T473" s="557" t="s">
        <v>52</v>
      </c>
      <c r="U473" s="558"/>
      <c r="V473" s="558"/>
      <c r="W473" s="558"/>
      <c r="X473" s="558"/>
      <c r="Y473" s="559"/>
      <c r="Z473" s="97"/>
      <c r="AA473" s="94"/>
      <c r="AB473" s="93"/>
      <c r="AC473" s="93"/>
    </row>
    <row r="474" spans="1:29" ht="20.100000000000001" customHeight="1" thickBot="1" x14ac:dyDescent="0.25">
      <c r="A474" s="436"/>
      <c r="B474" s="437"/>
      <c r="C474" s="566" t="s">
        <v>237</v>
      </c>
      <c r="D474" s="567"/>
      <c r="E474" s="567"/>
      <c r="F474" s="567"/>
      <c r="G474" s="437" t="str">
        <f>$J$1</f>
        <v>May</v>
      </c>
      <c r="H474" s="568">
        <f>$K$1</f>
        <v>2025</v>
      </c>
      <c r="I474" s="567"/>
      <c r="J474" s="437"/>
      <c r="K474" s="438"/>
      <c r="L474" s="439"/>
      <c r="M474" s="102"/>
      <c r="N474" s="103"/>
      <c r="O474" s="104" t="s">
        <v>53</v>
      </c>
      <c r="P474" s="104" t="s">
        <v>54</v>
      </c>
      <c r="Q474" s="104" t="s">
        <v>55</v>
      </c>
      <c r="R474" s="104" t="s">
        <v>56</v>
      </c>
      <c r="S474" s="105"/>
      <c r="T474" s="104" t="s">
        <v>53</v>
      </c>
      <c r="U474" s="104" t="s">
        <v>57</v>
      </c>
      <c r="V474" s="104" t="s">
        <v>9</v>
      </c>
      <c r="W474" s="104" t="s">
        <v>10</v>
      </c>
      <c r="X474" s="104" t="s">
        <v>11</v>
      </c>
      <c r="Y474" s="104" t="s">
        <v>58</v>
      </c>
      <c r="Z474" s="106"/>
      <c r="AA474" s="102"/>
      <c r="AB474" s="93"/>
      <c r="AC474" s="93"/>
    </row>
    <row r="475" spans="1:29" ht="20.100000000000001" customHeight="1" x14ac:dyDescent="0.2">
      <c r="A475" s="98"/>
      <c r="B475" s="85"/>
      <c r="C475" s="85"/>
      <c r="D475" s="107"/>
      <c r="E475" s="107"/>
      <c r="F475" s="107"/>
      <c r="G475" s="107"/>
      <c r="H475" s="107"/>
      <c r="I475" s="85"/>
      <c r="J475" s="108" t="s">
        <v>59</v>
      </c>
      <c r="K475" s="87">
        <f>32500+2000+3000+5000+5000</f>
        <v>47500</v>
      </c>
      <c r="L475" s="109"/>
      <c r="M475" s="93"/>
      <c r="N475" s="110"/>
      <c r="O475" s="111" t="s">
        <v>60</v>
      </c>
      <c r="P475" s="111">
        <v>29</v>
      </c>
      <c r="Q475" s="111">
        <v>2</v>
      </c>
      <c r="R475" s="111">
        <f>15-Q475</f>
        <v>13</v>
      </c>
      <c r="S475" s="112"/>
      <c r="T475" s="111" t="s">
        <v>60</v>
      </c>
      <c r="U475" s="113">
        <v>85000</v>
      </c>
      <c r="V475" s="113"/>
      <c r="W475" s="113">
        <f>V475+U475</f>
        <v>85000</v>
      </c>
      <c r="X475" s="113">
        <v>5000</v>
      </c>
      <c r="Y475" s="113">
        <f>W475-X475</f>
        <v>80000</v>
      </c>
      <c r="Z475" s="106"/>
      <c r="AA475" s="93"/>
      <c r="AB475" s="93"/>
      <c r="AC475" s="93"/>
    </row>
    <row r="476" spans="1:29" ht="20.100000000000001" customHeight="1" thickBot="1" x14ac:dyDescent="0.25">
      <c r="A476" s="98"/>
      <c r="B476" s="85" t="s">
        <v>61</v>
      </c>
      <c r="C476" s="84" t="s">
        <v>108</v>
      </c>
      <c r="D476" s="85"/>
      <c r="E476" s="85"/>
      <c r="F476" s="85"/>
      <c r="G476" s="85"/>
      <c r="H476" s="114"/>
      <c r="I476" s="107"/>
      <c r="J476" s="85"/>
      <c r="K476" s="85"/>
      <c r="L476" s="115"/>
      <c r="M476" s="94"/>
      <c r="N476" s="116"/>
      <c r="O476" s="111" t="s">
        <v>62</v>
      </c>
      <c r="P476" s="111">
        <v>25</v>
      </c>
      <c r="Q476" s="111">
        <v>3</v>
      </c>
      <c r="R476" s="111">
        <f t="shared" ref="R476:R486" si="110">R475-Q476</f>
        <v>10</v>
      </c>
      <c r="S476" s="92"/>
      <c r="T476" s="111" t="s">
        <v>62</v>
      </c>
      <c r="U476" s="117">
        <f>IF($J$1="January","",Y475)</f>
        <v>80000</v>
      </c>
      <c r="V476" s="113"/>
      <c r="W476" s="117">
        <f t="shared" ref="W476:W486" si="111">IF(U476="","",U476+V476)</f>
        <v>80000</v>
      </c>
      <c r="X476" s="113">
        <v>5000</v>
      </c>
      <c r="Y476" s="117">
        <f t="shared" ref="Y476:Y486" si="112">IF(W476="","",W476-X476)</f>
        <v>75000</v>
      </c>
      <c r="Z476" s="118"/>
      <c r="AA476" s="94"/>
      <c r="AB476" s="93"/>
      <c r="AC476" s="93"/>
    </row>
    <row r="477" spans="1:29" ht="20.100000000000001" customHeight="1" thickBot="1" x14ac:dyDescent="0.25">
      <c r="A477" s="405"/>
      <c r="B477" s="413" t="s">
        <v>63</v>
      </c>
      <c r="C477" s="414"/>
      <c r="D477" s="353"/>
      <c r="E477" s="353"/>
      <c r="F477" s="563" t="s">
        <v>52</v>
      </c>
      <c r="G477" s="564"/>
      <c r="H477" s="353"/>
      <c r="I477" s="563" t="s">
        <v>64</v>
      </c>
      <c r="J477" s="565"/>
      <c r="K477" s="564"/>
      <c r="L477" s="415"/>
      <c r="M477" s="93"/>
      <c r="N477" s="110"/>
      <c r="O477" s="111" t="s">
        <v>65</v>
      </c>
      <c r="P477" s="111">
        <v>31</v>
      </c>
      <c r="Q477" s="111">
        <v>0</v>
      </c>
      <c r="R477" s="111">
        <f t="shared" si="110"/>
        <v>10</v>
      </c>
      <c r="S477" s="92"/>
      <c r="T477" s="111" t="s">
        <v>65</v>
      </c>
      <c r="U477" s="117">
        <f>IF($J$1="February","",Y476)</f>
        <v>75000</v>
      </c>
      <c r="V477" s="113"/>
      <c r="W477" s="117">
        <f t="shared" si="111"/>
        <v>75000</v>
      </c>
      <c r="X477" s="113">
        <v>5000</v>
      </c>
      <c r="Y477" s="117">
        <f t="shared" si="112"/>
        <v>70000</v>
      </c>
      <c r="Z477" s="118"/>
      <c r="AA477" s="93"/>
      <c r="AB477" s="93"/>
      <c r="AC477" s="93"/>
    </row>
    <row r="478" spans="1:29" ht="20.100000000000001" customHeight="1" x14ac:dyDescent="0.2">
      <c r="A478" s="98"/>
      <c r="B478" s="85"/>
      <c r="C478" s="85"/>
      <c r="D478" s="85"/>
      <c r="E478" s="85"/>
      <c r="F478" s="85"/>
      <c r="G478" s="85"/>
      <c r="H478" s="122"/>
      <c r="I478" s="85"/>
      <c r="J478" s="85"/>
      <c r="K478" s="85"/>
      <c r="L478" s="123"/>
      <c r="M478" s="93"/>
      <c r="N478" s="110"/>
      <c r="O478" s="111" t="s">
        <v>66</v>
      </c>
      <c r="P478" s="111">
        <v>28</v>
      </c>
      <c r="Q478" s="111">
        <v>2</v>
      </c>
      <c r="R478" s="111">
        <f t="shared" si="110"/>
        <v>8</v>
      </c>
      <c r="S478" s="92"/>
      <c r="T478" s="111" t="s">
        <v>66</v>
      </c>
      <c r="U478" s="117">
        <f>IF($J$1="March","",Y477)</f>
        <v>70000</v>
      </c>
      <c r="V478" s="113"/>
      <c r="W478" s="117">
        <f t="shared" si="111"/>
        <v>70000</v>
      </c>
      <c r="X478" s="113">
        <v>5000</v>
      </c>
      <c r="Y478" s="117">
        <f t="shared" si="112"/>
        <v>65000</v>
      </c>
      <c r="Z478" s="118"/>
      <c r="AA478" s="93"/>
      <c r="AB478" s="93"/>
      <c r="AC478" s="93"/>
    </row>
    <row r="479" spans="1:29" ht="20.100000000000001" customHeight="1" x14ac:dyDescent="0.2">
      <c r="A479" s="98"/>
      <c r="B479" s="569" t="s">
        <v>51</v>
      </c>
      <c r="C479" s="527"/>
      <c r="D479" s="85"/>
      <c r="E479" s="85"/>
      <c r="F479" s="124" t="s">
        <v>67</v>
      </c>
      <c r="G479" s="125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65000</v>
      </c>
      <c r="H479" s="122"/>
      <c r="I479" s="404">
        <f>IF(C483&gt;=C482,$K$2,C481+C483)</f>
        <v>31</v>
      </c>
      <c r="J479" s="127" t="s">
        <v>68</v>
      </c>
      <c r="K479" s="128">
        <f>K475/$K$2*I479</f>
        <v>47500</v>
      </c>
      <c r="L479" s="129"/>
      <c r="M479" s="93"/>
      <c r="N479" s="110"/>
      <c r="O479" s="111" t="s">
        <v>69</v>
      </c>
      <c r="P479" s="111">
        <v>30</v>
      </c>
      <c r="Q479" s="111">
        <v>1</v>
      </c>
      <c r="R479" s="111">
        <f t="shared" si="110"/>
        <v>7</v>
      </c>
      <c r="S479" s="92"/>
      <c r="T479" s="111" t="s">
        <v>69</v>
      </c>
      <c r="U479" s="117">
        <f>IF($J$1="April","",Y478)</f>
        <v>65000</v>
      </c>
      <c r="V479" s="113"/>
      <c r="W479" s="117">
        <f t="shared" si="111"/>
        <v>65000</v>
      </c>
      <c r="X479" s="113">
        <v>47500</v>
      </c>
      <c r="Y479" s="117">
        <f t="shared" si="112"/>
        <v>17500</v>
      </c>
      <c r="Z479" s="118"/>
      <c r="AA479" s="93"/>
      <c r="AB479" s="93"/>
      <c r="AC479" s="93"/>
    </row>
    <row r="480" spans="1:29" ht="20.100000000000001" customHeight="1" x14ac:dyDescent="0.2">
      <c r="A480" s="98"/>
      <c r="B480" s="130"/>
      <c r="C480" s="130"/>
      <c r="D480" s="85"/>
      <c r="E480" s="85"/>
      <c r="F480" s="124" t="s">
        <v>9</v>
      </c>
      <c r="G480" s="125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122"/>
      <c r="I480" s="126">
        <v>26</v>
      </c>
      <c r="J480" s="127" t="s">
        <v>70</v>
      </c>
      <c r="K480" s="125">
        <f>K475/$K$2/8*I480</f>
        <v>4979.8387096774195</v>
      </c>
      <c r="L480" s="131"/>
      <c r="M480" s="93"/>
      <c r="N480" s="110"/>
      <c r="O480" s="111" t="s">
        <v>47</v>
      </c>
      <c r="P480" s="111"/>
      <c r="Q480" s="111"/>
      <c r="R480" s="111">
        <f t="shared" si="110"/>
        <v>7</v>
      </c>
      <c r="S480" s="92"/>
      <c r="T480" s="111" t="s">
        <v>47</v>
      </c>
      <c r="U480" s="117">
        <v>0</v>
      </c>
      <c r="V480" s="113"/>
      <c r="W480" s="117">
        <f t="shared" si="111"/>
        <v>0</v>
      </c>
      <c r="X480" s="113"/>
      <c r="Y480" s="117">
        <f t="shared" si="112"/>
        <v>0</v>
      </c>
      <c r="Z480" s="118"/>
      <c r="AA480" s="93"/>
      <c r="AB480" s="93"/>
      <c r="AC480" s="93"/>
    </row>
    <row r="481" spans="1:29" ht="20.100000000000001" customHeight="1" x14ac:dyDescent="0.2">
      <c r="A481" s="98"/>
      <c r="B481" s="124" t="s">
        <v>54</v>
      </c>
      <c r="C481" s="130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30</v>
      </c>
      <c r="D481" s="85"/>
      <c r="E481" s="85"/>
      <c r="F481" s="124" t="s">
        <v>71</v>
      </c>
      <c r="G481" s="125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65000</v>
      </c>
      <c r="H481" s="122"/>
      <c r="I481" s="570" t="s">
        <v>72</v>
      </c>
      <c r="J481" s="527"/>
      <c r="K481" s="125">
        <f>K479+K480</f>
        <v>52479.838709677417</v>
      </c>
      <c r="L481" s="131"/>
      <c r="M481" s="93"/>
      <c r="N481" s="110"/>
      <c r="O481" s="111" t="s">
        <v>73</v>
      </c>
      <c r="P481" s="111"/>
      <c r="Q481" s="111"/>
      <c r="R481" s="111">
        <f t="shared" si="110"/>
        <v>7</v>
      </c>
      <c r="S481" s="92"/>
      <c r="T481" s="111" t="s">
        <v>73</v>
      </c>
      <c r="U481" s="117">
        <f>IF($J$1="June","",Y480)</f>
        <v>0</v>
      </c>
      <c r="V481" s="113"/>
      <c r="W481" s="117">
        <f t="shared" si="111"/>
        <v>0</v>
      </c>
      <c r="X481" s="113"/>
      <c r="Y481" s="117">
        <f t="shared" si="112"/>
        <v>0</v>
      </c>
      <c r="Z481" s="118"/>
      <c r="AA481" s="93"/>
      <c r="AB481" s="93"/>
      <c r="AC481" s="93"/>
    </row>
    <row r="482" spans="1:29" ht="20.100000000000001" customHeight="1" x14ac:dyDescent="0.2">
      <c r="A482" s="98"/>
      <c r="B482" s="124" t="s">
        <v>55</v>
      </c>
      <c r="C482" s="130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1</v>
      </c>
      <c r="D482" s="85"/>
      <c r="E482" s="85"/>
      <c r="F482" s="124" t="s">
        <v>11</v>
      </c>
      <c r="G482" s="125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47500</v>
      </c>
      <c r="H482" s="122"/>
      <c r="I482" s="570" t="s">
        <v>74</v>
      </c>
      <c r="J482" s="527"/>
      <c r="K482" s="125">
        <f>G482</f>
        <v>47500</v>
      </c>
      <c r="L482" s="131"/>
      <c r="M482" s="93"/>
      <c r="N482" s="110"/>
      <c r="O482" s="111" t="s">
        <v>75</v>
      </c>
      <c r="P482" s="111"/>
      <c r="Q482" s="111"/>
      <c r="R482" s="111">
        <f t="shared" si="110"/>
        <v>7</v>
      </c>
      <c r="S482" s="92"/>
      <c r="T482" s="111" t="s">
        <v>75</v>
      </c>
      <c r="U482" s="117">
        <f>IF($J$1="July","",Y481)</f>
        <v>0</v>
      </c>
      <c r="V482" s="113"/>
      <c r="W482" s="117">
        <f t="shared" si="111"/>
        <v>0</v>
      </c>
      <c r="X482" s="113"/>
      <c r="Y482" s="117">
        <f t="shared" si="112"/>
        <v>0</v>
      </c>
      <c r="Z482" s="118"/>
      <c r="AA482" s="93"/>
      <c r="AB482" s="93"/>
      <c r="AC482" s="93"/>
    </row>
    <row r="483" spans="1:29" ht="18.75" customHeight="1" x14ac:dyDescent="0.2">
      <c r="A483" s="405"/>
      <c r="B483" s="426" t="s">
        <v>76</v>
      </c>
      <c r="C483" s="424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7</v>
      </c>
      <c r="D483" s="353"/>
      <c r="E483" s="353"/>
      <c r="F483" s="426" t="s">
        <v>58</v>
      </c>
      <c r="G483" s="427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17500</v>
      </c>
      <c r="H483" s="353"/>
      <c r="I483" s="576" t="s">
        <v>13</v>
      </c>
      <c r="J483" s="577"/>
      <c r="K483" s="430"/>
      <c r="L483" s="412"/>
      <c r="M483" s="93"/>
      <c r="N483" s="110"/>
      <c r="O483" s="111" t="s">
        <v>78</v>
      </c>
      <c r="P483" s="111"/>
      <c r="Q483" s="111"/>
      <c r="R483" s="111">
        <f t="shared" si="110"/>
        <v>7</v>
      </c>
      <c r="S483" s="92"/>
      <c r="T483" s="111" t="s">
        <v>78</v>
      </c>
      <c r="U483" s="117">
        <f>Y482</f>
        <v>0</v>
      </c>
      <c r="V483" s="113"/>
      <c r="W483" s="117">
        <f t="shared" si="111"/>
        <v>0</v>
      </c>
      <c r="X483" s="113"/>
      <c r="Y483" s="117">
        <f t="shared" si="112"/>
        <v>0</v>
      </c>
      <c r="Z483" s="118"/>
      <c r="AA483" s="93"/>
      <c r="AB483" s="93"/>
      <c r="AC483" s="93"/>
    </row>
    <row r="484" spans="1:29" ht="20.100000000000001" customHeight="1" x14ac:dyDescent="0.2">
      <c r="A484" s="98"/>
      <c r="B484" s="85"/>
      <c r="C484" s="85"/>
      <c r="D484" s="85"/>
      <c r="E484" s="85"/>
      <c r="F484" s="85"/>
      <c r="G484" s="85"/>
      <c r="H484" s="85"/>
      <c r="I484" s="574"/>
      <c r="J484" s="575"/>
      <c r="K484" s="87"/>
      <c r="L484" s="121"/>
      <c r="M484" s="93"/>
      <c r="N484" s="110"/>
      <c r="O484" s="111" t="s">
        <v>79</v>
      </c>
      <c r="P484" s="111"/>
      <c r="Q484" s="111"/>
      <c r="R484" s="111">
        <f t="shared" si="110"/>
        <v>7</v>
      </c>
      <c r="S484" s="92"/>
      <c r="T484" s="111" t="s">
        <v>79</v>
      </c>
      <c r="U484" s="117">
        <f>Y483</f>
        <v>0</v>
      </c>
      <c r="V484" s="113"/>
      <c r="W484" s="117">
        <f t="shared" si="111"/>
        <v>0</v>
      </c>
      <c r="X484" s="113"/>
      <c r="Y484" s="117">
        <f t="shared" si="112"/>
        <v>0</v>
      </c>
      <c r="Z484" s="118"/>
      <c r="AA484" s="93"/>
      <c r="AB484" s="93"/>
      <c r="AC484" s="93"/>
    </row>
    <row r="485" spans="1:29" ht="20.100000000000001" customHeight="1" x14ac:dyDescent="0.3">
      <c r="A485" s="98"/>
      <c r="B485" s="83"/>
      <c r="C485" s="83"/>
      <c r="D485" s="83"/>
      <c r="E485" s="83"/>
      <c r="F485" s="83"/>
      <c r="G485" s="83"/>
      <c r="H485" s="83"/>
      <c r="I485" s="574"/>
      <c r="J485" s="575"/>
      <c r="K485" s="87"/>
      <c r="L485" s="121"/>
      <c r="M485" s="93"/>
      <c r="N485" s="110"/>
      <c r="O485" s="111" t="s">
        <v>80</v>
      </c>
      <c r="P485" s="111"/>
      <c r="Q485" s="111"/>
      <c r="R485" s="111">
        <f t="shared" si="110"/>
        <v>7</v>
      </c>
      <c r="S485" s="92"/>
      <c r="T485" s="111" t="s">
        <v>80</v>
      </c>
      <c r="U485" s="117">
        <f>IF($J$1="October","",Y484)</f>
        <v>0</v>
      </c>
      <c r="V485" s="113"/>
      <c r="W485" s="117">
        <f t="shared" si="111"/>
        <v>0</v>
      </c>
      <c r="X485" s="113"/>
      <c r="Y485" s="117">
        <f t="shared" si="112"/>
        <v>0</v>
      </c>
      <c r="Z485" s="118"/>
      <c r="AA485" s="93"/>
      <c r="AB485" s="93"/>
      <c r="AC485" s="93"/>
    </row>
    <row r="486" spans="1:29" ht="20.100000000000001" customHeight="1" thickBot="1" x14ac:dyDescent="0.35">
      <c r="A486" s="132"/>
      <c r="B486" s="133"/>
      <c r="C486" s="133"/>
      <c r="D486" s="133"/>
      <c r="E486" s="133"/>
      <c r="F486" s="133"/>
      <c r="G486" s="133"/>
      <c r="H486" s="133"/>
      <c r="I486" s="133"/>
      <c r="J486" s="133"/>
      <c r="K486" s="133"/>
      <c r="L486" s="134"/>
      <c r="M486" s="93"/>
      <c r="N486" s="110"/>
      <c r="O486" s="111" t="s">
        <v>81</v>
      </c>
      <c r="P486" s="111"/>
      <c r="Q486" s="111"/>
      <c r="R486" s="111">
        <f t="shared" si="110"/>
        <v>7</v>
      </c>
      <c r="S486" s="92"/>
      <c r="T486" s="111" t="s">
        <v>81</v>
      </c>
      <c r="U486" s="117">
        <f>IF($J$1="November","",Y485)</f>
        <v>0</v>
      </c>
      <c r="V486" s="113"/>
      <c r="W486" s="117">
        <f t="shared" si="111"/>
        <v>0</v>
      </c>
      <c r="X486" s="113"/>
      <c r="Y486" s="117">
        <f t="shared" si="112"/>
        <v>0</v>
      </c>
      <c r="Z486" s="118"/>
      <c r="AA486" s="93"/>
      <c r="AB486" s="93"/>
      <c r="AC486" s="93"/>
    </row>
    <row r="487" spans="1:29" ht="20.100000000000001" customHeight="1" thickBot="1" x14ac:dyDescent="0.25">
      <c r="A487" s="353"/>
      <c r="B487" s="353"/>
      <c r="C487" s="353"/>
      <c r="D487" s="353"/>
      <c r="E487" s="353"/>
      <c r="F487" s="353"/>
      <c r="G487" s="353"/>
      <c r="H487" s="353"/>
      <c r="I487" s="353"/>
      <c r="J487" s="353"/>
      <c r="K487" s="353"/>
      <c r="L487" s="353"/>
      <c r="M487" s="136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6"/>
      <c r="AB487" s="136"/>
      <c r="AC487" s="136"/>
    </row>
    <row r="488" spans="1:29" ht="20.100000000000001" customHeight="1" thickBot="1" x14ac:dyDescent="0.55000000000000004">
      <c r="A488" s="560" t="s">
        <v>50</v>
      </c>
      <c r="B488" s="561"/>
      <c r="C488" s="561"/>
      <c r="D488" s="561"/>
      <c r="E488" s="561"/>
      <c r="F488" s="561"/>
      <c r="G488" s="561"/>
      <c r="H488" s="561"/>
      <c r="I488" s="561"/>
      <c r="J488" s="561"/>
      <c r="K488" s="561"/>
      <c r="L488" s="562"/>
      <c r="M488" s="94"/>
      <c r="N488" s="95"/>
      <c r="O488" s="557" t="s">
        <v>51</v>
      </c>
      <c r="P488" s="558"/>
      <c r="Q488" s="558"/>
      <c r="R488" s="559"/>
      <c r="S488" s="96"/>
      <c r="T488" s="557" t="s">
        <v>52</v>
      </c>
      <c r="U488" s="558"/>
      <c r="V488" s="558"/>
      <c r="W488" s="558"/>
      <c r="X488" s="558"/>
      <c r="Y488" s="559"/>
      <c r="Z488" s="97"/>
      <c r="AA488" s="93"/>
      <c r="AB488" s="93"/>
      <c r="AC488" s="93"/>
    </row>
    <row r="489" spans="1:29" ht="20.100000000000001" customHeight="1" thickBot="1" x14ac:dyDescent="0.25">
      <c r="A489" s="436"/>
      <c r="B489" s="437"/>
      <c r="C489" s="566" t="s">
        <v>237</v>
      </c>
      <c r="D489" s="567"/>
      <c r="E489" s="567"/>
      <c r="F489" s="567"/>
      <c r="G489" s="437" t="str">
        <f>$J$1</f>
        <v>May</v>
      </c>
      <c r="H489" s="568">
        <f>$K$1</f>
        <v>2025</v>
      </c>
      <c r="I489" s="567"/>
      <c r="J489" s="437"/>
      <c r="K489" s="438"/>
      <c r="L489" s="439"/>
      <c r="M489" s="102"/>
      <c r="N489" s="103"/>
      <c r="O489" s="104" t="s">
        <v>53</v>
      </c>
      <c r="P489" s="104" t="s">
        <v>54</v>
      </c>
      <c r="Q489" s="104" t="s">
        <v>55</v>
      </c>
      <c r="R489" s="104" t="s">
        <v>56</v>
      </c>
      <c r="S489" s="105"/>
      <c r="T489" s="104" t="s">
        <v>53</v>
      </c>
      <c r="U489" s="104" t="s">
        <v>57</v>
      </c>
      <c r="V489" s="104" t="s">
        <v>9</v>
      </c>
      <c r="W489" s="104" t="s">
        <v>10</v>
      </c>
      <c r="X489" s="104" t="s">
        <v>11</v>
      </c>
      <c r="Y489" s="104" t="s">
        <v>58</v>
      </c>
      <c r="Z489" s="106"/>
      <c r="AA489" s="93"/>
      <c r="AB489" s="93"/>
      <c r="AC489" s="93"/>
    </row>
    <row r="490" spans="1:29" ht="20.100000000000001" customHeight="1" x14ac:dyDescent="0.2">
      <c r="A490" s="98"/>
      <c r="B490" s="85"/>
      <c r="C490" s="85"/>
      <c r="D490" s="107"/>
      <c r="E490" s="107"/>
      <c r="F490" s="107"/>
      <c r="G490" s="107"/>
      <c r="H490" s="107"/>
      <c r="I490" s="85"/>
      <c r="J490" s="108" t="s">
        <v>59</v>
      </c>
      <c r="K490" s="87">
        <f>24500+2000+3000+2000</f>
        <v>31500</v>
      </c>
      <c r="L490" s="109"/>
      <c r="M490" s="93"/>
      <c r="N490" s="110"/>
      <c r="O490" s="111" t="s">
        <v>60</v>
      </c>
      <c r="P490" s="111">
        <v>31</v>
      </c>
      <c r="Q490" s="111">
        <v>0</v>
      </c>
      <c r="R490" s="111">
        <f>15-Q490</f>
        <v>15</v>
      </c>
      <c r="S490" s="112"/>
      <c r="T490" s="111" t="s">
        <v>60</v>
      </c>
      <c r="U490" s="113">
        <v>9000</v>
      </c>
      <c r="V490" s="113"/>
      <c r="W490" s="113">
        <f>V490+U490</f>
        <v>9000</v>
      </c>
      <c r="X490" s="113">
        <v>2000</v>
      </c>
      <c r="Y490" s="113">
        <f>W490-X490</f>
        <v>7000</v>
      </c>
      <c r="Z490" s="106"/>
      <c r="AA490" s="93"/>
      <c r="AB490" s="93"/>
      <c r="AC490" s="93"/>
    </row>
    <row r="491" spans="1:29" ht="20.100000000000001" customHeight="1" thickBot="1" x14ac:dyDescent="0.25">
      <c r="A491" s="98"/>
      <c r="B491" s="85" t="s">
        <v>61</v>
      </c>
      <c r="C491" s="84" t="s">
        <v>109</v>
      </c>
      <c r="D491" s="85"/>
      <c r="E491" s="85"/>
      <c r="F491" s="85"/>
      <c r="G491" s="85"/>
      <c r="H491" s="114"/>
      <c r="I491" s="107"/>
      <c r="J491" s="85"/>
      <c r="K491" s="85"/>
      <c r="L491" s="115"/>
      <c r="M491" s="94"/>
      <c r="N491" s="116"/>
      <c r="O491" s="111" t="s">
        <v>62</v>
      </c>
      <c r="P491" s="111">
        <v>28</v>
      </c>
      <c r="Q491" s="111">
        <v>0</v>
      </c>
      <c r="R491" s="111">
        <f t="shared" ref="R491:R501" si="113">R490-Q491</f>
        <v>15</v>
      </c>
      <c r="S491" s="92"/>
      <c r="T491" s="111" t="s">
        <v>62</v>
      </c>
      <c r="U491" s="117">
        <f>Y490</f>
        <v>7000</v>
      </c>
      <c r="V491" s="113"/>
      <c r="W491" s="117">
        <f t="shared" ref="W491:W501" si="114">IF(U491="","",U491+V491)</f>
        <v>7000</v>
      </c>
      <c r="X491" s="113">
        <v>2000</v>
      </c>
      <c r="Y491" s="117">
        <f t="shared" ref="Y491:Y501" si="115">IF(W491="","",W491-X491)</f>
        <v>5000</v>
      </c>
      <c r="Z491" s="118"/>
      <c r="AA491" s="93"/>
      <c r="AB491" s="93"/>
      <c r="AC491" s="93"/>
    </row>
    <row r="492" spans="1:29" ht="20.100000000000001" customHeight="1" thickBot="1" x14ac:dyDescent="0.25">
      <c r="A492" s="405"/>
      <c r="B492" s="413" t="s">
        <v>63</v>
      </c>
      <c r="C492" s="414"/>
      <c r="D492" s="353"/>
      <c r="E492" s="353"/>
      <c r="F492" s="563" t="s">
        <v>52</v>
      </c>
      <c r="G492" s="564"/>
      <c r="H492" s="353"/>
      <c r="I492" s="563" t="s">
        <v>64</v>
      </c>
      <c r="J492" s="565"/>
      <c r="K492" s="564"/>
      <c r="L492" s="415"/>
      <c r="M492" s="93"/>
      <c r="N492" s="110"/>
      <c r="O492" s="111" t="s">
        <v>65</v>
      </c>
      <c r="P492" s="111">
        <v>31</v>
      </c>
      <c r="Q492" s="111">
        <v>0</v>
      </c>
      <c r="R492" s="111">
        <f t="shared" si="113"/>
        <v>15</v>
      </c>
      <c r="S492" s="92"/>
      <c r="T492" s="111" t="s">
        <v>65</v>
      </c>
      <c r="U492" s="117">
        <f>Y491</f>
        <v>5000</v>
      </c>
      <c r="V492" s="113"/>
      <c r="W492" s="117">
        <f t="shared" si="114"/>
        <v>5000</v>
      </c>
      <c r="X492" s="113">
        <v>2000</v>
      </c>
      <c r="Y492" s="117">
        <f t="shared" si="115"/>
        <v>3000</v>
      </c>
      <c r="Z492" s="118"/>
      <c r="AA492" s="93"/>
      <c r="AB492" s="93"/>
      <c r="AC492" s="93"/>
    </row>
    <row r="493" spans="1:29" ht="20.100000000000001" customHeight="1" x14ac:dyDescent="0.2">
      <c r="A493" s="98"/>
      <c r="B493" s="85"/>
      <c r="C493" s="85"/>
      <c r="D493" s="85"/>
      <c r="E493" s="85"/>
      <c r="F493" s="85"/>
      <c r="G493" s="85"/>
      <c r="H493" s="122"/>
      <c r="I493" s="85"/>
      <c r="J493" s="85"/>
      <c r="K493" s="85"/>
      <c r="L493" s="123"/>
      <c r="M493" s="93"/>
      <c r="N493" s="110"/>
      <c r="O493" s="111" t="s">
        <v>66</v>
      </c>
      <c r="P493" s="111">
        <v>29</v>
      </c>
      <c r="Q493" s="111">
        <v>1</v>
      </c>
      <c r="R493" s="111">
        <f t="shared" si="113"/>
        <v>14</v>
      </c>
      <c r="S493" s="92"/>
      <c r="T493" s="111" t="s">
        <v>66</v>
      </c>
      <c r="U493" s="117">
        <f>Y492</f>
        <v>3000</v>
      </c>
      <c r="V493" s="113">
        <v>5000</v>
      </c>
      <c r="W493" s="117">
        <f t="shared" si="114"/>
        <v>8000</v>
      </c>
      <c r="X493" s="113">
        <v>7000</v>
      </c>
      <c r="Y493" s="117">
        <f t="shared" si="115"/>
        <v>1000</v>
      </c>
      <c r="Z493" s="118"/>
      <c r="AA493" s="93"/>
      <c r="AB493" s="93"/>
      <c r="AC493" s="93"/>
    </row>
    <row r="494" spans="1:29" ht="20.100000000000001" customHeight="1" x14ac:dyDescent="0.2">
      <c r="A494" s="98"/>
      <c r="B494" s="569" t="s">
        <v>51</v>
      </c>
      <c r="C494" s="527"/>
      <c r="D494" s="85"/>
      <c r="E494" s="85"/>
      <c r="F494" s="124" t="s">
        <v>67</v>
      </c>
      <c r="G494" s="125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1000</v>
      </c>
      <c r="H494" s="122"/>
      <c r="I494" s="126">
        <f>IF(C498&gt;=C497,$K$2,C496+C498)</f>
        <v>31</v>
      </c>
      <c r="J494" s="127" t="s">
        <v>68</v>
      </c>
      <c r="K494" s="128">
        <f>K490/$K$2*I494</f>
        <v>31500</v>
      </c>
      <c r="L494" s="129"/>
      <c r="M494" s="93"/>
      <c r="N494" s="110"/>
      <c r="O494" s="111" t="s">
        <v>69</v>
      </c>
      <c r="P494" s="111">
        <v>30</v>
      </c>
      <c r="Q494" s="111">
        <v>1</v>
      </c>
      <c r="R494" s="111">
        <f t="shared" si="113"/>
        <v>13</v>
      </c>
      <c r="S494" s="92"/>
      <c r="T494" s="111" t="s">
        <v>69</v>
      </c>
      <c r="U494" s="117">
        <f>IF($J$1="April","",Y493)</f>
        <v>1000</v>
      </c>
      <c r="V494" s="113"/>
      <c r="W494" s="117">
        <f t="shared" si="114"/>
        <v>1000</v>
      </c>
      <c r="X494" s="113">
        <v>1000</v>
      </c>
      <c r="Y494" s="117">
        <f t="shared" si="115"/>
        <v>0</v>
      </c>
      <c r="Z494" s="118"/>
      <c r="AA494" s="93"/>
      <c r="AB494" s="93"/>
      <c r="AC494" s="93"/>
    </row>
    <row r="495" spans="1:29" ht="20.100000000000001" customHeight="1" x14ac:dyDescent="0.2">
      <c r="A495" s="98"/>
      <c r="B495" s="130"/>
      <c r="C495" s="130"/>
      <c r="D495" s="85"/>
      <c r="E495" s="85"/>
      <c r="F495" s="124" t="s">
        <v>9</v>
      </c>
      <c r="G495" s="125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122"/>
      <c r="I495" s="126">
        <v>116</v>
      </c>
      <c r="J495" s="127" t="s">
        <v>70</v>
      </c>
      <c r="K495" s="125">
        <f>K490/$K$2/8*I495</f>
        <v>14733.870967741936</v>
      </c>
      <c r="L495" s="131"/>
      <c r="M495" s="93"/>
      <c r="N495" s="110"/>
      <c r="O495" s="111" t="s">
        <v>47</v>
      </c>
      <c r="P495" s="111"/>
      <c r="Q495" s="111"/>
      <c r="R495" s="111">
        <f t="shared" si="113"/>
        <v>13</v>
      </c>
      <c r="S495" s="92"/>
      <c r="T495" s="111" t="s">
        <v>47</v>
      </c>
      <c r="U495" s="117">
        <v>0</v>
      </c>
      <c r="V495" s="113"/>
      <c r="W495" s="117">
        <f t="shared" si="114"/>
        <v>0</v>
      </c>
      <c r="X495" s="113"/>
      <c r="Y495" s="117">
        <f t="shared" si="115"/>
        <v>0</v>
      </c>
      <c r="Z495" s="118"/>
      <c r="AA495" s="93"/>
      <c r="AB495" s="93"/>
      <c r="AC495" s="93"/>
    </row>
    <row r="496" spans="1:29" ht="20.100000000000001" customHeight="1" x14ac:dyDescent="0.2">
      <c r="A496" s="98"/>
      <c r="B496" s="124" t="s">
        <v>54</v>
      </c>
      <c r="C496" s="130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6" s="85"/>
      <c r="E496" s="85"/>
      <c r="F496" s="124" t="s">
        <v>71</v>
      </c>
      <c r="G496" s="125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1000</v>
      </c>
      <c r="H496" s="122"/>
      <c r="I496" s="570" t="s">
        <v>72</v>
      </c>
      <c r="J496" s="527"/>
      <c r="K496" s="125">
        <f>K494+K495</f>
        <v>46233.870967741939</v>
      </c>
      <c r="L496" s="131"/>
      <c r="M496" s="93"/>
      <c r="N496" s="110"/>
      <c r="O496" s="111" t="s">
        <v>73</v>
      </c>
      <c r="P496" s="111"/>
      <c r="Q496" s="111"/>
      <c r="R496" s="111">
        <f t="shared" si="113"/>
        <v>13</v>
      </c>
      <c r="S496" s="92"/>
      <c r="T496" s="111" t="s">
        <v>73</v>
      </c>
      <c r="U496" s="117"/>
      <c r="V496" s="113"/>
      <c r="W496" s="117" t="str">
        <f t="shared" si="114"/>
        <v/>
      </c>
      <c r="X496" s="113"/>
      <c r="Y496" s="117" t="str">
        <f t="shared" si="115"/>
        <v/>
      </c>
      <c r="Z496" s="118"/>
      <c r="AA496" s="93"/>
      <c r="AB496" s="93"/>
      <c r="AC496" s="93"/>
    </row>
    <row r="497" spans="1:29" ht="20.100000000000001" customHeight="1" x14ac:dyDescent="0.2">
      <c r="A497" s="98"/>
      <c r="B497" s="124" t="s">
        <v>55</v>
      </c>
      <c r="C497" s="130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1</v>
      </c>
      <c r="D497" s="85"/>
      <c r="E497" s="85"/>
      <c r="F497" s="124" t="s">
        <v>11</v>
      </c>
      <c r="G497" s="125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1000</v>
      </c>
      <c r="H497" s="122"/>
      <c r="I497" s="570" t="s">
        <v>74</v>
      </c>
      <c r="J497" s="527"/>
      <c r="K497" s="125">
        <f>G497</f>
        <v>1000</v>
      </c>
      <c r="L497" s="131"/>
      <c r="M497" s="93"/>
      <c r="N497" s="110"/>
      <c r="O497" s="111" t="s">
        <v>75</v>
      </c>
      <c r="P497" s="111"/>
      <c r="Q497" s="111"/>
      <c r="R497" s="111">
        <f t="shared" si="113"/>
        <v>13</v>
      </c>
      <c r="S497" s="92"/>
      <c r="T497" s="111" t="s">
        <v>75</v>
      </c>
      <c r="U497" s="117"/>
      <c r="V497" s="113"/>
      <c r="W497" s="117" t="str">
        <f t="shared" si="114"/>
        <v/>
      </c>
      <c r="X497" s="113"/>
      <c r="Y497" s="117" t="str">
        <f t="shared" si="115"/>
        <v/>
      </c>
      <c r="Z497" s="118"/>
      <c r="AA497" s="93"/>
      <c r="AB497" s="93"/>
      <c r="AC497" s="93"/>
    </row>
    <row r="498" spans="1:29" ht="18.75" customHeight="1" x14ac:dyDescent="0.2">
      <c r="A498" s="405"/>
      <c r="B498" s="426" t="s">
        <v>76</v>
      </c>
      <c r="C498" s="424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13</v>
      </c>
      <c r="D498" s="353"/>
      <c r="E498" s="353"/>
      <c r="F498" s="426" t="s">
        <v>58</v>
      </c>
      <c r="G498" s="427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353"/>
      <c r="I498" s="576" t="s">
        <v>13</v>
      </c>
      <c r="J498" s="577"/>
      <c r="K498" s="430">
        <f>K496-K497</f>
        <v>45233.870967741939</v>
      </c>
      <c r="L498" s="412"/>
      <c r="M498" s="93"/>
      <c r="N498" s="110"/>
      <c r="O498" s="111" t="s">
        <v>78</v>
      </c>
      <c r="P498" s="111"/>
      <c r="Q498" s="111"/>
      <c r="R498" s="111">
        <f t="shared" si="113"/>
        <v>13</v>
      </c>
      <c r="S498" s="92"/>
      <c r="T498" s="111" t="s">
        <v>78</v>
      </c>
      <c r="U498" s="117"/>
      <c r="V498" s="113"/>
      <c r="W498" s="117" t="str">
        <f t="shared" si="114"/>
        <v/>
      </c>
      <c r="X498" s="113"/>
      <c r="Y498" s="117" t="str">
        <f t="shared" si="115"/>
        <v/>
      </c>
      <c r="Z498" s="118"/>
      <c r="AA498" s="93"/>
      <c r="AB498" s="93"/>
      <c r="AC498" s="93"/>
    </row>
    <row r="499" spans="1:29" ht="20.100000000000001" customHeight="1" x14ac:dyDescent="0.2">
      <c r="A499" s="98"/>
      <c r="B499" s="85"/>
      <c r="C499" s="85"/>
      <c r="D499" s="85"/>
      <c r="E499" s="85"/>
      <c r="F499" s="85"/>
      <c r="G499" s="85"/>
      <c r="H499" s="85"/>
      <c r="I499" s="574"/>
      <c r="J499" s="575"/>
      <c r="K499" s="87"/>
      <c r="L499" s="121"/>
      <c r="M499" s="93"/>
      <c r="N499" s="110"/>
      <c r="O499" s="111" t="s">
        <v>79</v>
      </c>
      <c r="P499" s="111"/>
      <c r="Q499" s="111"/>
      <c r="R499" s="111">
        <f t="shared" si="113"/>
        <v>13</v>
      </c>
      <c r="S499" s="92"/>
      <c r="T499" s="111" t="s">
        <v>79</v>
      </c>
      <c r="U499" s="117"/>
      <c r="V499" s="113"/>
      <c r="W499" s="117" t="str">
        <f t="shared" si="114"/>
        <v/>
      </c>
      <c r="X499" s="113"/>
      <c r="Y499" s="117" t="str">
        <f t="shared" si="115"/>
        <v/>
      </c>
      <c r="Z499" s="118"/>
      <c r="AA499" s="93"/>
      <c r="AB499" s="93"/>
      <c r="AC499" s="93"/>
    </row>
    <row r="500" spans="1:29" ht="20.100000000000001" customHeight="1" x14ac:dyDescent="0.3">
      <c r="A500" s="98"/>
      <c r="B500" s="83"/>
      <c r="C500" s="83"/>
      <c r="D500" s="83"/>
      <c r="E500" s="83"/>
      <c r="F500" s="83"/>
      <c r="G500" s="83"/>
      <c r="H500" s="83"/>
      <c r="I500" s="574"/>
      <c r="J500" s="575"/>
      <c r="K500" s="87"/>
      <c r="L500" s="121"/>
      <c r="M500" s="93"/>
      <c r="N500" s="110"/>
      <c r="O500" s="111" t="s">
        <v>80</v>
      </c>
      <c r="P500" s="111"/>
      <c r="Q500" s="111"/>
      <c r="R500" s="111">
        <f t="shared" si="113"/>
        <v>13</v>
      </c>
      <c r="S500" s="92"/>
      <c r="T500" s="111" t="s">
        <v>80</v>
      </c>
      <c r="U500" s="117"/>
      <c r="V500" s="113"/>
      <c r="W500" s="117" t="str">
        <f t="shared" si="114"/>
        <v/>
      </c>
      <c r="X500" s="113"/>
      <c r="Y500" s="117" t="str">
        <f t="shared" si="115"/>
        <v/>
      </c>
      <c r="Z500" s="118"/>
      <c r="AA500" s="93"/>
      <c r="AB500" s="93"/>
      <c r="AC500" s="93"/>
    </row>
    <row r="501" spans="1:29" ht="20.100000000000001" customHeight="1" thickBot="1" x14ac:dyDescent="0.35">
      <c r="A501" s="132"/>
      <c r="B501" s="133"/>
      <c r="C501" s="133"/>
      <c r="D501" s="133"/>
      <c r="E501" s="133"/>
      <c r="F501" s="133"/>
      <c r="G501" s="133"/>
      <c r="H501" s="133"/>
      <c r="I501" s="133"/>
      <c r="J501" s="133"/>
      <c r="K501" s="133"/>
      <c r="L501" s="134"/>
      <c r="M501" s="93"/>
      <c r="N501" s="110"/>
      <c r="O501" s="111" t="s">
        <v>81</v>
      </c>
      <c r="P501" s="111"/>
      <c r="Q501" s="111"/>
      <c r="R501" s="111">
        <f t="shared" si="113"/>
        <v>13</v>
      </c>
      <c r="S501" s="92"/>
      <c r="T501" s="111" t="s">
        <v>81</v>
      </c>
      <c r="U501" s="117"/>
      <c r="V501" s="113"/>
      <c r="W501" s="117" t="str">
        <f t="shared" si="114"/>
        <v/>
      </c>
      <c r="X501" s="113"/>
      <c r="Y501" s="117" t="str">
        <f t="shared" si="115"/>
        <v/>
      </c>
      <c r="Z501" s="118"/>
      <c r="AA501" s="93"/>
      <c r="AB501" s="93"/>
      <c r="AC501" s="93"/>
    </row>
    <row r="502" spans="1:29" ht="20.100000000000001" customHeight="1" thickBot="1" x14ac:dyDescent="0.25">
      <c r="A502" s="353"/>
      <c r="B502" s="353"/>
      <c r="C502" s="353"/>
      <c r="D502" s="353"/>
      <c r="E502" s="353"/>
      <c r="F502" s="353"/>
      <c r="G502" s="353"/>
      <c r="H502" s="353"/>
      <c r="I502" s="353"/>
      <c r="J502" s="353"/>
      <c r="K502" s="353"/>
      <c r="L502" s="353"/>
      <c r="M502" s="136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6"/>
      <c r="AB502" s="136"/>
      <c r="AC502" s="136"/>
    </row>
    <row r="503" spans="1:29" ht="20.100000000000001" customHeight="1" thickBot="1" x14ac:dyDescent="0.55000000000000004">
      <c r="A503" s="560" t="s">
        <v>50</v>
      </c>
      <c r="B503" s="561"/>
      <c r="C503" s="561"/>
      <c r="D503" s="561"/>
      <c r="E503" s="561"/>
      <c r="F503" s="561"/>
      <c r="G503" s="561"/>
      <c r="H503" s="561"/>
      <c r="I503" s="561"/>
      <c r="J503" s="561"/>
      <c r="K503" s="561"/>
      <c r="L503" s="562"/>
      <c r="M503" s="94"/>
      <c r="N503" s="95"/>
      <c r="O503" s="557" t="s">
        <v>51</v>
      </c>
      <c r="P503" s="558"/>
      <c r="Q503" s="558"/>
      <c r="R503" s="559"/>
      <c r="S503" s="96"/>
      <c r="T503" s="557" t="s">
        <v>52</v>
      </c>
      <c r="U503" s="558"/>
      <c r="V503" s="558"/>
      <c r="W503" s="558"/>
      <c r="X503" s="558"/>
      <c r="Y503" s="559"/>
      <c r="Z503" s="97"/>
      <c r="AA503" s="94"/>
      <c r="AB503" s="93"/>
      <c r="AC503" s="93"/>
    </row>
    <row r="504" spans="1:29" ht="20.100000000000001" customHeight="1" thickBot="1" x14ac:dyDescent="0.25">
      <c r="A504" s="436"/>
      <c r="B504" s="437"/>
      <c r="C504" s="566" t="s">
        <v>237</v>
      </c>
      <c r="D504" s="567"/>
      <c r="E504" s="567"/>
      <c r="F504" s="567"/>
      <c r="G504" s="437" t="str">
        <f>$J$1</f>
        <v>May</v>
      </c>
      <c r="H504" s="568">
        <f>$K$1</f>
        <v>2025</v>
      </c>
      <c r="I504" s="567"/>
      <c r="J504" s="437"/>
      <c r="K504" s="438"/>
      <c r="L504" s="439"/>
      <c r="M504" s="102"/>
      <c r="N504" s="103"/>
      <c r="O504" s="104" t="s">
        <v>53</v>
      </c>
      <c r="P504" s="104" t="s">
        <v>54</v>
      </c>
      <c r="Q504" s="104" t="s">
        <v>55</v>
      </c>
      <c r="R504" s="104" t="s">
        <v>56</v>
      </c>
      <c r="S504" s="105"/>
      <c r="T504" s="104" t="s">
        <v>53</v>
      </c>
      <c r="U504" s="104" t="s">
        <v>57</v>
      </c>
      <c r="V504" s="104" t="s">
        <v>9</v>
      </c>
      <c r="W504" s="104" t="s">
        <v>10</v>
      </c>
      <c r="X504" s="104" t="s">
        <v>11</v>
      </c>
      <c r="Y504" s="104" t="s">
        <v>58</v>
      </c>
      <c r="Z504" s="106"/>
      <c r="AA504" s="102"/>
      <c r="AB504" s="93"/>
      <c r="AC504" s="93"/>
    </row>
    <row r="505" spans="1:29" ht="20.100000000000001" customHeight="1" x14ac:dyDescent="0.2">
      <c r="A505" s="98"/>
      <c r="B505" s="85"/>
      <c r="C505" s="85"/>
      <c r="D505" s="107"/>
      <c r="E505" s="107"/>
      <c r="F505" s="107"/>
      <c r="G505" s="107"/>
      <c r="H505" s="107"/>
      <c r="I505" s="85"/>
      <c r="J505" s="108" t="s">
        <v>59</v>
      </c>
      <c r="K505" s="87">
        <f>22500+2500+2000+3000</f>
        <v>30000</v>
      </c>
      <c r="L505" s="109"/>
      <c r="M505" s="93"/>
      <c r="N505" s="110"/>
      <c r="O505" s="111" t="s">
        <v>60</v>
      </c>
      <c r="P505" s="111">
        <v>28</v>
      </c>
      <c r="Q505" s="111">
        <v>3</v>
      </c>
      <c r="R505" s="111">
        <f>15-Q505</f>
        <v>12</v>
      </c>
      <c r="S505" s="112"/>
      <c r="T505" s="111" t="s">
        <v>60</v>
      </c>
      <c r="U505" s="113">
        <v>10000</v>
      </c>
      <c r="V505" s="113"/>
      <c r="W505" s="113">
        <f>V505+U505</f>
        <v>10000</v>
      </c>
      <c r="X505" s="113"/>
      <c r="Y505" s="113">
        <f>W505-X505</f>
        <v>10000</v>
      </c>
      <c r="Z505" s="106"/>
      <c r="AA505" s="93"/>
      <c r="AB505" s="93"/>
      <c r="AC505" s="93"/>
    </row>
    <row r="506" spans="1:29" ht="20.100000000000001" customHeight="1" thickBot="1" x14ac:dyDescent="0.25">
      <c r="A506" s="98"/>
      <c r="B506" s="85" t="s">
        <v>61</v>
      </c>
      <c r="C506" s="84" t="s">
        <v>107</v>
      </c>
      <c r="D506" s="85"/>
      <c r="E506" s="85"/>
      <c r="F506" s="85"/>
      <c r="G506" s="85"/>
      <c r="H506" s="114"/>
      <c r="I506" s="107"/>
      <c r="J506" s="85"/>
      <c r="K506" s="85"/>
      <c r="L506" s="115"/>
      <c r="M506" s="94"/>
      <c r="N506" s="116"/>
      <c r="O506" s="111" t="s">
        <v>62</v>
      </c>
      <c r="P506" s="111">
        <v>28</v>
      </c>
      <c r="Q506" s="111">
        <v>0</v>
      </c>
      <c r="R506" s="111">
        <f t="shared" ref="R506:R516" si="116">R505-Q506</f>
        <v>12</v>
      </c>
      <c r="S506" s="92"/>
      <c r="T506" s="111" t="s">
        <v>62</v>
      </c>
      <c r="U506" s="117">
        <f>Y505</f>
        <v>10000</v>
      </c>
      <c r="V506" s="113"/>
      <c r="W506" s="117">
        <f t="shared" ref="W506:W516" si="117">IF(U506="","",U506+V506)</f>
        <v>10000</v>
      </c>
      <c r="X506" s="113">
        <v>2000</v>
      </c>
      <c r="Y506" s="117">
        <f t="shared" ref="Y506:Y516" si="118">IF(W506="","",W506-X506)</f>
        <v>8000</v>
      </c>
      <c r="Z506" s="118"/>
      <c r="AA506" s="94"/>
      <c r="AB506" s="93"/>
      <c r="AC506" s="93"/>
    </row>
    <row r="507" spans="1:29" ht="20.100000000000001" customHeight="1" thickBot="1" x14ac:dyDescent="0.25">
      <c r="A507" s="405"/>
      <c r="B507" s="413" t="s">
        <v>63</v>
      </c>
      <c r="C507" s="414"/>
      <c r="D507" s="353"/>
      <c r="E507" s="353"/>
      <c r="F507" s="563" t="s">
        <v>52</v>
      </c>
      <c r="G507" s="564"/>
      <c r="H507" s="353"/>
      <c r="I507" s="563" t="s">
        <v>64</v>
      </c>
      <c r="J507" s="565"/>
      <c r="K507" s="564"/>
      <c r="L507" s="415"/>
      <c r="M507" s="93"/>
      <c r="N507" s="110"/>
      <c r="O507" s="111" t="s">
        <v>65</v>
      </c>
      <c r="P507" s="111">
        <v>31</v>
      </c>
      <c r="Q507" s="111">
        <v>0</v>
      </c>
      <c r="R507" s="111">
        <f t="shared" si="116"/>
        <v>12</v>
      </c>
      <c r="S507" s="92"/>
      <c r="T507" s="111" t="s">
        <v>65</v>
      </c>
      <c r="U507" s="117">
        <f>Y506</f>
        <v>8000</v>
      </c>
      <c r="V507" s="113"/>
      <c r="W507" s="117">
        <f t="shared" si="117"/>
        <v>8000</v>
      </c>
      <c r="X507" s="113">
        <v>2000</v>
      </c>
      <c r="Y507" s="117">
        <f t="shared" si="118"/>
        <v>6000</v>
      </c>
      <c r="Z507" s="118"/>
      <c r="AA507" s="93"/>
      <c r="AB507" s="93"/>
      <c r="AC507" s="93"/>
    </row>
    <row r="508" spans="1:29" ht="20.100000000000001" customHeight="1" x14ac:dyDescent="0.2">
      <c r="A508" s="98"/>
      <c r="B508" s="85"/>
      <c r="C508" s="85"/>
      <c r="D508" s="85"/>
      <c r="E508" s="85"/>
      <c r="F508" s="85"/>
      <c r="G508" s="85"/>
      <c r="H508" s="122"/>
      <c r="I508" s="85"/>
      <c r="J508" s="85"/>
      <c r="K508" s="85"/>
      <c r="L508" s="123"/>
      <c r="M508" s="93"/>
      <c r="N508" s="110"/>
      <c r="O508" s="111" t="s">
        <v>66</v>
      </c>
      <c r="P508" s="111">
        <v>28</v>
      </c>
      <c r="Q508" s="111">
        <v>2</v>
      </c>
      <c r="R508" s="111">
        <f t="shared" si="116"/>
        <v>10</v>
      </c>
      <c r="S508" s="92"/>
      <c r="T508" s="111" t="s">
        <v>66</v>
      </c>
      <c r="U508" s="117">
        <f>Y507</f>
        <v>6000</v>
      </c>
      <c r="V508" s="113">
        <v>2000</v>
      </c>
      <c r="W508" s="117">
        <f t="shared" si="117"/>
        <v>8000</v>
      </c>
      <c r="X508" s="113">
        <v>3000</v>
      </c>
      <c r="Y508" s="117">
        <f t="shared" si="118"/>
        <v>5000</v>
      </c>
      <c r="Z508" s="118"/>
      <c r="AA508" s="93"/>
      <c r="AB508" s="93"/>
      <c r="AC508" s="93"/>
    </row>
    <row r="509" spans="1:29" ht="20.100000000000001" customHeight="1" x14ac:dyDescent="0.2">
      <c r="A509" s="98"/>
      <c r="B509" s="569" t="s">
        <v>51</v>
      </c>
      <c r="C509" s="527"/>
      <c r="D509" s="85"/>
      <c r="E509" s="85"/>
      <c r="F509" s="124" t="s">
        <v>67</v>
      </c>
      <c r="G509" s="125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5000</v>
      </c>
      <c r="H509" s="122"/>
      <c r="I509" s="126">
        <f>IF(C513&gt;=C512,$K$2,C511+C513)</f>
        <v>31</v>
      </c>
      <c r="J509" s="127" t="s">
        <v>68</v>
      </c>
      <c r="K509" s="128">
        <f>K505/$K$2*I509</f>
        <v>30000</v>
      </c>
      <c r="L509" s="129"/>
      <c r="M509" s="93"/>
      <c r="N509" s="110"/>
      <c r="O509" s="111" t="s">
        <v>69</v>
      </c>
      <c r="P509" s="111">
        <v>29</v>
      </c>
      <c r="Q509" s="111">
        <v>2</v>
      </c>
      <c r="R509" s="111">
        <f t="shared" si="116"/>
        <v>8</v>
      </c>
      <c r="S509" s="92"/>
      <c r="T509" s="111" t="s">
        <v>69</v>
      </c>
      <c r="U509" s="117">
        <f>IF($J$1="April","",Y508)</f>
        <v>5000</v>
      </c>
      <c r="V509" s="113"/>
      <c r="W509" s="117">
        <f t="shared" si="117"/>
        <v>5000</v>
      </c>
      <c r="X509" s="113">
        <v>2500</v>
      </c>
      <c r="Y509" s="117">
        <f t="shared" si="118"/>
        <v>2500</v>
      </c>
      <c r="Z509" s="118"/>
      <c r="AA509" s="93"/>
      <c r="AB509" s="93"/>
      <c r="AC509" s="93"/>
    </row>
    <row r="510" spans="1:29" ht="20.100000000000001" customHeight="1" x14ac:dyDescent="0.2">
      <c r="A510" s="98"/>
      <c r="B510" s="130"/>
      <c r="C510" s="130"/>
      <c r="D510" s="85"/>
      <c r="E510" s="85"/>
      <c r="F510" s="124" t="s">
        <v>9</v>
      </c>
      <c r="G510" s="125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122"/>
      <c r="I510" s="126">
        <v>76</v>
      </c>
      <c r="J510" s="127" t="s">
        <v>70</v>
      </c>
      <c r="K510" s="125">
        <f>K505/$K$2/8*I510</f>
        <v>9193.5483870967746</v>
      </c>
      <c r="L510" s="131"/>
      <c r="M510" s="93"/>
      <c r="N510" s="110"/>
      <c r="O510" s="111" t="s">
        <v>47</v>
      </c>
      <c r="P510" s="111"/>
      <c r="Q510" s="111"/>
      <c r="R510" s="111">
        <f t="shared" si="116"/>
        <v>8</v>
      </c>
      <c r="S510" s="92"/>
      <c r="T510" s="111" t="s">
        <v>47</v>
      </c>
      <c r="U510" s="117">
        <v>0</v>
      </c>
      <c r="V510" s="113"/>
      <c r="W510" s="117">
        <f t="shared" si="117"/>
        <v>0</v>
      </c>
      <c r="X510" s="113"/>
      <c r="Y510" s="117">
        <f t="shared" si="118"/>
        <v>0</v>
      </c>
      <c r="Z510" s="118"/>
      <c r="AA510" s="93"/>
      <c r="AB510" s="93"/>
      <c r="AC510" s="93"/>
    </row>
    <row r="511" spans="1:29" ht="20.100000000000001" customHeight="1" x14ac:dyDescent="0.2">
      <c r="A511" s="98"/>
      <c r="B511" s="124" t="s">
        <v>54</v>
      </c>
      <c r="C511" s="130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85"/>
      <c r="E511" s="85"/>
      <c r="F511" s="124" t="s">
        <v>71</v>
      </c>
      <c r="G511" s="125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5000</v>
      </c>
      <c r="H511" s="122"/>
      <c r="I511" s="570" t="s">
        <v>72</v>
      </c>
      <c r="J511" s="527"/>
      <c r="K511" s="125">
        <f>K509+K510</f>
        <v>39193.548387096773</v>
      </c>
      <c r="L511" s="131"/>
      <c r="M511" s="93"/>
      <c r="N511" s="110"/>
      <c r="O511" s="111" t="s">
        <v>73</v>
      </c>
      <c r="P511" s="111"/>
      <c r="Q511" s="111"/>
      <c r="R511" s="111">
        <f t="shared" si="116"/>
        <v>8</v>
      </c>
      <c r="S511" s="92"/>
      <c r="T511" s="111" t="s">
        <v>73</v>
      </c>
      <c r="U511" s="117"/>
      <c r="V511" s="113"/>
      <c r="W511" s="117" t="str">
        <f t="shared" si="117"/>
        <v/>
      </c>
      <c r="X511" s="113"/>
      <c r="Y511" s="117" t="str">
        <f t="shared" si="118"/>
        <v/>
      </c>
      <c r="Z511" s="118"/>
      <c r="AA511" s="93"/>
      <c r="AB511" s="93"/>
      <c r="AC511" s="93"/>
    </row>
    <row r="512" spans="1:29" ht="20.100000000000001" customHeight="1" x14ac:dyDescent="0.2">
      <c r="A512" s="98"/>
      <c r="B512" s="124" t="s">
        <v>55</v>
      </c>
      <c r="C512" s="130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2</v>
      </c>
      <c r="D512" s="85"/>
      <c r="E512" s="85"/>
      <c r="F512" s="124" t="s">
        <v>11</v>
      </c>
      <c r="G512" s="125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2500</v>
      </c>
      <c r="H512" s="122"/>
      <c r="I512" s="570" t="s">
        <v>74</v>
      </c>
      <c r="J512" s="527"/>
      <c r="K512" s="125">
        <f>G512</f>
        <v>2500</v>
      </c>
      <c r="L512" s="131"/>
      <c r="M512" s="93"/>
      <c r="N512" s="110"/>
      <c r="O512" s="111" t="s">
        <v>75</v>
      </c>
      <c r="P512" s="111"/>
      <c r="Q512" s="111"/>
      <c r="R512" s="111">
        <f t="shared" si="116"/>
        <v>8</v>
      </c>
      <c r="S512" s="92"/>
      <c r="T512" s="111" t="s">
        <v>75</v>
      </c>
      <c r="U512" s="117"/>
      <c r="V512" s="113"/>
      <c r="W512" s="117" t="str">
        <f t="shared" si="117"/>
        <v/>
      </c>
      <c r="X512" s="113"/>
      <c r="Y512" s="117" t="str">
        <f t="shared" si="118"/>
        <v/>
      </c>
      <c r="Z512" s="118"/>
      <c r="AA512" s="93"/>
      <c r="AB512" s="93"/>
      <c r="AC512" s="93"/>
    </row>
    <row r="513" spans="1:29" ht="18.75" customHeight="1" x14ac:dyDescent="0.2">
      <c r="A513" s="405"/>
      <c r="B513" s="426" t="s">
        <v>76</v>
      </c>
      <c r="C513" s="424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8</v>
      </c>
      <c r="D513" s="353"/>
      <c r="E513" s="353"/>
      <c r="F513" s="426" t="s">
        <v>58</v>
      </c>
      <c r="G513" s="427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2500</v>
      </c>
      <c r="H513" s="353"/>
      <c r="I513" s="576" t="s">
        <v>13</v>
      </c>
      <c r="J513" s="577"/>
      <c r="K513" s="430">
        <f>K511-K512</f>
        <v>36693.548387096773</v>
      </c>
      <c r="L513" s="412"/>
      <c r="M513" s="93"/>
      <c r="N513" s="110"/>
      <c r="O513" s="111" t="s">
        <v>78</v>
      </c>
      <c r="P513" s="111"/>
      <c r="Q513" s="111"/>
      <c r="R513" s="111">
        <f t="shared" si="116"/>
        <v>8</v>
      </c>
      <c r="S513" s="92"/>
      <c r="T513" s="111" t="s">
        <v>78</v>
      </c>
      <c r="U513" s="117"/>
      <c r="V513" s="113"/>
      <c r="W513" s="117" t="str">
        <f t="shared" si="117"/>
        <v/>
      </c>
      <c r="X513" s="113"/>
      <c r="Y513" s="117" t="str">
        <f t="shared" si="118"/>
        <v/>
      </c>
      <c r="Z513" s="118"/>
      <c r="AA513" s="93"/>
      <c r="AB513" s="93"/>
      <c r="AC513" s="93"/>
    </row>
    <row r="514" spans="1:29" ht="20.100000000000001" customHeight="1" x14ac:dyDescent="0.2">
      <c r="A514" s="98"/>
      <c r="B514" s="85"/>
      <c r="C514" s="85"/>
      <c r="D514" s="85"/>
      <c r="E514" s="85"/>
      <c r="F514" s="85"/>
      <c r="G514" s="85"/>
      <c r="H514" s="85"/>
      <c r="I514" s="574"/>
      <c r="J514" s="575"/>
      <c r="K514" s="87"/>
      <c r="L514" s="121"/>
      <c r="M514" s="93"/>
      <c r="N514" s="110"/>
      <c r="O514" s="111" t="s">
        <v>79</v>
      </c>
      <c r="P514" s="111"/>
      <c r="Q514" s="111"/>
      <c r="R514" s="111">
        <f t="shared" si="116"/>
        <v>8</v>
      </c>
      <c r="S514" s="92"/>
      <c r="T514" s="111" t="s">
        <v>79</v>
      </c>
      <c r="U514" s="117"/>
      <c r="V514" s="113"/>
      <c r="W514" s="117" t="str">
        <f t="shared" si="117"/>
        <v/>
      </c>
      <c r="X514" s="113"/>
      <c r="Y514" s="117" t="str">
        <f t="shared" si="118"/>
        <v/>
      </c>
      <c r="Z514" s="118"/>
      <c r="AA514" s="93"/>
      <c r="AB514" s="93"/>
      <c r="AC514" s="93"/>
    </row>
    <row r="515" spans="1:29" ht="20.100000000000001" customHeight="1" x14ac:dyDescent="0.3">
      <c r="A515" s="98"/>
      <c r="B515" s="83"/>
      <c r="C515" s="83"/>
      <c r="D515" s="83"/>
      <c r="E515" s="83"/>
      <c r="F515" s="83"/>
      <c r="G515" s="83"/>
      <c r="H515" s="83"/>
      <c r="I515" s="574"/>
      <c r="J515" s="575"/>
      <c r="K515" s="87"/>
      <c r="L515" s="121"/>
      <c r="M515" s="93"/>
      <c r="N515" s="110"/>
      <c r="O515" s="111" t="s">
        <v>80</v>
      </c>
      <c r="P515" s="111"/>
      <c r="Q515" s="111"/>
      <c r="R515" s="111">
        <f t="shared" si="116"/>
        <v>8</v>
      </c>
      <c r="S515" s="92"/>
      <c r="T515" s="111" t="s">
        <v>80</v>
      </c>
      <c r="U515" s="117"/>
      <c r="V515" s="113"/>
      <c r="W515" s="117" t="str">
        <f t="shared" si="117"/>
        <v/>
      </c>
      <c r="X515" s="113"/>
      <c r="Y515" s="117" t="str">
        <f t="shared" si="118"/>
        <v/>
      </c>
      <c r="Z515" s="118"/>
      <c r="AA515" s="93"/>
      <c r="AB515" s="93"/>
      <c r="AC515" s="93"/>
    </row>
    <row r="516" spans="1:29" ht="20.100000000000001" customHeight="1" thickBot="1" x14ac:dyDescent="0.35">
      <c r="A516" s="132"/>
      <c r="B516" s="133"/>
      <c r="C516" s="133"/>
      <c r="D516" s="133"/>
      <c r="E516" s="133"/>
      <c r="F516" s="133"/>
      <c r="G516" s="133"/>
      <c r="H516" s="133"/>
      <c r="I516" s="133"/>
      <c r="J516" s="133"/>
      <c r="K516" s="133"/>
      <c r="L516" s="134"/>
      <c r="M516" s="93"/>
      <c r="N516" s="110"/>
      <c r="O516" s="111" t="s">
        <v>81</v>
      </c>
      <c r="P516" s="111"/>
      <c r="Q516" s="111"/>
      <c r="R516" s="111">
        <f t="shared" si="116"/>
        <v>8</v>
      </c>
      <c r="S516" s="92"/>
      <c r="T516" s="111" t="s">
        <v>81</v>
      </c>
      <c r="U516" s="117"/>
      <c r="V516" s="113"/>
      <c r="W516" s="117" t="str">
        <f t="shared" si="117"/>
        <v/>
      </c>
      <c r="X516" s="113"/>
      <c r="Y516" s="117" t="str">
        <f t="shared" si="118"/>
        <v/>
      </c>
      <c r="Z516" s="118"/>
      <c r="AA516" s="93"/>
      <c r="AB516" s="93"/>
      <c r="AC516" s="93"/>
    </row>
    <row r="517" spans="1:29" ht="20.100000000000001" customHeight="1" thickBot="1" x14ac:dyDescent="0.25">
      <c r="A517" s="353"/>
      <c r="B517" s="353"/>
      <c r="C517" s="353"/>
      <c r="D517" s="353"/>
      <c r="E517" s="353"/>
      <c r="F517" s="353"/>
      <c r="G517" s="353"/>
      <c r="H517" s="353"/>
      <c r="I517" s="353"/>
      <c r="J517" s="353"/>
      <c r="K517" s="353"/>
      <c r="L517" s="353"/>
      <c r="M517" s="136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6"/>
      <c r="AB517" s="136"/>
      <c r="AC517" s="136"/>
    </row>
    <row r="518" spans="1:29" ht="20.100000000000001" customHeight="1" thickBot="1" x14ac:dyDescent="0.55000000000000004">
      <c r="A518" s="560" t="s">
        <v>50</v>
      </c>
      <c r="B518" s="561"/>
      <c r="C518" s="561"/>
      <c r="D518" s="561"/>
      <c r="E518" s="561"/>
      <c r="F518" s="561"/>
      <c r="G518" s="561"/>
      <c r="H518" s="561"/>
      <c r="I518" s="561"/>
      <c r="J518" s="561"/>
      <c r="K518" s="561"/>
      <c r="L518" s="562"/>
      <c r="M518" s="94"/>
      <c r="N518" s="95"/>
      <c r="O518" s="557" t="s">
        <v>51</v>
      </c>
      <c r="P518" s="558"/>
      <c r="Q518" s="558"/>
      <c r="R518" s="559"/>
      <c r="S518" s="96"/>
      <c r="T518" s="557" t="s">
        <v>52</v>
      </c>
      <c r="U518" s="558"/>
      <c r="V518" s="558"/>
      <c r="W518" s="558"/>
      <c r="X518" s="558"/>
      <c r="Y518" s="559"/>
      <c r="Z518" s="97"/>
      <c r="AA518" s="94"/>
      <c r="AB518" s="93"/>
      <c r="AC518" s="93"/>
    </row>
    <row r="519" spans="1:29" ht="20.100000000000001" customHeight="1" thickBot="1" x14ac:dyDescent="0.25">
      <c r="A519" s="436"/>
      <c r="B519" s="437"/>
      <c r="C519" s="566" t="s">
        <v>237</v>
      </c>
      <c r="D519" s="567"/>
      <c r="E519" s="567"/>
      <c r="F519" s="567"/>
      <c r="G519" s="437" t="str">
        <f>$J$1</f>
        <v>May</v>
      </c>
      <c r="H519" s="568">
        <f>$K$1</f>
        <v>2025</v>
      </c>
      <c r="I519" s="567"/>
      <c r="J519" s="437"/>
      <c r="K519" s="438"/>
      <c r="L519" s="439"/>
      <c r="M519" s="102"/>
      <c r="N519" s="103"/>
      <c r="O519" s="104" t="s">
        <v>53</v>
      </c>
      <c r="P519" s="104" t="s">
        <v>54</v>
      </c>
      <c r="Q519" s="104" t="s">
        <v>55</v>
      </c>
      <c r="R519" s="104" t="s">
        <v>56</v>
      </c>
      <c r="S519" s="105"/>
      <c r="T519" s="104" t="s">
        <v>53</v>
      </c>
      <c r="U519" s="104" t="s">
        <v>57</v>
      </c>
      <c r="V519" s="104" t="s">
        <v>9</v>
      </c>
      <c r="W519" s="104" t="s">
        <v>10</v>
      </c>
      <c r="X519" s="104" t="s">
        <v>11</v>
      </c>
      <c r="Y519" s="104" t="s">
        <v>58</v>
      </c>
      <c r="Z519" s="106"/>
      <c r="AA519" s="102"/>
      <c r="AB519" s="93"/>
      <c r="AC519" s="93"/>
    </row>
    <row r="520" spans="1:29" ht="20.100000000000001" customHeight="1" x14ac:dyDescent="0.2">
      <c r="A520" s="98"/>
      <c r="B520" s="85"/>
      <c r="C520" s="85"/>
      <c r="D520" s="107"/>
      <c r="E520" s="107"/>
      <c r="F520" s="107"/>
      <c r="G520" s="107"/>
      <c r="H520" s="107"/>
      <c r="I520" s="85"/>
      <c r="J520" s="108" t="s">
        <v>59</v>
      </c>
      <c r="K520" s="87">
        <f>18000+3000+1000+3000+3000</f>
        <v>28000</v>
      </c>
      <c r="L520" s="109"/>
      <c r="M520" s="93"/>
      <c r="N520" s="110"/>
      <c r="O520" s="111" t="s">
        <v>60</v>
      </c>
      <c r="P520" s="111">
        <v>31</v>
      </c>
      <c r="Q520" s="111">
        <v>0</v>
      </c>
      <c r="R520" s="111">
        <f>15-Q520</f>
        <v>15</v>
      </c>
      <c r="S520" s="112"/>
      <c r="T520" s="111" t="s">
        <v>60</v>
      </c>
      <c r="U520" s="113">
        <v>34000</v>
      </c>
      <c r="V520" s="113">
        <v>5000</v>
      </c>
      <c r="W520" s="113">
        <f>V520+U520</f>
        <v>39000</v>
      </c>
      <c r="X520" s="113">
        <v>3000</v>
      </c>
      <c r="Y520" s="113">
        <f>W520-X520</f>
        <v>36000</v>
      </c>
      <c r="Z520" s="106"/>
      <c r="AA520" s="93"/>
      <c r="AB520" s="93"/>
      <c r="AC520" s="93"/>
    </row>
    <row r="521" spans="1:29" ht="20.100000000000001" customHeight="1" thickBot="1" x14ac:dyDescent="0.25">
      <c r="A521" s="98"/>
      <c r="B521" s="85" t="s">
        <v>61</v>
      </c>
      <c r="C521" s="84" t="s">
        <v>110</v>
      </c>
      <c r="D521" s="85"/>
      <c r="E521" s="85"/>
      <c r="F521" s="85"/>
      <c r="G521" s="85"/>
      <c r="H521" s="114"/>
      <c r="I521" s="107"/>
      <c r="J521" s="85"/>
      <c r="K521" s="85"/>
      <c r="L521" s="115"/>
      <c r="M521" s="94"/>
      <c r="N521" s="116"/>
      <c r="O521" s="111" t="s">
        <v>62</v>
      </c>
      <c r="P521" s="111">
        <v>28</v>
      </c>
      <c r="Q521" s="111">
        <v>0</v>
      </c>
      <c r="R521" s="111">
        <f t="shared" ref="R521:R531" si="119">R520-Q521</f>
        <v>15</v>
      </c>
      <c r="S521" s="92"/>
      <c r="T521" s="111" t="s">
        <v>62</v>
      </c>
      <c r="U521" s="117">
        <f>Y520</f>
        <v>36000</v>
      </c>
      <c r="V521" s="113"/>
      <c r="W521" s="117">
        <f t="shared" ref="W521:W531" si="120">IF(U521="","",U521+V521)</f>
        <v>36000</v>
      </c>
      <c r="X521" s="113">
        <v>3000</v>
      </c>
      <c r="Y521" s="117">
        <f t="shared" ref="Y521:Y531" si="121">IF(W521="","",W521-X521)</f>
        <v>33000</v>
      </c>
      <c r="Z521" s="118"/>
      <c r="AA521" s="94"/>
      <c r="AB521" s="93"/>
      <c r="AC521" s="93"/>
    </row>
    <row r="522" spans="1:29" ht="20.100000000000001" customHeight="1" thickBot="1" x14ac:dyDescent="0.25">
      <c r="A522" s="405"/>
      <c r="B522" s="413" t="s">
        <v>63</v>
      </c>
      <c r="C522" s="414"/>
      <c r="D522" s="353"/>
      <c r="E522" s="353"/>
      <c r="F522" s="563" t="s">
        <v>52</v>
      </c>
      <c r="G522" s="564"/>
      <c r="H522" s="353"/>
      <c r="I522" s="563" t="s">
        <v>64</v>
      </c>
      <c r="J522" s="565"/>
      <c r="K522" s="564"/>
      <c r="L522" s="415"/>
      <c r="M522" s="93"/>
      <c r="N522" s="110"/>
      <c r="O522" s="111" t="s">
        <v>65</v>
      </c>
      <c r="P522" s="111">
        <v>31</v>
      </c>
      <c r="Q522" s="111">
        <v>0</v>
      </c>
      <c r="R522" s="111">
        <f t="shared" si="119"/>
        <v>15</v>
      </c>
      <c r="S522" s="92"/>
      <c r="T522" s="111" t="s">
        <v>65</v>
      </c>
      <c r="U522" s="117">
        <f>Y521</f>
        <v>33000</v>
      </c>
      <c r="V522" s="113"/>
      <c r="W522" s="117">
        <f t="shared" si="120"/>
        <v>33000</v>
      </c>
      <c r="X522" s="113">
        <v>3000</v>
      </c>
      <c r="Y522" s="117">
        <f t="shared" si="121"/>
        <v>30000</v>
      </c>
      <c r="Z522" s="118"/>
      <c r="AA522" s="93"/>
      <c r="AB522" s="93"/>
      <c r="AC522" s="93"/>
    </row>
    <row r="523" spans="1:29" ht="20.100000000000001" customHeight="1" x14ac:dyDescent="0.2">
      <c r="A523" s="98"/>
      <c r="B523" s="85"/>
      <c r="C523" s="85"/>
      <c r="D523" s="85"/>
      <c r="E523" s="85"/>
      <c r="F523" s="85"/>
      <c r="G523" s="85"/>
      <c r="H523" s="122"/>
      <c r="I523" s="85"/>
      <c r="J523" s="85"/>
      <c r="K523" s="85"/>
      <c r="L523" s="123"/>
      <c r="M523" s="93"/>
      <c r="N523" s="110"/>
      <c r="O523" s="111" t="s">
        <v>66</v>
      </c>
      <c r="P523" s="111">
        <v>28</v>
      </c>
      <c r="Q523" s="111">
        <v>2</v>
      </c>
      <c r="R523" s="111">
        <f t="shared" si="119"/>
        <v>13</v>
      </c>
      <c r="S523" s="92"/>
      <c r="T523" s="111" t="s">
        <v>66</v>
      </c>
      <c r="U523" s="117">
        <f>Y522</f>
        <v>30000</v>
      </c>
      <c r="V523" s="113">
        <v>2000</v>
      </c>
      <c r="W523" s="117">
        <f t="shared" si="120"/>
        <v>32000</v>
      </c>
      <c r="X523" s="113"/>
      <c r="Y523" s="117">
        <f t="shared" si="121"/>
        <v>32000</v>
      </c>
      <c r="Z523" s="118"/>
      <c r="AA523" s="93"/>
      <c r="AB523" s="93"/>
      <c r="AC523" s="93"/>
    </row>
    <row r="524" spans="1:29" ht="20.100000000000001" customHeight="1" x14ac:dyDescent="0.2">
      <c r="A524" s="98"/>
      <c r="B524" s="569" t="s">
        <v>51</v>
      </c>
      <c r="C524" s="527"/>
      <c r="D524" s="85"/>
      <c r="E524" s="85"/>
      <c r="F524" s="124" t="s">
        <v>67</v>
      </c>
      <c r="G524" s="12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32000</v>
      </c>
      <c r="H524" s="122"/>
      <c r="I524" s="126">
        <f>IF(C528&gt;=C527,$K$2,C526+C528)</f>
        <v>31</v>
      </c>
      <c r="J524" s="127" t="s">
        <v>68</v>
      </c>
      <c r="K524" s="128">
        <f>K520/$K$2*I524</f>
        <v>28000</v>
      </c>
      <c r="L524" s="129"/>
      <c r="M524" s="93"/>
      <c r="N524" s="110"/>
      <c r="O524" s="111" t="s">
        <v>69</v>
      </c>
      <c r="P524" s="111">
        <v>30</v>
      </c>
      <c r="Q524" s="111">
        <v>1</v>
      </c>
      <c r="R524" s="111">
        <f t="shared" si="119"/>
        <v>12</v>
      </c>
      <c r="S524" s="92"/>
      <c r="T524" s="111" t="s">
        <v>69</v>
      </c>
      <c r="U524" s="117">
        <f>IF($J$1="April","",Y523)</f>
        <v>32000</v>
      </c>
      <c r="V524" s="113"/>
      <c r="W524" s="117">
        <f t="shared" si="120"/>
        <v>32000</v>
      </c>
      <c r="X524" s="113">
        <v>2000</v>
      </c>
      <c r="Y524" s="117">
        <f t="shared" si="121"/>
        <v>30000</v>
      </c>
      <c r="Z524" s="118"/>
      <c r="AA524" s="93"/>
      <c r="AB524" s="93"/>
      <c r="AC524" s="93"/>
    </row>
    <row r="525" spans="1:29" ht="20.100000000000001" customHeight="1" x14ac:dyDescent="0.2">
      <c r="A525" s="98"/>
      <c r="B525" s="130"/>
      <c r="C525" s="130"/>
      <c r="D525" s="85"/>
      <c r="E525" s="85"/>
      <c r="F525" s="124" t="s">
        <v>9</v>
      </c>
      <c r="G525" s="12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122"/>
      <c r="I525" s="126">
        <v>108</v>
      </c>
      <c r="J525" s="127" t="s">
        <v>70</v>
      </c>
      <c r="K525" s="125">
        <f>K520/$K$2/8*I525</f>
        <v>12193.548387096775</v>
      </c>
      <c r="L525" s="131"/>
      <c r="M525" s="93"/>
      <c r="N525" s="110"/>
      <c r="O525" s="111" t="s">
        <v>47</v>
      </c>
      <c r="P525" s="111"/>
      <c r="Q525" s="111"/>
      <c r="R525" s="111">
        <f t="shared" si="119"/>
        <v>12</v>
      </c>
      <c r="S525" s="92"/>
      <c r="T525" s="111" t="s">
        <v>47</v>
      </c>
      <c r="U525" s="117">
        <v>0</v>
      </c>
      <c r="V525" s="113"/>
      <c r="W525" s="117">
        <f t="shared" si="120"/>
        <v>0</v>
      </c>
      <c r="X525" s="113"/>
      <c r="Y525" s="117">
        <f t="shared" si="121"/>
        <v>0</v>
      </c>
      <c r="Z525" s="118"/>
      <c r="AA525" s="93"/>
      <c r="AB525" s="93"/>
      <c r="AC525" s="93"/>
    </row>
    <row r="526" spans="1:29" ht="20.100000000000001" customHeight="1" x14ac:dyDescent="0.2">
      <c r="A526" s="98"/>
      <c r="B526" s="124" t="s">
        <v>54</v>
      </c>
      <c r="C526" s="130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30</v>
      </c>
      <c r="D526" s="85"/>
      <c r="E526" s="85"/>
      <c r="F526" s="124" t="s">
        <v>71</v>
      </c>
      <c r="G526" s="12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32000</v>
      </c>
      <c r="H526" s="122"/>
      <c r="I526" s="570" t="s">
        <v>72</v>
      </c>
      <c r="J526" s="527"/>
      <c r="K526" s="125">
        <f>K524+K525</f>
        <v>40193.548387096773</v>
      </c>
      <c r="L526" s="131"/>
      <c r="M526" s="93"/>
      <c r="N526" s="110"/>
      <c r="O526" s="111" t="s">
        <v>73</v>
      </c>
      <c r="P526" s="111"/>
      <c r="Q526" s="111"/>
      <c r="R526" s="111">
        <f t="shared" si="119"/>
        <v>12</v>
      </c>
      <c r="S526" s="92"/>
      <c r="T526" s="111" t="s">
        <v>73</v>
      </c>
      <c r="U526" s="117"/>
      <c r="V526" s="113"/>
      <c r="W526" s="117" t="str">
        <f t="shared" si="120"/>
        <v/>
      </c>
      <c r="X526" s="113"/>
      <c r="Y526" s="117" t="str">
        <f t="shared" si="121"/>
        <v/>
      </c>
      <c r="Z526" s="118"/>
      <c r="AA526" s="93"/>
      <c r="AB526" s="93"/>
      <c r="AC526" s="93"/>
    </row>
    <row r="527" spans="1:29" ht="20.100000000000001" customHeight="1" x14ac:dyDescent="0.2">
      <c r="A527" s="98"/>
      <c r="B527" s="124" t="s">
        <v>55</v>
      </c>
      <c r="C527" s="130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1</v>
      </c>
      <c r="D527" s="85"/>
      <c r="E527" s="85"/>
      <c r="F527" s="124" t="s">
        <v>11</v>
      </c>
      <c r="G527" s="12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2000</v>
      </c>
      <c r="H527" s="122"/>
      <c r="I527" s="570" t="s">
        <v>74</v>
      </c>
      <c r="J527" s="527"/>
      <c r="K527" s="125">
        <f>G527</f>
        <v>2000</v>
      </c>
      <c r="L527" s="131"/>
      <c r="M527" s="93"/>
      <c r="N527" s="110"/>
      <c r="O527" s="111" t="s">
        <v>75</v>
      </c>
      <c r="P527" s="111"/>
      <c r="Q527" s="111"/>
      <c r="R527" s="111">
        <f t="shared" si="119"/>
        <v>12</v>
      </c>
      <c r="S527" s="92"/>
      <c r="T527" s="111" t="s">
        <v>75</v>
      </c>
      <c r="U527" s="117"/>
      <c r="V527" s="113"/>
      <c r="W527" s="117" t="str">
        <f t="shared" si="120"/>
        <v/>
      </c>
      <c r="X527" s="113"/>
      <c r="Y527" s="117" t="str">
        <f t="shared" si="121"/>
        <v/>
      </c>
      <c r="Z527" s="118"/>
      <c r="AA527" s="93"/>
      <c r="AB527" s="93"/>
      <c r="AC527" s="93"/>
    </row>
    <row r="528" spans="1:29" ht="18.75" customHeight="1" x14ac:dyDescent="0.2">
      <c r="A528" s="405"/>
      <c r="B528" s="426" t="s">
        <v>76</v>
      </c>
      <c r="C528" s="424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12</v>
      </c>
      <c r="D528" s="353"/>
      <c r="E528" s="353"/>
      <c r="F528" s="426" t="s">
        <v>58</v>
      </c>
      <c r="G528" s="427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30000</v>
      </c>
      <c r="H528" s="353"/>
      <c r="I528" s="576" t="s">
        <v>13</v>
      </c>
      <c r="J528" s="577"/>
      <c r="K528" s="430">
        <f>K526-K527</f>
        <v>38193.548387096773</v>
      </c>
      <c r="L528" s="412"/>
      <c r="M528" s="93"/>
      <c r="N528" s="110"/>
      <c r="O528" s="111" t="s">
        <v>78</v>
      </c>
      <c r="P528" s="111"/>
      <c r="Q528" s="111"/>
      <c r="R528" s="111">
        <f t="shared" si="119"/>
        <v>12</v>
      </c>
      <c r="S528" s="92"/>
      <c r="T528" s="111" t="s">
        <v>78</v>
      </c>
      <c r="U528" s="117"/>
      <c r="V528" s="113"/>
      <c r="W528" s="117" t="str">
        <f t="shared" si="120"/>
        <v/>
      </c>
      <c r="X528" s="113"/>
      <c r="Y528" s="117" t="str">
        <f t="shared" si="121"/>
        <v/>
      </c>
      <c r="Z528" s="118"/>
      <c r="AA528" s="93"/>
      <c r="AB528" s="93"/>
      <c r="AC528" s="93"/>
    </row>
    <row r="529" spans="1:29" ht="20.100000000000001" customHeight="1" x14ac:dyDescent="0.2">
      <c r="A529" s="98"/>
      <c r="B529" s="85"/>
      <c r="C529" s="85"/>
      <c r="D529" s="85"/>
      <c r="E529" s="85"/>
      <c r="F529" s="85"/>
      <c r="G529" s="85"/>
      <c r="H529" s="85"/>
      <c r="I529" s="574"/>
      <c r="J529" s="575"/>
      <c r="K529" s="87"/>
      <c r="L529" s="121"/>
      <c r="M529" s="93"/>
      <c r="N529" s="110"/>
      <c r="O529" s="111" t="s">
        <v>79</v>
      </c>
      <c r="P529" s="111"/>
      <c r="Q529" s="111"/>
      <c r="R529" s="111">
        <f t="shared" si="119"/>
        <v>12</v>
      </c>
      <c r="S529" s="92"/>
      <c r="T529" s="111" t="s">
        <v>79</v>
      </c>
      <c r="U529" s="117"/>
      <c r="V529" s="113"/>
      <c r="W529" s="117" t="str">
        <f t="shared" si="120"/>
        <v/>
      </c>
      <c r="X529" s="113"/>
      <c r="Y529" s="117" t="str">
        <f t="shared" si="121"/>
        <v/>
      </c>
      <c r="Z529" s="118"/>
      <c r="AA529" s="93"/>
      <c r="AB529" s="93"/>
      <c r="AC529" s="93"/>
    </row>
    <row r="530" spans="1:29" ht="20.100000000000001" customHeight="1" x14ac:dyDescent="0.3">
      <c r="A530" s="98"/>
      <c r="B530" s="83"/>
      <c r="C530" s="83"/>
      <c r="D530" s="83"/>
      <c r="E530" s="83"/>
      <c r="F530" s="83"/>
      <c r="G530" s="83"/>
      <c r="H530" s="83"/>
      <c r="I530" s="574"/>
      <c r="J530" s="575"/>
      <c r="K530" s="87"/>
      <c r="L530" s="121"/>
      <c r="M530" s="93"/>
      <c r="N530" s="110"/>
      <c r="O530" s="111" t="s">
        <v>80</v>
      </c>
      <c r="P530" s="111"/>
      <c r="Q530" s="111"/>
      <c r="R530" s="111">
        <f t="shared" si="119"/>
        <v>12</v>
      </c>
      <c r="S530" s="92"/>
      <c r="T530" s="111" t="s">
        <v>80</v>
      </c>
      <c r="U530" s="117"/>
      <c r="V530" s="113"/>
      <c r="W530" s="117" t="str">
        <f t="shared" si="120"/>
        <v/>
      </c>
      <c r="X530" s="113"/>
      <c r="Y530" s="117" t="str">
        <f t="shared" si="121"/>
        <v/>
      </c>
      <c r="Z530" s="118"/>
      <c r="AA530" s="93"/>
      <c r="AB530" s="93"/>
      <c r="AC530" s="93"/>
    </row>
    <row r="531" spans="1:29" ht="20.100000000000001" customHeight="1" thickBot="1" x14ac:dyDescent="0.35">
      <c r="A531" s="132"/>
      <c r="B531" s="133"/>
      <c r="C531" s="133"/>
      <c r="D531" s="133"/>
      <c r="E531" s="133"/>
      <c r="F531" s="133"/>
      <c r="G531" s="133"/>
      <c r="H531" s="133"/>
      <c r="I531" s="133"/>
      <c r="J531" s="133"/>
      <c r="K531" s="133"/>
      <c r="L531" s="134"/>
      <c r="M531" s="93"/>
      <c r="N531" s="110"/>
      <c r="O531" s="111" t="s">
        <v>81</v>
      </c>
      <c r="P531" s="111"/>
      <c r="Q531" s="111"/>
      <c r="R531" s="111">
        <f t="shared" si="119"/>
        <v>12</v>
      </c>
      <c r="S531" s="92"/>
      <c r="T531" s="111" t="s">
        <v>81</v>
      </c>
      <c r="U531" s="117"/>
      <c r="V531" s="113"/>
      <c r="W531" s="117" t="str">
        <f t="shared" si="120"/>
        <v/>
      </c>
      <c r="X531" s="113"/>
      <c r="Y531" s="117" t="str">
        <f t="shared" si="121"/>
        <v/>
      </c>
      <c r="Z531" s="118"/>
      <c r="AA531" s="93"/>
      <c r="AB531" s="93"/>
      <c r="AC531" s="93"/>
    </row>
    <row r="532" spans="1:29" ht="20.100000000000001" customHeight="1" thickBot="1" x14ac:dyDescent="0.25">
      <c r="A532" s="353"/>
      <c r="B532" s="353"/>
      <c r="C532" s="353"/>
      <c r="D532" s="353"/>
      <c r="E532" s="353"/>
      <c r="F532" s="353"/>
      <c r="G532" s="353"/>
      <c r="H532" s="353"/>
      <c r="I532" s="353"/>
      <c r="J532" s="353"/>
      <c r="K532" s="353"/>
      <c r="L532" s="353"/>
      <c r="M532" s="136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6"/>
      <c r="AB532" s="136"/>
      <c r="AC532" s="136"/>
    </row>
    <row r="533" spans="1:29" ht="20.100000000000001" customHeight="1" thickBot="1" x14ac:dyDescent="0.55000000000000004">
      <c r="A533" s="560" t="s">
        <v>50</v>
      </c>
      <c r="B533" s="561"/>
      <c r="C533" s="561"/>
      <c r="D533" s="561"/>
      <c r="E533" s="561"/>
      <c r="F533" s="561"/>
      <c r="G533" s="561"/>
      <c r="H533" s="561"/>
      <c r="I533" s="561"/>
      <c r="J533" s="561"/>
      <c r="K533" s="561"/>
      <c r="L533" s="562"/>
      <c r="M533" s="94"/>
      <c r="N533" s="95"/>
      <c r="O533" s="557" t="s">
        <v>51</v>
      </c>
      <c r="P533" s="558"/>
      <c r="Q533" s="558"/>
      <c r="R533" s="559"/>
      <c r="S533" s="96"/>
      <c r="T533" s="557" t="s">
        <v>52</v>
      </c>
      <c r="U533" s="558"/>
      <c r="V533" s="558"/>
      <c r="W533" s="558"/>
      <c r="X533" s="558"/>
      <c r="Y533" s="559"/>
      <c r="Z533" s="97"/>
      <c r="AA533" s="94"/>
      <c r="AB533" s="93"/>
      <c r="AC533" s="93"/>
    </row>
    <row r="534" spans="1:29" ht="20.100000000000001" customHeight="1" thickBot="1" x14ac:dyDescent="0.25">
      <c r="A534" s="436"/>
      <c r="B534" s="437"/>
      <c r="C534" s="566" t="s">
        <v>237</v>
      </c>
      <c r="D534" s="567"/>
      <c r="E534" s="567"/>
      <c r="F534" s="567"/>
      <c r="G534" s="437" t="str">
        <f>$J$1</f>
        <v>May</v>
      </c>
      <c r="H534" s="568">
        <f>$K$1</f>
        <v>2025</v>
      </c>
      <c r="I534" s="567"/>
      <c r="J534" s="437"/>
      <c r="K534" s="438"/>
      <c r="L534" s="439"/>
      <c r="M534" s="102"/>
      <c r="N534" s="103"/>
      <c r="O534" s="104" t="s">
        <v>53</v>
      </c>
      <c r="P534" s="104" t="s">
        <v>54</v>
      </c>
      <c r="Q534" s="104" t="s">
        <v>55</v>
      </c>
      <c r="R534" s="104" t="s">
        <v>56</v>
      </c>
      <c r="S534" s="105"/>
      <c r="T534" s="104" t="s">
        <v>53</v>
      </c>
      <c r="U534" s="104" t="s">
        <v>57</v>
      </c>
      <c r="V534" s="104" t="s">
        <v>9</v>
      </c>
      <c r="W534" s="104" t="s">
        <v>10</v>
      </c>
      <c r="X534" s="104" t="s">
        <v>11</v>
      </c>
      <c r="Y534" s="104" t="s">
        <v>58</v>
      </c>
      <c r="Z534" s="106"/>
      <c r="AA534" s="102"/>
      <c r="AB534" s="93"/>
      <c r="AC534" s="93"/>
    </row>
    <row r="535" spans="1:29" ht="20.100000000000001" customHeight="1" x14ac:dyDescent="0.2">
      <c r="A535" s="98"/>
      <c r="B535" s="85"/>
      <c r="C535" s="85"/>
      <c r="D535" s="107"/>
      <c r="E535" s="107"/>
      <c r="F535" s="107"/>
      <c r="G535" s="107"/>
      <c r="H535" s="107"/>
      <c r="I535" s="85"/>
      <c r="J535" s="108" t="s">
        <v>59</v>
      </c>
      <c r="K535" s="87">
        <f>30000+5000+5000+5000+5000</f>
        <v>50000</v>
      </c>
      <c r="L535" s="109"/>
      <c r="M535" s="93"/>
      <c r="N535" s="110"/>
      <c r="O535" s="111" t="s">
        <v>60</v>
      </c>
      <c r="P535" s="111">
        <v>31</v>
      </c>
      <c r="Q535" s="111">
        <v>0</v>
      </c>
      <c r="R535" s="111">
        <f>15-Q535+22</f>
        <v>37</v>
      </c>
      <c r="S535" s="112"/>
      <c r="T535" s="111" t="s">
        <v>60</v>
      </c>
      <c r="U535" s="113">
        <v>12500</v>
      </c>
      <c r="V535" s="113"/>
      <c r="W535" s="113">
        <f>V535+U535</f>
        <v>12500</v>
      </c>
      <c r="X535" s="113">
        <v>1000</v>
      </c>
      <c r="Y535" s="113">
        <f>W535-X535</f>
        <v>11500</v>
      </c>
      <c r="Z535" s="106"/>
      <c r="AA535" s="93"/>
      <c r="AB535" s="93"/>
      <c r="AC535" s="93"/>
    </row>
    <row r="536" spans="1:29" ht="20.100000000000001" customHeight="1" thickBot="1" x14ac:dyDescent="0.25">
      <c r="A536" s="98"/>
      <c r="B536" s="85" t="s">
        <v>61</v>
      </c>
      <c r="C536" s="84" t="s">
        <v>111</v>
      </c>
      <c r="D536" s="85"/>
      <c r="E536" s="85"/>
      <c r="F536" s="85"/>
      <c r="G536" s="85"/>
      <c r="H536" s="114"/>
      <c r="I536" s="107"/>
      <c r="J536" s="85"/>
      <c r="K536" s="85"/>
      <c r="L536" s="115"/>
      <c r="M536" s="94"/>
      <c r="N536" s="116"/>
      <c r="O536" s="111" t="s">
        <v>62</v>
      </c>
      <c r="P536" s="111">
        <v>28</v>
      </c>
      <c r="Q536" s="111">
        <v>0</v>
      </c>
      <c r="R536" s="111">
        <f t="shared" ref="R536:R546" si="122">R535-Q536</f>
        <v>37</v>
      </c>
      <c r="S536" s="92"/>
      <c r="T536" s="111" t="s">
        <v>62</v>
      </c>
      <c r="U536" s="117">
        <f>Y535</f>
        <v>11500</v>
      </c>
      <c r="V536" s="113">
        <v>10000</v>
      </c>
      <c r="W536" s="117">
        <f t="shared" ref="W536:W546" si="123">IF(U536="","",U536+V536)</f>
        <v>21500</v>
      </c>
      <c r="X536" s="113">
        <v>5000</v>
      </c>
      <c r="Y536" s="117">
        <f t="shared" ref="Y536:Y546" si="124">IF(W536="","",W536-X536)</f>
        <v>16500</v>
      </c>
      <c r="Z536" s="118"/>
      <c r="AA536" s="94"/>
      <c r="AB536" s="93"/>
      <c r="AC536" s="93"/>
    </row>
    <row r="537" spans="1:29" ht="20.100000000000001" customHeight="1" thickBot="1" x14ac:dyDescent="0.25">
      <c r="A537" s="405"/>
      <c r="B537" s="413" t="s">
        <v>63</v>
      </c>
      <c r="C537" s="414"/>
      <c r="D537" s="353"/>
      <c r="E537" s="353"/>
      <c r="F537" s="563" t="s">
        <v>52</v>
      </c>
      <c r="G537" s="564"/>
      <c r="H537" s="353"/>
      <c r="I537" s="563" t="s">
        <v>64</v>
      </c>
      <c r="J537" s="565"/>
      <c r="K537" s="564"/>
      <c r="L537" s="415"/>
      <c r="M537" s="93"/>
      <c r="N537" s="110"/>
      <c r="O537" s="111" t="s">
        <v>65</v>
      </c>
      <c r="P537" s="111">
        <v>31</v>
      </c>
      <c r="Q537" s="111">
        <v>0</v>
      </c>
      <c r="R537" s="111">
        <f t="shared" si="122"/>
        <v>37</v>
      </c>
      <c r="S537" s="92"/>
      <c r="T537" s="111" t="s">
        <v>65</v>
      </c>
      <c r="U537" s="117">
        <f>Y536</f>
        <v>16500</v>
      </c>
      <c r="V537" s="113"/>
      <c r="W537" s="117">
        <f t="shared" si="123"/>
        <v>16500</v>
      </c>
      <c r="X537" s="113">
        <v>5000</v>
      </c>
      <c r="Y537" s="117">
        <f t="shared" si="124"/>
        <v>11500</v>
      </c>
      <c r="Z537" s="118"/>
      <c r="AA537" s="93"/>
      <c r="AB537" s="93"/>
      <c r="AC537" s="93"/>
    </row>
    <row r="538" spans="1:29" ht="20.100000000000001" customHeight="1" x14ac:dyDescent="0.2">
      <c r="A538" s="98"/>
      <c r="B538" s="85"/>
      <c r="C538" s="85"/>
      <c r="D538" s="85"/>
      <c r="E538" s="85"/>
      <c r="F538" s="85"/>
      <c r="G538" s="85"/>
      <c r="H538" s="122"/>
      <c r="I538" s="85"/>
      <c r="J538" s="85"/>
      <c r="K538" s="85"/>
      <c r="L538" s="123"/>
      <c r="M538" s="93"/>
      <c r="N538" s="110"/>
      <c r="O538" s="111" t="s">
        <v>66</v>
      </c>
      <c r="P538" s="111">
        <v>30</v>
      </c>
      <c r="Q538" s="111">
        <v>0</v>
      </c>
      <c r="R538" s="111">
        <f t="shared" si="122"/>
        <v>37</v>
      </c>
      <c r="S538" s="92"/>
      <c r="T538" s="111" t="s">
        <v>66</v>
      </c>
      <c r="U538" s="117">
        <f>Y537</f>
        <v>11500</v>
      </c>
      <c r="V538" s="113">
        <v>20000</v>
      </c>
      <c r="W538" s="117">
        <f t="shared" si="123"/>
        <v>31500</v>
      </c>
      <c r="X538" s="113">
        <v>3000</v>
      </c>
      <c r="Y538" s="117">
        <f t="shared" si="124"/>
        <v>28500</v>
      </c>
      <c r="Z538" s="118"/>
      <c r="AA538" s="93"/>
      <c r="AB538" s="93"/>
      <c r="AC538" s="93"/>
    </row>
    <row r="539" spans="1:29" ht="20.100000000000001" customHeight="1" x14ac:dyDescent="0.2">
      <c r="A539" s="98"/>
      <c r="B539" s="569" t="s">
        <v>51</v>
      </c>
      <c r="C539" s="527"/>
      <c r="D539" s="85"/>
      <c r="E539" s="85"/>
      <c r="F539" s="124" t="s">
        <v>67</v>
      </c>
      <c r="G539" s="125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28500</v>
      </c>
      <c r="H539" s="122"/>
      <c r="I539" s="126">
        <f>IF(C543&gt;=C542,$K$2,C541+C543)</f>
        <v>31</v>
      </c>
      <c r="J539" s="127" t="s">
        <v>68</v>
      </c>
      <c r="K539" s="128">
        <f>K535/$K$2*I539</f>
        <v>50000</v>
      </c>
      <c r="L539" s="129"/>
      <c r="M539" s="93"/>
      <c r="N539" s="110"/>
      <c r="O539" s="111" t="s">
        <v>69</v>
      </c>
      <c r="P539" s="111">
        <v>31</v>
      </c>
      <c r="Q539" s="111">
        <v>0</v>
      </c>
      <c r="R539" s="111">
        <f t="shared" si="122"/>
        <v>37</v>
      </c>
      <c r="S539" s="92"/>
      <c r="T539" s="111" t="s">
        <v>69</v>
      </c>
      <c r="U539" s="117">
        <f>IF($J$1="April","",Y538)</f>
        <v>28500</v>
      </c>
      <c r="V539" s="113"/>
      <c r="W539" s="117">
        <f t="shared" si="123"/>
        <v>28500</v>
      </c>
      <c r="X539" s="113">
        <v>3000</v>
      </c>
      <c r="Y539" s="117">
        <f t="shared" si="124"/>
        <v>25500</v>
      </c>
      <c r="Z539" s="118"/>
      <c r="AA539" s="93"/>
      <c r="AB539" s="93"/>
      <c r="AC539" s="93"/>
    </row>
    <row r="540" spans="1:29" ht="20.100000000000001" customHeight="1" x14ac:dyDescent="0.2">
      <c r="A540" s="98"/>
      <c r="B540" s="130"/>
      <c r="C540" s="130"/>
      <c r="D540" s="85"/>
      <c r="E540" s="85"/>
      <c r="F540" s="124" t="s">
        <v>9</v>
      </c>
      <c r="G540" s="125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122"/>
      <c r="I540" s="126">
        <v>170</v>
      </c>
      <c r="J540" s="127" t="s">
        <v>70</v>
      </c>
      <c r="K540" s="125">
        <f>K535/$K$2/8*I540</f>
        <v>34274.193548387098</v>
      </c>
      <c r="L540" s="131"/>
      <c r="M540" s="93"/>
      <c r="N540" s="110"/>
      <c r="O540" s="111" t="s">
        <v>47</v>
      </c>
      <c r="P540" s="111"/>
      <c r="Q540" s="111"/>
      <c r="R540" s="111">
        <f t="shared" si="122"/>
        <v>37</v>
      </c>
      <c r="S540" s="92"/>
      <c r="T540" s="111" t="s">
        <v>47</v>
      </c>
      <c r="U540" s="117">
        <v>0</v>
      </c>
      <c r="V540" s="113"/>
      <c r="W540" s="117">
        <f t="shared" si="123"/>
        <v>0</v>
      </c>
      <c r="X540" s="113"/>
      <c r="Y540" s="117">
        <f t="shared" si="124"/>
        <v>0</v>
      </c>
      <c r="Z540" s="118"/>
      <c r="AA540" s="93"/>
      <c r="AB540" s="93"/>
      <c r="AC540" s="93"/>
    </row>
    <row r="541" spans="1:29" ht="20.100000000000001" customHeight="1" x14ac:dyDescent="0.2">
      <c r="A541" s="98"/>
      <c r="B541" s="124" t="s">
        <v>54</v>
      </c>
      <c r="C541" s="130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41" s="85"/>
      <c r="E541" s="85"/>
      <c r="F541" s="124" t="s">
        <v>71</v>
      </c>
      <c r="G541" s="125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28500</v>
      </c>
      <c r="H541" s="122"/>
      <c r="I541" s="570" t="s">
        <v>72</v>
      </c>
      <c r="J541" s="527"/>
      <c r="K541" s="125">
        <f>K539+K540</f>
        <v>84274.193548387091</v>
      </c>
      <c r="L541" s="131"/>
      <c r="M541" s="93"/>
      <c r="N541" s="110"/>
      <c r="O541" s="111" t="s">
        <v>73</v>
      </c>
      <c r="P541" s="111"/>
      <c r="Q541" s="111"/>
      <c r="R541" s="111">
        <f t="shared" si="122"/>
        <v>37</v>
      </c>
      <c r="S541" s="92"/>
      <c r="T541" s="111" t="s">
        <v>73</v>
      </c>
      <c r="U541" s="117"/>
      <c r="V541" s="113"/>
      <c r="W541" s="117" t="str">
        <f t="shared" si="123"/>
        <v/>
      </c>
      <c r="X541" s="113"/>
      <c r="Y541" s="117" t="str">
        <f t="shared" si="124"/>
        <v/>
      </c>
      <c r="Z541" s="118"/>
      <c r="AA541" s="93"/>
      <c r="AB541" s="93"/>
      <c r="AC541" s="93"/>
    </row>
    <row r="542" spans="1:29" ht="20.100000000000001" customHeight="1" x14ac:dyDescent="0.2">
      <c r="A542" s="98"/>
      <c r="B542" s="124" t="s">
        <v>55</v>
      </c>
      <c r="C542" s="130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85"/>
      <c r="E542" s="85"/>
      <c r="F542" s="124" t="s">
        <v>11</v>
      </c>
      <c r="G542" s="125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3000</v>
      </c>
      <c r="H542" s="122"/>
      <c r="I542" s="570" t="s">
        <v>74</v>
      </c>
      <c r="J542" s="527"/>
      <c r="K542" s="125">
        <f>G542</f>
        <v>3000</v>
      </c>
      <c r="L542" s="131"/>
      <c r="M542" s="93"/>
      <c r="N542" s="110"/>
      <c r="O542" s="111" t="s">
        <v>75</v>
      </c>
      <c r="P542" s="111"/>
      <c r="Q542" s="111"/>
      <c r="R542" s="111">
        <f t="shared" si="122"/>
        <v>37</v>
      </c>
      <c r="S542" s="92"/>
      <c r="T542" s="111" t="s">
        <v>75</v>
      </c>
      <c r="U542" s="117"/>
      <c r="V542" s="113"/>
      <c r="W542" s="117" t="str">
        <f t="shared" si="123"/>
        <v/>
      </c>
      <c r="X542" s="113"/>
      <c r="Y542" s="117" t="str">
        <f t="shared" si="124"/>
        <v/>
      </c>
      <c r="Z542" s="118"/>
      <c r="AA542" s="93"/>
      <c r="AB542" s="93"/>
      <c r="AC542" s="93"/>
    </row>
    <row r="543" spans="1:29" ht="18.75" customHeight="1" x14ac:dyDescent="0.2">
      <c r="A543" s="405"/>
      <c r="B543" s="426" t="s">
        <v>76</v>
      </c>
      <c r="C543" s="424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37</v>
      </c>
      <c r="D543" s="353"/>
      <c r="E543" s="353"/>
      <c r="F543" s="426" t="s">
        <v>58</v>
      </c>
      <c r="G543" s="427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25500</v>
      </c>
      <c r="H543" s="353"/>
      <c r="I543" s="576" t="s">
        <v>13</v>
      </c>
      <c r="J543" s="577"/>
      <c r="K543" s="430">
        <f>K541-K542</f>
        <v>81274.193548387091</v>
      </c>
      <c r="L543" s="412"/>
      <c r="M543" s="93"/>
      <c r="N543" s="110"/>
      <c r="O543" s="111" t="s">
        <v>78</v>
      </c>
      <c r="P543" s="111"/>
      <c r="Q543" s="111"/>
      <c r="R543" s="111">
        <f t="shared" si="122"/>
        <v>37</v>
      </c>
      <c r="S543" s="92"/>
      <c r="T543" s="111" t="s">
        <v>78</v>
      </c>
      <c r="U543" s="117"/>
      <c r="V543" s="113"/>
      <c r="W543" s="117" t="str">
        <f t="shared" si="123"/>
        <v/>
      </c>
      <c r="X543" s="113"/>
      <c r="Y543" s="117" t="str">
        <f t="shared" si="124"/>
        <v/>
      </c>
      <c r="Z543" s="118"/>
      <c r="AA543" s="93"/>
      <c r="AB543" s="93"/>
      <c r="AC543" s="93"/>
    </row>
    <row r="544" spans="1:29" ht="20.100000000000001" customHeight="1" x14ac:dyDescent="0.2">
      <c r="A544" s="98"/>
      <c r="B544" s="85"/>
      <c r="C544" s="85"/>
      <c r="D544" s="85"/>
      <c r="E544" s="85"/>
      <c r="F544" s="85"/>
      <c r="G544" s="85"/>
      <c r="H544" s="85"/>
      <c r="I544" s="574"/>
      <c r="J544" s="575"/>
      <c r="K544" s="87"/>
      <c r="L544" s="121"/>
      <c r="M544" s="93"/>
      <c r="N544" s="110"/>
      <c r="O544" s="111" t="s">
        <v>79</v>
      </c>
      <c r="P544" s="111"/>
      <c r="Q544" s="111"/>
      <c r="R544" s="111">
        <f t="shared" si="122"/>
        <v>37</v>
      </c>
      <c r="S544" s="92"/>
      <c r="T544" s="111" t="s">
        <v>79</v>
      </c>
      <c r="U544" s="117"/>
      <c r="V544" s="113"/>
      <c r="W544" s="117" t="str">
        <f t="shared" si="123"/>
        <v/>
      </c>
      <c r="X544" s="113"/>
      <c r="Y544" s="117" t="str">
        <f t="shared" si="124"/>
        <v/>
      </c>
      <c r="Z544" s="118"/>
      <c r="AA544" s="93"/>
      <c r="AB544" s="93"/>
      <c r="AC544" s="93"/>
    </row>
    <row r="545" spans="1:29" ht="20.100000000000001" customHeight="1" x14ac:dyDescent="0.3">
      <c r="A545" s="98"/>
      <c r="B545" s="83"/>
      <c r="C545" s="83"/>
      <c r="D545" s="83"/>
      <c r="E545" s="83"/>
      <c r="F545" s="83"/>
      <c r="G545" s="83"/>
      <c r="H545" s="83"/>
      <c r="I545" s="614"/>
      <c r="J545" s="575"/>
      <c r="K545" s="87"/>
      <c r="L545" s="121"/>
      <c r="M545" s="93"/>
      <c r="N545" s="110"/>
      <c r="O545" s="111" t="s">
        <v>80</v>
      </c>
      <c r="P545" s="111"/>
      <c r="Q545" s="111"/>
      <c r="R545" s="111">
        <f t="shared" si="122"/>
        <v>37</v>
      </c>
      <c r="S545" s="92"/>
      <c r="T545" s="111" t="s">
        <v>80</v>
      </c>
      <c r="U545" s="117"/>
      <c r="V545" s="113"/>
      <c r="W545" s="117" t="str">
        <f t="shared" si="123"/>
        <v/>
      </c>
      <c r="X545" s="113"/>
      <c r="Y545" s="117" t="str">
        <f t="shared" si="124"/>
        <v/>
      </c>
      <c r="Z545" s="118"/>
      <c r="AA545" s="93"/>
      <c r="AB545" s="93"/>
      <c r="AC545" s="93"/>
    </row>
    <row r="546" spans="1:29" ht="20.100000000000001" customHeight="1" thickBot="1" x14ac:dyDescent="0.35">
      <c r="A546" s="132"/>
      <c r="B546" s="133"/>
      <c r="C546" s="133"/>
      <c r="D546" s="133"/>
      <c r="E546" s="133"/>
      <c r="F546" s="133"/>
      <c r="G546" s="133"/>
      <c r="H546" s="133"/>
      <c r="I546" s="133"/>
      <c r="J546" s="133"/>
      <c r="K546" s="133"/>
      <c r="L546" s="134"/>
      <c r="M546" s="93"/>
      <c r="N546" s="110"/>
      <c r="O546" s="111" t="s">
        <v>81</v>
      </c>
      <c r="P546" s="111"/>
      <c r="Q546" s="111"/>
      <c r="R546" s="111">
        <f t="shared" si="122"/>
        <v>37</v>
      </c>
      <c r="S546" s="92"/>
      <c r="T546" s="111" t="s">
        <v>81</v>
      </c>
      <c r="U546" s="117"/>
      <c r="V546" s="113"/>
      <c r="W546" s="117" t="str">
        <f t="shared" si="123"/>
        <v/>
      </c>
      <c r="X546" s="113"/>
      <c r="Y546" s="117" t="str">
        <f t="shared" si="124"/>
        <v/>
      </c>
      <c r="Z546" s="118"/>
      <c r="AA546" s="93"/>
      <c r="AB546" s="93"/>
      <c r="AC546" s="93"/>
    </row>
    <row r="547" spans="1:29" ht="20.100000000000001" customHeight="1" thickBot="1" x14ac:dyDescent="0.25">
      <c r="A547" s="353"/>
      <c r="B547" s="353"/>
      <c r="C547" s="353"/>
      <c r="D547" s="353"/>
      <c r="E547" s="353"/>
      <c r="F547" s="353"/>
      <c r="G547" s="353"/>
      <c r="H547" s="353"/>
      <c r="I547" s="353"/>
      <c r="J547" s="353"/>
      <c r="K547" s="353"/>
      <c r="L547" s="353"/>
      <c r="M547" s="136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6"/>
      <c r="AB547" s="136"/>
      <c r="AC547" s="136"/>
    </row>
    <row r="548" spans="1:29" ht="20.100000000000001" customHeight="1" thickBot="1" x14ac:dyDescent="0.55000000000000004">
      <c r="A548" s="560" t="s">
        <v>50</v>
      </c>
      <c r="B548" s="561"/>
      <c r="C548" s="561"/>
      <c r="D548" s="561"/>
      <c r="E548" s="561"/>
      <c r="F548" s="561"/>
      <c r="G548" s="561"/>
      <c r="H548" s="561"/>
      <c r="I548" s="561"/>
      <c r="J548" s="561"/>
      <c r="K548" s="561"/>
      <c r="L548" s="562"/>
      <c r="M548" s="94"/>
      <c r="N548" s="95"/>
      <c r="O548" s="557" t="s">
        <v>51</v>
      </c>
      <c r="P548" s="558"/>
      <c r="Q548" s="558"/>
      <c r="R548" s="559"/>
      <c r="S548" s="96"/>
      <c r="T548" s="557" t="s">
        <v>52</v>
      </c>
      <c r="U548" s="558"/>
      <c r="V548" s="558"/>
      <c r="W548" s="558"/>
      <c r="X548" s="558"/>
      <c r="Y548" s="559"/>
      <c r="Z548" s="92"/>
      <c r="AA548" s="93"/>
      <c r="AB548" s="93"/>
      <c r="AC548" s="93"/>
    </row>
    <row r="549" spans="1:29" ht="20.100000000000001" customHeight="1" thickBot="1" x14ac:dyDescent="0.25">
      <c r="A549" s="436"/>
      <c r="B549" s="437"/>
      <c r="C549" s="566" t="s">
        <v>237</v>
      </c>
      <c r="D549" s="567"/>
      <c r="E549" s="567"/>
      <c r="F549" s="567"/>
      <c r="G549" s="437" t="str">
        <f>$J$1</f>
        <v>May</v>
      </c>
      <c r="H549" s="568">
        <f>$K$1</f>
        <v>2025</v>
      </c>
      <c r="I549" s="567"/>
      <c r="J549" s="437"/>
      <c r="K549" s="438"/>
      <c r="L549" s="439"/>
      <c r="M549" s="102"/>
      <c r="N549" s="103"/>
      <c r="O549" s="104" t="s">
        <v>53</v>
      </c>
      <c r="P549" s="104" t="s">
        <v>54</v>
      </c>
      <c r="Q549" s="104" t="s">
        <v>55</v>
      </c>
      <c r="R549" s="104" t="s">
        <v>56</v>
      </c>
      <c r="S549" s="105"/>
      <c r="T549" s="104" t="s">
        <v>53</v>
      </c>
      <c r="U549" s="104" t="s">
        <v>57</v>
      </c>
      <c r="V549" s="104" t="s">
        <v>9</v>
      </c>
      <c r="W549" s="104" t="s">
        <v>10</v>
      </c>
      <c r="X549" s="104" t="s">
        <v>11</v>
      </c>
      <c r="Y549" s="104" t="s">
        <v>58</v>
      </c>
      <c r="Z549" s="92"/>
      <c r="AA549" s="93"/>
      <c r="AB549" s="93"/>
      <c r="AC549" s="93"/>
    </row>
    <row r="550" spans="1:29" ht="20.100000000000001" customHeight="1" x14ac:dyDescent="0.2">
      <c r="A550" s="405"/>
      <c r="B550" s="353"/>
      <c r="C550" s="353"/>
      <c r="D550" s="406"/>
      <c r="E550" s="406"/>
      <c r="F550" s="406"/>
      <c r="G550" s="406"/>
      <c r="H550" s="406"/>
      <c r="I550" s="353"/>
      <c r="J550" s="407" t="s">
        <v>59</v>
      </c>
      <c r="K550" s="408">
        <f>35000+10000</f>
        <v>45000</v>
      </c>
      <c r="L550" s="409"/>
      <c r="M550" s="93"/>
      <c r="N550" s="110"/>
      <c r="O550" s="111" t="s">
        <v>60</v>
      </c>
      <c r="P550" s="111">
        <v>30</v>
      </c>
      <c r="Q550" s="111">
        <v>1</v>
      </c>
      <c r="R550" s="111">
        <f>15-Q550</f>
        <v>14</v>
      </c>
      <c r="S550" s="112"/>
      <c r="T550" s="111" t="s">
        <v>60</v>
      </c>
      <c r="U550" s="113"/>
      <c r="V550" s="113"/>
      <c r="W550" s="113">
        <f>V550+U550</f>
        <v>0</v>
      </c>
      <c r="X550" s="113"/>
      <c r="Y550" s="113">
        <f>W550-X550</f>
        <v>0</v>
      </c>
      <c r="Z550" s="92"/>
      <c r="AA550" s="93"/>
      <c r="AB550" s="93"/>
      <c r="AC550" s="93"/>
    </row>
    <row r="551" spans="1:29" ht="20.100000000000001" customHeight="1" thickBot="1" x14ac:dyDescent="0.25">
      <c r="A551" s="405"/>
      <c r="B551" s="353" t="s">
        <v>61</v>
      </c>
      <c r="C551" s="410" t="s">
        <v>114</v>
      </c>
      <c r="D551" s="353"/>
      <c r="E551" s="353"/>
      <c r="F551" s="353"/>
      <c r="G551" s="353"/>
      <c r="H551" s="411"/>
      <c r="I551" s="406"/>
      <c r="J551" s="353"/>
      <c r="K551" s="353"/>
      <c r="L551" s="412"/>
      <c r="M551" s="94"/>
      <c r="N551" s="116"/>
      <c r="O551" s="111" t="s">
        <v>62</v>
      </c>
      <c r="P551" s="111">
        <v>27</v>
      </c>
      <c r="Q551" s="111">
        <v>1</v>
      </c>
      <c r="R551" s="111">
        <f t="shared" ref="R551:R561" si="125">R550-Q551</f>
        <v>13</v>
      </c>
      <c r="S551" s="92"/>
      <c r="T551" s="111" t="s">
        <v>62</v>
      </c>
      <c r="U551" s="117">
        <f t="shared" ref="U551:U552" si="126">Y550</f>
        <v>0</v>
      </c>
      <c r="V551" s="113"/>
      <c r="W551" s="117">
        <f t="shared" ref="W551:W558" si="127">IF(U551="","",U551+V551)</f>
        <v>0</v>
      </c>
      <c r="X551" s="113"/>
      <c r="Y551" s="117">
        <f t="shared" ref="Y551:Y558" si="128">IF(W551="","",W551-X551)</f>
        <v>0</v>
      </c>
      <c r="Z551" s="92"/>
      <c r="AA551" s="93"/>
      <c r="AB551" s="93"/>
      <c r="AC551" s="93"/>
    </row>
    <row r="552" spans="1:29" ht="20.100000000000001" customHeight="1" thickBot="1" x14ac:dyDescent="0.25">
      <c r="A552" s="405"/>
      <c r="B552" s="413" t="s">
        <v>63</v>
      </c>
      <c r="C552" s="414">
        <v>45156</v>
      </c>
      <c r="D552" s="353"/>
      <c r="E552" s="353"/>
      <c r="F552" s="563" t="s">
        <v>52</v>
      </c>
      <c r="G552" s="564"/>
      <c r="H552" s="353"/>
      <c r="I552" s="563" t="s">
        <v>64</v>
      </c>
      <c r="J552" s="565"/>
      <c r="K552" s="564"/>
      <c r="L552" s="415"/>
      <c r="M552" s="93"/>
      <c r="N552" s="110"/>
      <c r="O552" s="111" t="s">
        <v>65</v>
      </c>
      <c r="P552" s="111">
        <v>31</v>
      </c>
      <c r="Q552" s="111">
        <v>0</v>
      </c>
      <c r="R552" s="111">
        <f t="shared" si="125"/>
        <v>13</v>
      </c>
      <c r="S552" s="92"/>
      <c r="T552" s="111" t="s">
        <v>65</v>
      </c>
      <c r="U552" s="117">
        <f t="shared" si="126"/>
        <v>0</v>
      </c>
      <c r="V552" s="113"/>
      <c r="W552" s="117">
        <f t="shared" si="127"/>
        <v>0</v>
      </c>
      <c r="X552" s="113"/>
      <c r="Y552" s="117">
        <f t="shared" si="128"/>
        <v>0</v>
      </c>
      <c r="Z552" s="118"/>
      <c r="AA552" s="93"/>
      <c r="AB552" s="93"/>
      <c r="AC552" s="93"/>
    </row>
    <row r="553" spans="1:29" ht="20.100000000000001" customHeight="1" x14ac:dyDescent="0.2">
      <c r="A553" s="405"/>
      <c r="B553" s="353"/>
      <c r="C553" s="353"/>
      <c r="D553" s="353"/>
      <c r="E553" s="353"/>
      <c r="F553" s="353"/>
      <c r="G553" s="353"/>
      <c r="H553" s="416"/>
      <c r="I553" s="353"/>
      <c r="J553" s="353"/>
      <c r="K553" s="353"/>
      <c r="L553" s="417"/>
      <c r="M553" s="93"/>
      <c r="N553" s="110"/>
      <c r="O553" s="111" t="s">
        <v>66</v>
      </c>
      <c r="P553" s="111">
        <v>29</v>
      </c>
      <c r="Q553" s="111">
        <v>1</v>
      </c>
      <c r="R553" s="111">
        <f t="shared" si="125"/>
        <v>12</v>
      </c>
      <c r="S553" s="92"/>
      <c r="T553" s="111" t="s">
        <v>66</v>
      </c>
      <c r="U553" s="117">
        <f>IF($J$1="March","",Y552)</f>
        <v>0</v>
      </c>
      <c r="V553" s="113"/>
      <c r="W553" s="117">
        <f t="shared" si="127"/>
        <v>0</v>
      </c>
      <c r="X553" s="113"/>
      <c r="Y553" s="117">
        <f t="shared" si="128"/>
        <v>0</v>
      </c>
      <c r="Z553" s="92"/>
      <c r="AA553" s="93"/>
      <c r="AB553" s="93"/>
      <c r="AC553" s="93"/>
    </row>
    <row r="554" spans="1:29" ht="20.100000000000001" customHeight="1" x14ac:dyDescent="0.2">
      <c r="A554" s="405"/>
      <c r="B554" s="581" t="s">
        <v>51</v>
      </c>
      <c r="C554" s="527"/>
      <c r="D554" s="353"/>
      <c r="E554" s="353"/>
      <c r="F554" s="124" t="s">
        <v>67</v>
      </c>
      <c r="G554" s="125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0</v>
      </c>
      <c r="H554" s="416"/>
      <c r="I554" s="419">
        <f>IF(C558&gt;=C557,$K$2,C556+C558)</f>
        <v>31</v>
      </c>
      <c r="J554" s="127" t="s">
        <v>68</v>
      </c>
      <c r="K554" s="128">
        <f>K550/$K$2*I554</f>
        <v>45000</v>
      </c>
      <c r="L554" s="418"/>
      <c r="M554" s="93"/>
      <c r="N554" s="110"/>
      <c r="O554" s="111" t="s">
        <v>69</v>
      </c>
      <c r="P554" s="111">
        <v>31</v>
      </c>
      <c r="Q554" s="111">
        <v>0</v>
      </c>
      <c r="R554" s="111">
        <f t="shared" si="125"/>
        <v>12</v>
      </c>
      <c r="S554" s="92"/>
      <c r="T554" s="111" t="s">
        <v>69</v>
      </c>
      <c r="U554" s="117">
        <f t="shared" ref="U554:U558" si="129">Y553</f>
        <v>0</v>
      </c>
      <c r="V554" s="113"/>
      <c r="W554" s="117">
        <f t="shared" si="127"/>
        <v>0</v>
      </c>
      <c r="X554" s="113"/>
      <c r="Y554" s="117">
        <f t="shared" si="128"/>
        <v>0</v>
      </c>
      <c r="Z554" s="92"/>
      <c r="AA554" s="93"/>
      <c r="AB554" s="93"/>
      <c r="AC554" s="93"/>
    </row>
    <row r="555" spans="1:29" ht="20.100000000000001" customHeight="1" x14ac:dyDescent="0.2">
      <c r="A555" s="405"/>
      <c r="B555" s="130"/>
      <c r="C555" s="130"/>
      <c r="D555" s="353"/>
      <c r="E555" s="353"/>
      <c r="F555" s="124" t="s">
        <v>9</v>
      </c>
      <c r="G555" s="125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416"/>
      <c r="I555" s="419">
        <v>39</v>
      </c>
      <c r="J555" s="127" t="s">
        <v>70</v>
      </c>
      <c r="K555" s="125">
        <f>K550/$K$2/8*I555</f>
        <v>7076.6129032258059</v>
      </c>
      <c r="L555" s="420"/>
      <c r="M555" s="93"/>
      <c r="N555" s="110"/>
      <c r="O555" s="111" t="s">
        <v>47</v>
      </c>
      <c r="P555" s="111"/>
      <c r="Q555" s="111"/>
      <c r="R555" s="111">
        <f t="shared" si="125"/>
        <v>12</v>
      </c>
      <c r="S555" s="92"/>
      <c r="T555" s="111" t="s">
        <v>47</v>
      </c>
      <c r="U555" s="117">
        <f t="shared" si="129"/>
        <v>0</v>
      </c>
      <c r="V555" s="113"/>
      <c r="W555" s="117">
        <f t="shared" si="127"/>
        <v>0</v>
      </c>
      <c r="X555" s="153"/>
      <c r="Y555" s="117">
        <f t="shared" si="128"/>
        <v>0</v>
      </c>
      <c r="Z555" s="92"/>
      <c r="AA555" s="93"/>
      <c r="AB555" s="93"/>
      <c r="AC555" s="93"/>
    </row>
    <row r="556" spans="1:29" ht="20.100000000000001" customHeight="1" x14ac:dyDescent="0.2">
      <c r="A556" s="405"/>
      <c r="B556" s="124" t="s">
        <v>54</v>
      </c>
      <c r="C556" s="130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31</v>
      </c>
      <c r="D556" s="353"/>
      <c r="E556" s="353"/>
      <c r="F556" s="124" t="s">
        <v>71</v>
      </c>
      <c r="G556" s="125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0</v>
      </c>
      <c r="H556" s="416"/>
      <c r="I556" s="578" t="s">
        <v>72</v>
      </c>
      <c r="J556" s="527"/>
      <c r="K556" s="125">
        <f>K554+K555</f>
        <v>52076.612903225803</v>
      </c>
      <c r="L556" s="420"/>
      <c r="M556" s="93"/>
      <c r="N556" s="110"/>
      <c r="O556" s="111" t="s">
        <v>73</v>
      </c>
      <c r="P556" s="140"/>
      <c r="Q556" s="140"/>
      <c r="R556" s="111">
        <f t="shared" si="125"/>
        <v>12</v>
      </c>
      <c r="S556" s="92"/>
      <c r="T556" s="111" t="s">
        <v>73</v>
      </c>
      <c r="U556" s="117">
        <f t="shared" si="129"/>
        <v>0</v>
      </c>
      <c r="V556" s="113"/>
      <c r="W556" s="117">
        <f t="shared" si="127"/>
        <v>0</v>
      </c>
      <c r="X556" s="153"/>
      <c r="Y556" s="117">
        <f t="shared" si="128"/>
        <v>0</v>
      </c>
      <c r="Z556" s="92"/>
      <c r="AA556" s="93"/>
      <c r="AB556" s="93"/>
      <c r="AC556" s="93"/>
    </row>
    <row r="557" spans="1:29" ht="20.100000000000001" customHeight="1" x14ac:dyDescent="0.2">
      <c r="A557" s="405"/>
      <c r="B557" s="124" t="s">
        <v>55</v>
      </c>
      <c r="C557" s="130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353"/>
      <c r="E557" s="353"/>
      <c r="F557" s="124" t="s">
        <v>11</v>
      </c>
      <c r="G557" s="125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0</v>
      </c>
      <c r="H557" s="416"/>
      <c r="I557" s="578" t="s">
        <v>74</v>
      </c>
      <c r="J557" s="527"/>
      <c r="K557" s="125">
        <f>G557</f>
        <v>0</v>
      </c>
      <c r="L557" s="420"/>
      <c r="M557" s="93"/>
      <c r="N557" s="110"/>
      <c r="O557" s="111" t="s">
        <v>75</v>
      </c>
      <c r="P557" s="111"/>
      <c r="Q557" s="111"/>
      <c r="R557" s="111">
        <f t="shared" si="125"/>
        <v>12</v>
      </c>
      <c r="S557" s="92"/>
      <c r="T557" s="111" t="s">
        <v>75</v>
      </c>
      <c r="U557" s="117">
        <f t="shared" si="129"/>
        <v>0</v>
      </c>
      <c r="V557" s="113"/>
      <c r="W557" s="117">
        <f t="shared" si="127"/>
        <v>0</v>
      </c>
      <c r="X557" s="153"/>
      <c r="Y557" s="117">
        <f t="shared" si="128"/>
        <v>0</v>
      </c>
      <c r="Z557" s="92"/>
      <c r="AA557" s="93"/>
      <c r="AB557" s="93"/>
      <c r="AC557" s="93"/>
    </row>
    <row r="558" spans="1:29" ht="18.75" customHeight="1" x14ac:dyDescent="0.2">
      <c r="A558" s="405"/>
      <c r="B558" s="426" t="s">
        <v>76</v>
      </c>
      <c r="C558" s="424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12</v>
      </c>
      <c r="D558" s="353"/>
      <c r="E558" s="353"/>
      <c r="F558" s="426" t="s">
        <v>58</v>
      </c>
      <c r="G558" s="427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0</v>
      </c>
      <c r="H558" s="353"/>
      <c r="I558" s="576" t="s">
        <v>13</v>
      </c>
      <c r="J558" s="577"/>
      <c r="K558" s="430">
        <f>K556-K557</f>
        <v>52076.612903225803</v>
      </c>
      <c r="L558" s="412"/>
      <c r="M558" s="93"/>
      <c r="N558" s="110"/>
      <c r="O558" s="111" t="s">
        <v>78</v>
      </c>
      <c r="P558" s="111"/>
      <c r="Q558" s="111"/>
      <c r="R558" s="111">
        <f t="shared" si="125"/>
        <v>12</v>
      </c>
      <c r="S558" s="92"/>
      <c r="T558" s="111" t="s">
        <v>78</v>
      </c>
      <c r="U558" s="117">
        <f t="shared" si="129"/>
        <v>0</v>
      </c>
      <c r="V558" s="113"/>
      <c r="W558" s="117">
        <f t="shared" si="127"/>
        <v>0</v>
      </c>
      <c r="X558" s="113"/>
      <c r="Y558" s="117">
        <f t="shared" si="128"/>
        <v>0</v>
      </c>
      <c r="Z558" s="118"/>
      <c r="AA558" s="93"/>
      <c r="AB558" s="93"/>
      <c r="AC558" s="93"/>
    </row>
    <row r="559" spans="1:29" ht="20.100000000000001" customHeight="1" x14ac:dyDescent="0.2">
      <c r="A559" s="405"/>
      <c r="B559" s="353"/>
      <c r="C559" s="353"/>
      <c r="D559" s="353"/>
      <c r="E559" s="353"/>
      <c r="F559" s="353"/>
      <c r="G559" s="353"/>
      <c r="H559" s="353"/>
      <c r="I559" s="571"/>
      <c r="J559" s="572"/>
      <c r="K559" s="408"/>
      <c r="L559" s="415"/>
      <c r="M559" s="93"/>
      <c r="N559" s="110"/>
      <c r="O559" s="111" t="s">
        <v>79</v>
      </c>
      <c r="P559" s="111"/>
      <c r="Q559" s="111"/>
      <c r="R559" s="111">
        <f t="shared" si="125"/>
        <v>12</v>
      </c>
      <c r="S559" s="92"/>
      <c r="T559" s="111" t="s">
        <v>79</v>
      </c>
      <c r="U559" s="117" t="str">
        <f>IF($J$1="October",Y558,"")</f>
        <v/>
      </c>
      <c r="V559" s="113"/>
      <c r="W559" s="117"/>
      <c r="X559" s="113"/>
      <c r="Y559" s="117"/>
      <c r="Z559" s="92"/>
      <c r="AA559" s="93"/>
      <c r="AB559" s="93"/>
      <c r="AC559" s="93"/>
    </row>
    <row r="560" spans="1:29" ht="20.100000000000001" customHeight="1" x14ac:dyDescent="0.3">
      <c r="A560" s="405"/>
      <c r="B560" s="444"/>
      <c r="C560" s="444"/>
      <c r="D560" s="444"/>
      <c r="E560" s="444"/>
      <c r="F560" s="444"/>
      <c r="G560" s="444"/>
      <c r="H560" s="444"/>
      <c r="I560" s="571"/>
      <c r="J560" s="572"/>
      <c r="K560" s="408"/>
      <c r="L560" s="415"/>
      <c r="M560" s="93"/>
      <c r="N560" s="110"/>
      <c r="O560" s="111" t="s">
        <v>80</v>
      </c>
      <c r="P560" s="111"/>
      <c r="Q560" s="111"/>
      <c r="R560" s="111">
        <f t="shared" si="125"/>
        <v>12</v>
      </c>
      <c r="S560" s="92"/>
      <c r="T560" s="111" t="s">
        <v>80</v>
      </c>
      <c r="U560" s="117"/>
      <c r="V560" s="113"/>
      <c r="W560" s="117"/>
      <c r="X560" s="113"/>
      <c r="Y560" s="117"/>
      <c r="Z560" s="92"/>
      <c r="AA560" s="93"/>
      <c r="AB560" s="93"/>
      <c r="AC560" s="93"/>
    </row>
    <row r="561" spans="1:29" ht="20.100000000000001" customHeight="1" thickBot="1" x14ac:dyDescent="0.35">
      <c r="A561" s="421"/>
      <c r="B561" s="447"/>
      <c r="C561" s="447"/>
      <c r="D561" s="447"/>
      <c r="E561" s="447"/>
      <c r="F561" s="447"/>
      <c r="G561" s="447"/>
      <c r="H561" s="447"/>
      <c r="I561" s="447"/>
      <c r="J561" s="447"/>
      <c r="K561" s="447"/>
      <c r="L561" s="423"/>
      <c r="M561" s="93"/>
      <c r="N561" s="110"/>
      <c r="O561" s="111" t="s">
        <v>81</v>
      </c>
      <c r="P561" s="111"/>
      <c r="Q561" s="111"/>
      <c r="R561" s="111">
        <f t="shared" si="125"/>
        <v>12</v>
      </c>
      <c r="S561" s="92"/>
      <c r="T561" s="111" t="s">
        <v>81</v>
      </c>
      <c r="U561" s="117"/>
      <c r="V561" s="113"/>
      <c r="W561" s="117"/>
      <c r="X561" s="113"/>
      <c r="Y561" s="117"/>
      <c r="Z561" s="92"/>
      <c r="AA561" s="93"/>
      <c r="AB561" s="93"/>
      <c r="AC561" s="93"/>
    </row>
    <row r="562" spans="1:29" ht="20.100000000000001" customHeight="1" thickBot="1" x14ac:dyDescent="0.25">
      <c r="A562" s="353"/>
      <c r="B562" s="353"/>
      <c r="C562" s="353"/>
      <c r="D562" s="353"/>
      <c r="E562" s="353"/>
      <c r="F562" s="353"/>
      <c r="G562" s="353"/>
      <c r="H562" s="353"/>
      <c r="I562" s="353"/>
      <c r="J562" s="353"/>
      <c r="K562" s="353"/>
      <c r="L562" s="353"/>
      <c r="M562" s="136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6"/>
      <c r="AB562" s="136"/>
      <c r="AC562" s="136"/>
    </row>
    <row r="563" spans="1:29" ht="20.100000000000001" customHeight="1" thickBot="1" x14ac:dyDescent="0.55000000000000004">
      <c r="A563" s="560" t="s">
        <v>50</v>
      </c>
      <c r="B563" s="561"/>
      <c r="C563" s="561"/>
      <c r="D563" s="561"/>
      <c r="E563" s="561"/>
      <c r="F563" s="561"/>
      <c r="G563" s="561"/>
      <c r="H563" s="561"/>
      <c r="I563" s="561"/>
      <c r="J563" s="561"/>
      <c r="K563" s="561"/>
      <c r="L563" s="562"/>
      <c r="M563" s="94"/>
      <c r="N563" s="95"/>
      <c r="O563" s="557" t="s">
        <v>51</v>
      </c>
      <c r="P563" s="558"/>
      <c r="Q563" s="558"/>
      <c r="R563" s="559"/>
      <c r="S563" s="96"/>
      <c r="T563" s="557" t="s">
        <v>52</v>
      </c>
      <c r="U563" s="558"/>
      <c r="V563" s="558"/>
      <c r="W563" s="558"/>
      <c r="X563" s="558"/>
      <c r="Y563" s="559"/>
      <c r="Z563" s="97"/>
      <c r="AA563" s="94"/>
      <c r="AB563" s="93"/>
      <c r="AC563" s="93"/>
    </row>
    <row r="564" spans="1:29" ht="20.100000000000001" customHeight="1" thickBot="1" x14ac:dyDescent="0.25">
      <c r="A564" s="436"/>
      <c r="B564" s="437"/>
      <c r="C564" s="566" t="s">
        <v>237</v>
      </c>
      <c r="D564" s="567"/>
      <c r="E564" s="567"/>
      <c r="F564" s="567"/>
      <c r="G564" s="437" t="str">
        <f>$J$1</f>
        <v>May</v>
      </c>
      <c r="H564" s="568">
        <f>$K$1</f>
        <v>2025</v>
      </c>
      <c r="I564" s="567"/>
      <c r="J564" s="437"/>
      <c r="K564" s="438"/>
      <c r="L564" s="439"/>
      <c r="M564" s="102"/>
      <c r="N564" s="103"/>
      <c r="O564" s="104" t="s">
        <v>53</v>
      </c>
      <c r="P564" s="104" t="s">
        <v>54</v>
      </c>
      <c r="Q564" s="104" t="s">
        <v>55</v>
      </c>
      <c r="R564" s="104" t="s">
        <v>56</v>
      </c>
      <c r="S564" s="105"/>
      <c r="T564" s="104" t="s">
        <v>53</v>
      </c>
      <c r="U564" s="104" t="s">
        <v>57</v>
      </c>
      <c r="V564" s="104" t="s">
        <v>9</v>
      </c>
      <c r="W564" s="104" t="s">
        <v>10</v>
      </c>
      <c r="X564" s="104" t="s">
        <v>11</v>
      </c>
      <c r="Y564" s="104" t="s">
        <v>58</v>
      </c>
      <c r="Z564" s="106"/>
      <c r="AA564" s="102"/>
      <c r="AB564" s="93"/>
      <c r="AC564" s="93"/>
    </row>
    <row r="565" spans="1:29" ht="20.100000000000001" customHeight="1" x14ac:dyDescent="0.2">
      <c r="A565" s="98"/>
      <c r="B565" s="85"/>
      <c r="C565" s="85"/>
      <c r="D565" s="107"/>
      <c r="E565" s="107"/>
      <c r="F565" s="107"/>
      <c r="G565" s="107"/>
      <c r="H565" s="107"/>
      <c r="I565" s="85"/>
      <c r="J565" s="108" t="s">
        <v>59</v>
      </c>
      <c r="K565" s="87">
        <f>30000+5000+5000</f>
        <v>40000</v>
      </c>
      <c r="L565" s="109"/>
      <c r="M565" s="93"/>
      <c r="N565" s="110"/>
      <c r="O565" s="111" t="s">
        <v>60</v>
      </c>
      <c r="P565" s="111">
        <v>28</v>
      </c>
      <c r="Q565" s="111">
        <v>3</v>
      </c>
      <c r="R565" s="111">
        <f>15-Q565</f>
        <v>12</v>
      </c>
      <c r="S565" s="112"/>
      <c r="T565" s="111" t="s">
        <v>60</v>
      </c>
      <c r="U565" s="113">
        <v>5100</v>
      </c>
      <c r="V565" s="113"/>
      <c r="W565" s="113">
        <f>V565+U565</f>
        <v>5100</v>
      </c>
      <c r="X565" s="113">
        <v>5100</v>
      </c>
      <c r="Y565" s="113">
        <f>W565-X565</f>
        <v>0</v>
      </c>
      <c r="Z565" s="106"/>
      <c r="AA565" s="93"/>
      <c r="AB565" s="93"/>
      <c r="AC565" s="93"/>
    </row>
    <row r="566" spans="1:29" ht="20.100000000000001" customHeight="1" thickBot="1" x14ac:dyDescent="0.25">
      <c r="A566" s="98"/>
      <c r="B566" s="85" t="s">
        <v>61</v>
      </c>
      <c r="C566" s="84" t="s">
        <v>113</v>
      </c>
      <c r="D566" s="85"/>
      <c r="E566" s="85"/>
      <c r="F566" s="85"/>
      <c r="G566" s="85"/>
      <c r="H566" s="114"/>
      <c r="I566" s="107"/>
      <c r="J566" s="85"/>
      <c r="K566" s="85"/>
      <c r="L566" s="115"/>
      <c r="M566" s="94"/>
      <c r="N566" s="116"/>
      <c r="O566" s="111" t="s">
        <v>62</v>
      </c>
      <c r="P566" s="111">
        <v>28</v>
      </c>
      <c r="Q566" s="111">
        <v>0</v>
      </c>
      <c r="R566" s="111">
        <f t="shared" ref="R566:R576" si="130">R565-Q566</f>
        <v>12</v>
      </c>
      <c r="S566" s="92"/>
      <c r="T566" s="111" t="s">
        <v>62</v>
      </c>
      <c r="U566" s="117">
        <f>Y565</f>
        <v>0</v>
      </c>
      <c r="V566" s="113"/>
      <c r="W566" s="117">
        <f t="shared" ref="W566:W576" si="131">IF(U566="","",U566+V566)</f>
        <v>0</v>
      </c>
      <c r="X566" s="113"/>
      <c r="Y566" s="117">
        <f t="shared" ref="Y566:Y576" si="132">IF(W566="","",W566-X566)</f>
        <v>0</v>
      </c>
      <c r="Z566" s="118"/>
      <c r="AA566" s="94"/>
      <c r="AB566" s="93"/>
      <c r="AC566" s="93"/>
    </row>
    <row r="567" spans="1:29" ht="20.100000000000001" customHeight="1" thickBot="1" x14ac:dyDescent="0.25">
      <c r="A567" s="405"/>
      <c r="B567" s="413" t="s">
        <v>63</v>
      </c>
      <c r="C567" s="414"/>
      <c r="D567" s="353"/>
      <c r="E567" s="353"/>
      <c r="F567" s="563" t="s">
        <v>52</v>
      </c>
      <c r="G567" s="564"/>
      <c r="H567" s="353"/>
      <c r="I567" s="563" t="s">
        <v>64</v>
      </c>
      <c r="J567" s="565"/>
      <c r="K567" s="564"/>
      <c r="L567" s="415"/>
      <c r="M567" s="93"/>
      <c r="N567" s="110"/>
      <c r="O567" s="111" t="s">
        <v>65</v>
      </c>
      <c r="P567" s="111">
        <v>28</v>
      </c>
      <c r="Q567" s="111">
        <v>3</v>
      </c>
      <c r="R567" s="111">
        <f t="shared" si="130"/>
        <v>9</v>
      </c>
      <c r="S567" s="92"/>
      <c r="T567" s="111" t="s">
        <v>65</v>
      </c>
      <c r="U567" s="117">
        <f>Y566</f>
        <v>0</v>
      </c>
      <c r="V567" s="113"/>
      <c r="W567" s="117">
        <f t="shared" si="131"/>
        <v>0</v>
      </c>
      <c r="X567" s="113"/>
      <c r="Y567" s="117">
        <f t="shared" si="132"/>
        <v>0</v>
      </c>
      <c r="Z567" s="118"/>
      <c r="AA567" s="93"/>
      <c r="AB567" s="93"/>
      <c r="AC567" s="93"/>
    </row>
    <row r="568" spans="1:29" ht="20.100000000000001" customHeight="1" x14ac:dyDescent="0.2">
      <c r="A568" s="98"/>
      <c r="B568" s="85"/>
      <c r="C568" s="85"/>
      <c r="D568" s="85"/>
      <c r="E568" s="85"/>
      <c r="F568" s="85"/>
      <c r="G568" s="85"/>
      <c r="H568" s="122"/>
      <c r="I568" s="85"/>
      <c r="J568" s="85"/>
      <c r="K568" s="85"/>
      <c r="L568" s="123"/>
      <c r="M568" s="93"/>
      <c r="N568" s="110"/>
      <c r="O568" s="111" t="s">
        <v>66</v>
      </c>
      <c r="P568" s="111">
        <v>29</v>
      </c>
      <c r="Q568" s="111">
        <v>1</v>
      </c>
      <c r="R568" s="111">
        <f t="shared" si="130"/>
        <v>8</v>
      </c>
      <c r="S568" s="92"/>
      <c r="T568" s="111" t="s">
        <v>66</v>
      </c>
      <c r="U568" s="117">
        <f>Y567</f>
        <v>0</v>
      </c>
      <c r="V568" s="113">
        <v>5000</v>
      </c>
      <c r="W568" s="117">
        <f t="shared" si="131"/>
        <v>5000</v>
      </c>
      <c r="X568" s="113">
        <v>5000</v>
      </c>
      <c r="Y568" s="117">
        <f t="shared" si="132"/>
        <v>0</v>
      </c>
      <c r="Z568" s="118"/>
      <c r="AA568" s="93"/>
      <c r="AB568" s="93"/>
      <c r="AC568" s="93"/>
    </row>
    <row r="569" spans="1:29" ht="20.100000000000001" customHeight="1" x14ac:dyDescent="0.2">
      <c r="A569" s="98"/>
      <c r="B569" s="569" t="s">
        <v>51</v>
      </c>
      <c r="C569" s="527"/>
      <c r="D569" s="85"/>
      <c r="E569" s="85"/>
      <c r="F569" s="124" t="s">
        <v>67</v>
      </c>
      <c r="G569" s="125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122"/>
      <c r="I569" s="126">
        <f>IF(C573&gt;=C572,$K$2,C571+C573)</f>
        <v>31</v>
      </c>
      <c r="J569" s="127" t="s">
        <v>68</v>
      </c>
      <c r="K569" s="128">
        <f>K565/$K$2*I569</f>
        <v>40000</v>
      </c>
      <c r="L569" s="129"/>
      <c r="M569" s="93"/>
      <c r="N569" s="110"/>
      <c r="O569" s="111" t="s">
        <v>69</v>
      </c>
      <c r="P569" s="111">
        <v>28</v>
      </c>
      <c r="Q569" s="111">
        <v>3</v>
      </c>
      <c r="R569" s="111">
        <f t="shared" si="130"/>
        <v>5</v>
      </c>
      <c r="S569" s="92"/>
      <c r="T569" s="111" t="s">
        <v>69</v>
      </c>
      <c r="U569" s="117"/>
      <c r="V569" s="113"/>
      <c r="W569" s="117" t="str">
        <f t="shared" si="131"/>
        <v/>
      </c>
      <c r="X569" s="113"/>
      <c r="Y569" s="117" t="str">
        <f t="shared" si="132"/>
        <v/>
      </c>
      <c r="Z569" s="118"/>
      <c r="AA569" s="93"/>
      <c r="AB569" s="93"/>
      <c r="AC569" s="93"/>
    </row>
    <row r="570" spans="1:29" ht="20.100000000000001" customHeight="1" x14ac:dyDescent="0.2">
      <c r="A570" s="98"/>
      <c r="B570" s="130"/>
      <c r="C570" s="130"/>
      <c r="D570" s="85"/>
      <c r="E570" s="85"/>
      <c r="F570" s="124" t="s">
        <v>9</v>
      </c>
      <c r="G570" s="125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122"/>
      <c r="I570" s="126">
        <v>153</v>
      </c>
      <c r="J570" s="127" t="s">
        <v>70</v>
      </c>
      <c r="K570" s="125">
        <f>K565/$K$2/8*I570</f>
        <v>24677.419354838708</v>
      </c>
      <c r="L570" s="131"/>
      <c r="M570" s="93"/>
      <c r="N570" s="110"/>
      <c r="O570" s="111" t="s">
        <v>47</v>
      </c>
      <c r="P570" s="111"/>
      <c r="Q570" s="111"/>
      <c r="R570" s="111">
        <f t="shared" si="130"/>
        <v>5</v>
      </c>
      <c r="S570" s="92"/>
      <c r="T570" s="111" t="s">
        <v>47</v>
      </c>
      <c r="U570" s="117"/>
      <c r="V570" s="113"/>
      <c r="W570" s="117">
        <f>V570+U570</f>
        <v>0</v>
      </c>
      <c r="X570" s="153"/>
      <c r="Y570" s="117">
        <f t="shared" si="132"/>
        <v>0</v>
      </c>
      <c r="Z570" s="118"/>
      <c r="AA570" s="93"/>
      <c r="AB570" s="93"/>
      <c r="AC570" s="93"/>
    </row>
    <row r="571" spans="1:29" ht="20.100000000000001" customHeight="1" x14ac:dyDescent="0.2">
      <c r="A571" s="98"/>
      <c r="B571" s="124" t="s">
        <v>54</v>
      </c>
      <c r="C571" s="130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28</v>
      </c>
      <c r="D571" s="85"/>
      <c r="E571" s="85"/>
      <c r="F571" s="124" t="s">
        <v>71</v>
      </c>
      <c r="G571" s="125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122"/>
      <c r="I571" s="570" t="s">
        <v>72</v>
      </c>
      <c r="J571" s="527"/>
      <c r="K571" s="125">
        <f>K569+K570</f>
        <v>64677.419354838712</v>
      </c>
      <c r="L571" s="131"/>
      <c r="M571" s="93"/>
      <c r="N571" s="110"/>
      <c r="O571" s="111" t="s">
        <v>73</v>
      </c>
      <c r="P571" s="111"/>
      <c r="Q571" s="111"/>
      <c r="R571" s="111">
        <f t="shared" si="130"/>
        <v>5</v>
      </c>
      <c r="S571" s="92"/>
      <c r="T571" s="111" t="s">
        <v>73</v>
      </c>
      <c r="U571" s="117"/>
      <c r="V571" s="113"/>
      <c r="W571" s="117" t="str">
        <f t="shared" si="131"/>
        <v/>
      </c>
      <c r="X571" s="153"/>
      <c r="Y571" s="117" t="str">
        <f t="shared" si="132"/>
        <v/>
      </c>
      <c r="Z571" s="118"/>
      <c r="AA571" s="93"/>
      <c r="AB571" s="93"/>
      <c r="AC571" s="93"/>
    </row>
    <row r="572" spans="1:29" ht="20.100000000000001" customHeight="1" x14ac:dyDescent="0.2">
      <c r="A572" s="98"/>
      <c r="B572" s="124" t="s">
        <v>55</v>
      </c>
      <c r="C572" s="130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3</v>
      </c>
      <c r="D572" s="85"/>
      <c r="E572" s="85"/>
      <c r="F572" s="124" t="s">
        <v>11</v>
      </c>
      <c r="G572" s="125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122"/>
      <c r="I572" s="570" t="s">
        <v>74</v>
      </c>
      <c r="J572" s="527"/>
      <c r="K572" s="125">
        <f>G572</f>
        <v>0</v>
      </c>
      <c r="L572" s="131"/>
      <c r="M572" s="93"/>
      <c r="N572" s="110"/>
      <c r="O572" s="111" t="s">
        <v>75</v>
      </c>
      <c r="P572" s="111"/>
      <c r="Q572" s="111"/>
      <c r="R572" s="111">
        <f t="shared" si="130"/>
        <v>5</v>
      </c>
      <c r="S572" s="92"/>
      <c r="T572" s="111" t="s">
        <v>75</v>
      </c>
      <c r="U572" s="117"/>
      <c r="V572" s="113"/>
      <c r="W572" s="117" t="str">
        <f t="shared" si="131"/>
        <v/>
      </c>
      <c r="X572" s="153"/>
      <c r="Y572" s="117" t="str">
        <f t="shared" si="132"/>
        <v/>
      </c>
      <c r="Z572" s="118"/>
      <c r="AA572" s="93"/>
      <c r="AB572" s="93"/>
      <c r="AC572" s="93"/>
    </row>
    <row r="573" spans="1:29" ht="18.75" customHeight="1" x14ac:dyDescent="0.2">
      <c r="A573" s="405"/>
      <c r="B573" s="426" t="s">
        <v>76</v>
      </c>
      <c r="C573" s="424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5</v>
      </c>
      <c r="D573" s="353"/>
      <c r="E573" s="353"/>
      <c r="F573" s="426" t="s">
        <v>58</v>
      </c>
      <c r="G573" s="427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353"/>
      <c r="I573" s="576" t="s">
        <v>13</v>
      </c>
      <c r="J573" s="577"/>
      <c r="K573" s="430">
        <f>K571-K572</f>
        <v>64677.419354838712</v>
      </c>
      <c r="L573" s="412"/>
      <c r="M573" s="93"/>
      <c r="N573" s="110"/>
      <c r="O573" s="111" t="s">
        <v>78</v>
      </c>
      <c r="P573" s="111"/>
      <c r="Q573" s="111"/>
      <c r="R573" s="111">
        <f t="shared" si="130"/>
        <v>5</v>
      </c>
      <c r="S573" s="92"/>
      <c r="T573" s="111" t="s">
        <v>78</v>
      </c>
      <c r="U573" s="117"/>
      <c r="V573" s="113"/>
      <c r="W573" s="117" t="str">
        <f t="shared" si="131"/>
        <v/>
      </c>
      <c r="X573" s="113"/>
      <c r="Y573" s="117" t="str">
        <f t="shared" si="132"/>
        <v/>
      </c>
      <c r="Z573" s="118"/>
      <c r="AA573" s="93"/>
      <c r="AB573" s="93"/>
      <c r="AC573" s="93"/>
    </row>
    <row r="574" spans="1:29" ht="20.100000000000001" customHeight="1" x14ac:dyDescent="0.2">
      <c r="A574" s="98"/>
      <c r="B574" s="85"/>
      <c r="C574" s="85"/>
      <c r="D574" s="85"/>
      <c r="E574" s="85"/>
      <c r="F574" s="85"/>
      <c r="G574" s="85"/>
      <c r="H574" s="85"/>
      <c r="I574" s="574"/>
      <c r="J574" s="575"/>
      <c r="K574" s="87"/>
      <c r="L574" s="121"/>
      <c r="M574" s="93"/>
      <c r="N574" s="110"/>
      <c r="O574" s="111" t="s">
        <v>79</v>
      </c>
      <c r="P574" s="111"/>
      <c r="Q574" s="111"/>
      <c r="R574" s="111">
        <f t="shared" si="130"/>
        <v>5</v>
      </c>
      <c r="S574" s="92"/>
      <c r="T574" s="111" t="s">
        <v>79</v>
      </c>
      <c r="U574" s="117"/>
      <c r="V574" s="113"/>
      <c r="W574" s="117" t="str">
        <f t="shared" si="131"/>
        <v/>
      </c>
      <c r="X574" s="113"/>
      <c r="Y574" s="117" t="str">
        <f t="shared" si="132"/>
        <v/>
      </c>
      <c r="Z574" s="118"/>
      <c r="AA574" s="93"/>
      <c r="AB574" s="93"/>
      <c r="AC574" s="93"/>
    </row>
    <row r="575" spans="1:29" ht="20.100000000000001" customHeight="1" x14ac:dyDescent="0.3">
      <c r="A575" s="98"/>
      <c r="B575" s="83"/>
      <c r="C575" s="83"/>
      <c r="D575" s="83"/>
      <c r="E575" s="83"/>
      <c r="F575" s="83"/>
      <c r="G575" s="83"/>
      <c r="H575" s="83"/>
      <c r="I575" s="574"/>
      <c r="J575" s="575"/>
      <c r="K575" s="87"/>
      <c r="L575" s="121"/>
      <c r="M575" s="93"/>
      <c r="N575" s="110"/>
      <c r="O575" s="111" t="s">
        <v>80</v>
      </c>
      <c r="P575" s="111"/>
      <c r="Q575" s="111"/>
      <c r="R575" s="111">
        <f t="shared" si="130"/>
        <v>5</v>
      </c>
      <c r="S575" s="92"/>
      <c r="T575" s="111" t="s">
        <v>80</v>
      </c>
      <c r="U575" s="117"/>
      <c r="V575" s="113"/>
      <c r="W575" s="117" t="str">
        <f t="shared" si="131"/>
        <v/>
      </c>
      <c r="X575" s="113"/>
      <c r="Y575" s="117" t="str">
        <f t="shared" si="132"/>
        <v/>
      </c>
      <c r="Z575" s="118"/>
      <c r="AA575" s="93"/>
      <c r="AB575" s="93"/>
      <c r="AC575" s="93"/>
    </row>
    <row r="576" spans="1:29" ht="20.100000000000001" customHeight="1" thickBot="1" x14ac:dyDescent="0.35">
      <c r="A576" s="132"/>
      <c r="B576" s="133"/>
      <c r="C576" s="133"/>
      <c r="D576" s="133"/>
      <c r="E576" s="133"/>
      <c r="F576" s="133"/>
      <c r="G576" s="133"/>
      <c r="H576" s="133"/>
      <c r="I576" s="133"/>
      <c r="J576" s="133"/>
      <c r="K576" s="133"/>
      <c r="L576" s="134"/>
      <c r="M576" s="93"/>
      <c r="N576" s="110"/>
      <c r="O576" s="111" t="s">
        <v>81</v>
      </c>
      <c r="P576" s="111"/>
      <c r="Q576" s="111"/>
      <c r="R576" s="111">
        <f t="shared" si="130"/>
        <v>5</v>
      </c>
      <c r="S576" s="92"/>
      <c r="T576" s="111" t="s">
        <v>81</v>
      </c>
      <c r="U576" s="117"/>
      <c r="V576" s="113"/>
      <c r="W576" s="117" t="str">
        <f t="shared" si="131"/>
        <v/>
      </c>
      <c r="X576" s="113"/>
      <c r="Y576" s="117" t="str">
        <f t="shared" si="132"/>
        <v/>
      </c>
      <c r="Z576" s="118"/>
      <c r="AA576" s="93"/>
      <c r="AB576" s="93"/>
      <c r="AC576" s="93"/>
    </row>
    <row r="577" spans="1:29" ht="20.100000000000001" customHeight="1" thickBot="1" x14ac:dyDescent="0.25">
      <c r="A577" s="353"/>
      <c r="B577" s="353"/>
      <c r="C577" s="353"/>
      <c r="D577" s="353"/>
      <c r="E577" s="353"/>
      <c r="F577" s="353"/>
      <c r="G577" s="353"/>
      <c r="H577" s="353"/>
      <c r="I577" s="353"/>
      <c r="J577" s="353"/>
      <c r="K577" s="353"/>
      <c r="L577" s="353"/>
      <c r="M577" s="136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6"/>
      <c r="AB577" s="136"/>
      <c r="AC577" s="136"/>
    </row>
    <row r="578" spans="1:29" ht="20.100000000000001" customHeight="1" thickBot="1" x14ac:dyDescent="0.55000000000000004">
      <c r="A578" s="560" t="s">
        <v>50</v>
      </c>
      <c r="B578" s="561"/>
      <c r="C578" s="561"/>
      <c r="D578" s="561"/>
      <c r="E578" s="561"/>
      <c r="F578" s="561"/>
      <c r="G578" s="561"/>
      <c r="H578" s="561"/>
      <c r="I578" s="561"/>
      <c r="J578" s="561"/>
      <c r="K578" s="561"/>
      <c r="L578" s="562"/>
      <c r="M578" s="94"/>
      <c r="N578" s="95"/>
      <c r="O578" s="557" t="s">
        <v>51</v>
      </c>
      <c r="P578" s="558"/>
      <c r="Q578" s="558"/>
      <c r="R578" s="559"/>
      <c r="S578" s="96"/>
      <c r="T578" s="557" t="s">
        <v>52</v>
      </c>
      <c r="U578" s="558"/>
      <c r="V578" s="558"/>
      <c r="W578" s="558"/>
      <c r="X578" s="558"/>
      <c r="Y578" s="559"/>
      <c r="Z578" s="97"/>
      <c r="AA578" s="94"/>
      <c r="AB578" s="93"/>
      <c r="AC578" s="93"/>
    </row>
    <row r="579" spans="1:29" ht="20.100000000000001" customHeight="1" thickBot="1" x14ac:dyDescent="0.25">
      <c r="A579" s="436"/>
      <c r="B579" s="437"/>
      <c r="C579" s="566" t="s">
        <v>237</v>
      </c>
      <c r="D579" s="567"/>
      <c r="E579" s="567"/>
      <c r="F579" s="567"/>
      <c r="G579" s="437" t="str">
        <f>$J$1</f>
        <v>May</v>
      </c>
      <c r="H579" s="568">
        <f>$K$1</f>
        <v>2025</v>
      </c>
      <c r="I579" s="567"/>
      <c r="J579" s="437"/>
      <c r="K579" s="438"/>
      <c r="L579" s="439"/>
      <c r="M579" s="102"/>
      <c r="N579" s="103"/>
      <c r="O579" s="104" t="s">
        <v>53</v>
      </c>
      <c r="P579" s="104" t="s">
        <v>54</v>
      </c>
      <c r="Q579" s="104" t="s">
        <v>55</v>
      </c>
      <c r="R579" s="104" t="s">
        <v>56</v>
      </c>
      <c r="S579" s="105"/>
      <c r="T579" s="104" t="s">
        <v>53</v>
      </c>
      <c r="U579" s="104" t="s">
        <v>57</v>
      </c>
      <c r="V579" s="104" t="s">
        <v>9</v>
      </c>
      <c r="W579" s="104" t="s">
        <v>10</v>
      </c>
      <c r="X579" s="104" t="s">
        <v>11</v>
      </c>
      <c r="Y579" s="104" t="s">
        <v>58</v>
      </c>
      <c r="Z579" s="106"/>
      <c r="AA579" s="102"/>
      <c r="AB579" s="93"/>
      <c r="AC579" s="93"/>
    </row>
    <row r="580" spans="1:29" ht="20.100000000000001" customHeight="1" x14ac:dyDescent="0.2">
      <c r="A580" s="98"/>
      <c r="B580" s="85"/>
      <c r="C580" s="85"/>
      <c r="D580" s="107"/>
      <c r="E580" s="107"/>
      <c r="F580" s="107"/>
      <c r="G580" s="107"/>
      <c r="H580" s="107"/>
      <c r="I580" s="85"/>
      <c r="J580" s="108" t="s">
        <v>59</v>
      </c>
      <c r="K580" s="87">
        <f>24000+3000+3000+5000+5000</f>
        <v>40000</v>
      </c>
      <c r="L580" s="109"/>
      <c r="M580" s="93"/>
      <c r="N580" s="110"/>
      <c r="O580" s="111" t="s">
        <v>60</v>
      </c>
      <c r="P580" s="111">
        <v>30</v>
      </c>
      <c r="Q580" s="111">
        <v>1</v>
      </c>
      <c r="R580" s="111">
        <f>15-Q580</f>
        <v>14</v>
      </c>
      <c r="S580" s="112"/>
      <c r="T580" s="111" t="s">
        <v>60</v>
      </c>
      <c r="U580" s="113">
        <v>44000</v>
      </c>
      <c r="V580" s="113"/>
      <c r="W580" s="113">
        <f>V580+U580</f>
        <v>44000</v>
      </c>
      <c r="X580" s="113">
        <v>5000</v>
      </c>
      <c r="Y580" s="113">
        <f>W580-X580</f>
        <v>39000</v>
      </c>
      <c r="Z580" s="106"/>
      <c r="AA580" s="93"/>
      <c r="AB580" s="93"/>
      <c r="AC580" s="93"/>
    </row>
    <row r="581" spans="1:29" ht="20.100000000000001" customHeight="1" thickBot="1" x14ac:dyDescent="0.25">
      <c r="A581" s="98"/>
      <c r="B581" s="85" t="s">
        <v>61</v>
      </c>
      <c r="C581" s="84" t="s">
        <v>94</v>
      </c>
      <c r="D581" s="85"/>
      <c r="E581" s="85"/>
      <c r="F581" s="85"/>
      <c r="G581" s="85"/>
      <c r="H581" s="114"/>
      <c r="I581" s="107"/>
      <c r="J581" s="85"/>
      <c r="K581" s="85"/>
      <c r="L581" s="115"/>
      <c r="M581" s="94"/>
      <c r="N581" s="116"/>
      <c r="O581" s="111" t="s">
        <v>62</v>
      </c>
      <c r="P581" s="111">
        <v>27</v>
      </c>
      <c r="Q581" s="111">
        <v>1</v>
      </c>
      <c r="R581" s="111">
        <f t="shared" ref="R581:R591" si="133">R580-Q581</f>
        <v>13</v>
      </c>
      <c r="S581" s="92"/>
      <c r="T581" s="111" t="s">
        <v>62</v>
      </c>
      <c r="U581" s="117">
        <f>Y580</f>
        <v>39000</v>
      </c>
      <c r="V581" s="113"/>
      <c r="W581" s="117">
        <f t="shared" ref="W581:W591" si="134">IF(U581="","",U581+V581)</f>
        <v>39000</v>
      </c>
      <c r="X581" s="113">
        <v>5000</v>
      </c>
      <c r="Y581" s="117">
        <f t="shared" ref="Y581:Y591" si="135">IF(W581="","",W581-X581)</f>
        <v>34000</v>
      </c>
      <c r="Z581" s="118"/>
      <c r="AA581" s="94"/>
      <c r="AB581" s="93"/>
      <c r="AC581" s="93"/>
    </row>
    <row r="582" spans="1:29" ht="20.100000000000001" customHeight="1" thickBot="1" x14ac:dyDescent="0.25">
      <c r="A582" s="405"/>
      <c r="B582" s="413" t="s">
        <v>63</v>
      </c>
      <c r="C582" s="414"/>
      <c r="D582" s="353"/>
      <c r="E582" s="353"/>
      <c r="F582" s="563" t="s">
        <v>52</v>
      </c>
      <c r="G582" s="564"/>
      <c r="H582" s="353"/>
      <c r="I582" s="563" t="s">
        <v>64</v>
      </c>
      <c r="J582" s="565"/>
      <c r="K582" s="564"/>
      <c r="L582" s="415"/>
      <c r="M582" s="93"/>
      <c r="N582" s="110"/>
      <c r="O582" s="111" t="s">
        <v>65</v>
      </c>
      <c r="P582" s="111">
        <v>30</v>
      </c>
      <c r="Q582" s="111">
        <v>1</v>
      </c>
      <c r="R582" s="111">
        <f t="shared" si="133"/>
        <v>12</v>
      </c>
      <c r="S582" s="92"/>
      <c r="T582" s="111" t="s">
        <v>65</v>
      </c>
      <c r="U582" s="117">
        <f>Y581</f>
        <v>34000</v>
      </c>
      <c r="V582" s="113"/>
      <c r="W582" s="117">
        <f t="shared" si="134"/>
        <v>34000</v>
      </c>
      <c r="X582" s="113">
        <v>5000</v>
      </c>
      <c r="Y582" s="117">
        <f t="shared" si="135"/>
        <v>29000</v>
      </c>
      <c r="Z582" s="118"/>
      <c r="AA582" s="93"/>
      <c r="AB582" s="93"/>
      <c r="AC582" s="93"/>
    </row>
    <row r="583" spans="1:29" ht="20.100000000000001" customHeight="1" x14ac:dyDescent="0.2">
      <c r="A583" s="98"/>
      <c r="B583" s="85"/>
      <c r="C583" s="85"/>
      <c r="D583" s="85"/>
      <c r="E583" s="85"/>
      <c r="F583" s="85"/>
      <c r="G583" s="85"/>
      <c r="H583" s="122"/>
      <c r="I583" s="85"/>
      <c r="J583" s="85"/>
      <c r="K583" s="85"/>
      <c r="L583" s="123"/>
      <c r="M583" s="93"/>
      <c r="N583" s="110"/>
      <c r="O583" s="111" t="s">
        <v>66</v>
      </c>
      <c r="P583" s="111">
        <v>29</v>
      </c>
      <c r="Q583" s="111">
        <v>1</v>
      </c>
      <c r="R583" s="111">
        <f t="shared" si="133"/>
        <v>11</v>
      </c>
      <c r="S583" s="92"/>
      <c r="T583" s="111" t="s">
        <v>66</v>
      </c>
      <c r="U583" s="117">
        <f>Y582</f>
        <v>29000</v>
      </c>
      <c r="V583" s="113">
        <v>50000</v>
      </c>
      <c r="W583" s="117">
        <f t="shared" si="134"/>
        <v>79000</v>
      </c>
      <c r="X583" s="113">
        <v>10000</v>
      </c>
      <c r="Y583" s="117">
        <f t="shared" si="135"/>
        <v>69000</v>
      </c>
      <c r="Z583" s="118"/>
      <c r="AA583" s="93"/>
      <c r="AB583" s="93"/>
      <c r="AC583" s="93"/>
    </row>
    <row r="584" spans="1:29" ht="20.100000000000001" customHeight="1" x14ac:dyDescent="0.2">
      <c r="A584" s="98"/>
      <c r="B584" s="569" t="s">
        <v>51</v>
      </c>
      <c r="C584" s="527"/>
      <c r="D584" s="85"/>
      <c r="E584" s="85"/>
      <c r="F584" s="124" t="s">
        <v>67</v>
      </c>
      <c r="G584" s="125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69000</v>
      </c>
      <c r="H584" s="122"/>
      <c r="I584" s="126">
        <f>IF(C588&gt;=C587,$K$2,C586+C588)</f>
        <v>31</v>
      </c>
      <c r="J584" s="127" t="s">
        <v>68</v>
      </c>
      <c r="K584" s="128">
        <f>K580/$K$2*I584</f>
        <v>40000</v>
      </c>
      <c r="L584" s="129"/>
      <c r="M584" s="93"/>
      <c r="N584" s="110"/>
      <c r="O584" s="111" t="s">
        <v>69</v>
      </c>
      <c r="P584" s="111">
        <v>29</v>
      </c>
      <c r="Q584" s="111">
        <v>2</v>
      </c>
      <c r="R584" s="111">
        <f t="shared" si="133"/>
        <v>9</v>
      </c>
      <c r="S584" s="92"/>
      <c r="T584" s="111" t="s">
        <v>69</v>
      </c>
      <c r="U584" s="117">
        <f>IF($J$1="April","",Y583)</f>
        <v>69000</v>
      </c>
      <c r="V584" s="113"/>
      <c r="W584" s="117">
        <f t="shared" si="134"/>
        <v>69000</v>
      </c>
      <c r="X584" s="113">
        <v>5000</v>
      </c>
      <c r="Y584" s="117">
        <f t="shared" si="135"/>
        <v>64000</v>
      </c>
      <c r="Z584" s="118"/>
      <c r="AA584" s="93"/>
      <c r="AB584" s="93"/>
      <c r="AC584" s="93"/>
    </row>
    <row r="585" spans="1:29" ht="20.100000000000001" customHeight="1" x14ac:dyDescent="0.2">
      <c r="A585" s="98"/>
      <c r="B585" s="130"/>
      <c r="C585" s="130"/>
      <c r="D585" s="85"/>
      <c r="E585" s="85"/>
      <c r="F585" s="124" t="s">
        <v>9</v>
      </c>
      <c r="G585" s="125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122"/>
      <c r="I585" s="126">
        <v>143</v>
      </c>
      <c r="J585" s="127" t="s">
        <v>70</v>
      </c>
      <c r="K585" s="125">
        <f>K580/$K$2/8*I585</f>
        <v>23064.516129032258</v>
      </c>
      <c r="L585" s="131"/>
      <c r="M585" s="93"/>
      <c r="N585" s="110"/>
      <c r="O585" s="111" t="s">
        <v>47</v>
      </c>
      <c r="P585" s="111"/>
      <c r="Q585" s="111"/>
      <c r="R585" s="111">
        <f t="shared" si="133"/>
        <v>9</v>
      </c>
      <c r="S585" s="92"/>
      <c r="T585" s="111" t="s">
        <v>47</v>
      </c>
      <c r="U585" s="117">
        <v>0</v>
      </c>
      <c r="V585" s="113"/>
      <c r="W585" s="117">
        <f t="shared" si="134"/>
        <v>0</v>
      </c>
      <c r="X585" s="113"/>
      <c r="Y585" s="117">
        <f t="shared" si="135"/>
        <v>0</v>
      </c>
      <c r="Z585" s="118"/>
      <c r="AA585" s="93"/>
      <c r="AB585" s="93"/>
      <c r="AC585" s="93"/>
    </row>
    <row r="586" spans="1:29" ht="20.100000000000001" customHeight="1" x14ac:dyDescent="0.2">
      <c r="A586" s="98"/>
      <c r="B586" s="124" t="s">
        <v>54</v>
      </c>
      <c r="C586" s="130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85"/>
      <c r="E586" s="85"/>
      <c r="F586" s="124" t="s">
        <v>71</v>
      </c>
      <c r="G586" s="125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69000</v>
      </c>
      <c r="H586" s="122"/>
      <c r="I586" s="570" t="s">
        <v>72</v>
      </c>
      <c r="J586" s="527"/>
      <c r="K586" s="125">
        <f>K584+K585</f>
        <v>63064.516129032258</v>
      </c>
      <c r="L586" s="131"/>
      <c r="M586" s="93"/>
      <c r="N586" s="110"/>
      <c r="O586" s="111" t="s">
        <v>73</v>
      </c>
      <c r="P586" s="111"/>
      <c r="Q586" s="111"/>
      <c r="R586" s="111">
        <f t="shared" si="133"/>
        <v>9</v>
      </c>
      <c r="S586" s="92"/>
      <c r="T586" s="111" t="s">
        <v>73</v>
      </c>
      <c r="U586" s="117"/>
      <c r="V586" s="113"/>
      <c r="W586" s="117" t="str">
        <f t="shared" si="134"/>
        <v/>
      </c>
      <c r="X586" s="113"/>
      <c r="Y586" s="117" t="str">
        <f t="shared" si="135"/>
        <v/>
      </c>
      <c r="Z586" s="118"/>
      <c r="AA586" s="93"/>
      <c r="AB586" s="93"/>
      <c r="AC586" s="93"/>
    </row>
    <row r="587" spans="1:29" ht="20.100000000000001" customHeight="1" x14ac:dyDescent="0.2">
      <c r="A587" s="98"/>
      <c r="B587" s="124" t="s">
        <v>55</v>
      </c>
      <c r="C587" s="130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2</v>
      </c>
      <c r="D587" s="85"/>
      <c r="E587" s="85"/>
      <c r="F587" s="124" t="s">
        <v>11</v>
      </c>
      <c r="G587" s="125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5000</v>
      </c>
      <c r="H587" s="122"/>
      <c r="I587" s="570" t="s">
        <v>74</v>
      </c>
      <c r="J587" s="527"/>
      <c r="K587" s="125">
        <f>G587</f>
        <v>5000</v>
      </c>
      <c r="L587" s="131"/>
      <c r="M587" s="93"/>
      <c r="N587" s="110"/>
      <c r="O587" s="111" t="s">
        <v>75</v>
      </c>
      <c r="P587" s="111"/>
      <c r="Q587" s="111"/>
      <c r="R587" s="111">
        <f t="shared" si="133"/>
        <v>9</v>
      </c>
      <c r="S587" s="92"/>
      <c r="T587" s="111" t="s">
        <v>75</v>
      </c>
      <c r="U587" s="117"/>
      <c r="V587" s="113"/>
      <c r="W587" s="117" t="str">
        <f t="shared" si="134"/>
        <v/>
      </c>
      <c r="X587" s="113"/>
      <c r="Y587" s="117" t="str">
        <f t="shared" si="135"/>
        <v/>
      </c>
      <c r="Z587" s="118"/>
      <c r="AA587" s="93"/>
      <c r="AB587" s="93"/>
      <c r="AC587" s="93"/>
    </row>
    <row r="588" spans="1:29" ht="18.75" customHeight="1" x14ac:dyDescent="0.2">
      <c r="A588" s="405"/>
      <c r="B588" s="426" t="s">
        <v>76</v>
      </c>
      <c r="C588" s="424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9</v>
      </c>
      <c r="D588" s="353"/>
      <c r="E588" s="353"/>
      <c r="F588" s="426" t="s">
        <v>58</v>
      </c>
      <c r="G588" s="427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64000</v>
      </c>
      <c r="H588" s="353"/>
      <c r="I588" s="576" t="s">
        <v>13</v>
      </c>
      <c r="J588" s="577"/>
      <c r="K588" s="430">
        <f>K586-K587</f>
        <v>58064.516129032258</v>
      </c>
      <c r="L588" s="412"/>
      <c r="M588" s="93"/>
      <c r="N588" s="110"/>
      <c r="O588" s="111" t="s">
        <v>78</v>
      </c>
      <c r="P588" s="111"/>
      <c r="Q588" s="111"/>
      <c r="R588" s="111">
        <f t="shared" si="133"/>
        <v>9</v>
      </c>
      <c r="S588" s="92"/>
      <c r="T588" s="111" t="s">
        <v>78</v>
      </c>
      <c r="U588" s="117"/>
      <c r="V588" s="113"/>
      <c r="W588" s="117" t="str">
        <f t="shared" si="134"/>
        <v/>
      </c>
      <c r="X588" s="113"/>
      <c r="Y588" s="117" t="str">
        <f t="shared" si="135"/>
        <v/>
      </c>
      <c r="Z588" s="118"/>
      <c r="AA588" s="93"/>
      <c r="AB588" s="93"/>
      <c r="AC588" s="93"/>
    </row>
    <row r="589" spans="1:29" ht="20.100000000000001" customHeight="1" x14ac:dyDescent="0.2">
      <c r="A589" s="98"/>
      <c r="B589" s="85"/>
      <c r="C589" s="85"/>
      <c r="D589" s="85"/>
      <c r="E589" s="85"/>
      <c r="F589" s="85"/>
      <c r="G589" s="85"/>
      <c r="H589" s="85"/>
      <c r="I589" s="574"/>
      <c r="J589" s="575"/>
      <c r="K589" s="87"/>
      <c r="L589" s="121"/>
      <c r="M589" s="93"/>
      <c r="N589" s="110"/>
      <c r="O589" s="111" t="s">
        <v>79</v>
      </c>
      <c r="P589" s="111"/>
      <c r="Q589" s="111"/>
      <c r="R589" s="111">
        <f t="shared" si="133"/>
        <v>9</v>
      </c>
      <c r="S589" s="92"/>
      <c r="T589" s="111" t="s">
        <v>79</v>
      </c>
      <c r="U589" s="117"/>
      <c r="V589" s="113"/>
      <c r="W589" s="117" t="str">
        <f t="shared" si="134"/>
        <v/>
      </c>
      <c r="X589" s="113"/>
      <c r="Y589" s="117" t="str">
        <f t="shared" si="135"/>
        <v/>
      </c>
      <c r="Z589" s="118"/>
      <c r="AA589" s="93"/>
      <c r="AB589" s="93"/>
      <c r="AC589" s="93"/>
    </row>
    <row r="590" spans="1:29" ht="20.100000000000001" customHeight="1" x14ac:dyDescent="0.3">
      <c r="A590" s="98"/>
      <c r="B590" s="83"/>
      <c r="C590" s="83"/>
      <c r="D590" s="83"/>
      <c r="E590" s="83"/>
      <c r="F590" s="143"/>
      <c r="G590" s="83"/>
      <c r="H590" s="83"/>
      <c r="I590" s="574"/>
      <c r="J590" s="575"/>
      <c r="K590" s="87"/>
      <c r="L590" s="121"/>
      <c r="M590" s="93"/>
      <c r="N590" s="110"/>
      <c r="O590" s="111" t="s">
        <v>80</v>
      </c>
      <c r="P590" s="111"/>
      <c r="Q590" s="111"/>
      <c r="R590" s="111">
        <f t="shared" si="133"/>
        <v>9</v>
      </c>
      <c r="S590" s="92"/>
      <c r="T590" s="111" t="s">
        <v>80</v>
      </c>
      <c r="U590" s="117"/>
      <c r="V590" s="113"/>
      <c r="W590" s="117" t="str">
        <f t="shared" si="134"/>
        <v/>
      </c>
      <c r="X590" s="113"/>
      <c r="Y590" s="117" t="str">
        <f t="shared" si="135"/>
        <v/>
      </c>
      <c r="Z590" s="118"/>
      <c r="AA590" s="93"/>
      <c r="AB590" s="93"/>
      <c r="AC590" s="93"/>
    </row>
    <row r="591" spans="1:29" ht="20.100000000000001" customHeight="1" thickBot="1" x14ac:dyDescent="0.35">
      <c r="A591" s="132"/>
      <c r="B591" s="133"/>
      <c r="C591" s="133"/>
      <c r="D591" s="133"/>
      <c r="E591" s="133"/>
      <c r="F591" s="133"/>
      <c r="G591" s="133"/>
      <c r="H591" s="133"/>
      <c r="I591" s="133"/>
      <c r="J591" s="133"/>
      <c r="K591" s="133"/>
      <c r="L591" s="134"/>
      <c r="M591" s="93"/>
      <c r="N591" s="110"/>
      <c r="O591" s="111" t="s">
        <v>81</v>
      </c>
      <c r="P591" s="111"/>
      <c r="Q591" s="111"/>
      <c r="R591" s="111">
        <f t="shared" si="133"/>
        <v>9</v>
      </c>
      <c r="S591" s="92"/>
      <c r="T591" s="111" t="s">
        <v>81</v>
      </c>
      <c r="U591" s="117"/>
      <c r="V591" s="113"/>
      <c r="W591" s="117" t="str">
        <f t="shared" si="134"/>
        <v/>
      </c>
      <c r="X591" s="113"/>
      <c r="Y591" s="117" t="str">
        <f t="shared" si="135"/>
        <v/>
      </c>
      <c r="Z591" s="118"/>
      <c r="AA591" s="93"/>
      <c r="AB591" s="93"/>
      <c r="AC591" s="93"/>
    </row>
    <row r="592" spans="1:29" ht="20.100000000000001" customHeight="1" thickBot="1" x14ac:dyDescent="0.55000000000000004">
      <c r="A592" s="560" t="s">
        <v>50</v>
      </c>
      <c r="B592" s="561"/>
      <c r="C592" s="561"/>
      <c r="D592" s="561"/>
      <c r="E592" s="561"/>
      <c r="F592" s="561"/>
      <c r="G592" s="561"/>
      <c r="H592" s="561"/>
      <c r="I592" s="561"/>
      <c r="J592" s="561"/>
      <c r="K592" s="561"/>
      <c r="L592" s="562"/>
      <c r="M592" s="94"/>
      <c r="N592" s="95"/>
      <c r="O592" s="557" t="s">
        <v>51</v>
      </c>
      <c r="P592" s="558"/>
      <c r="Q592" s="558"/>
      <c r="R592" s="559"/>
      <c r="S592" s="96"/>
      <c r="T592" s="557" t="s">
        <v>52</v>
      </c>
      <c r="U592" s="558"/>
      <c r="V592" s="558"/>
      <c r="W592" s="558"/>
      <c r="X592" s="558"/>
      <c r="Y592" s="559"/>
      <c r="Z592" s="97"/>
      <c r="AA592" s="93"/>
      <c r="AB592" s="93"/>
      <c r="AC592" s="93"/>
    </row>
    <row r="593" spans="1:29" ht="20.100000000000001" customHeight="1" thickBot="1" x14ac:dyDescent="0.25">
      <c r="A593" s="436"/>
      <c r="B593" s="437"/>
      <c r="C593" s="566" t="s">
        <v>237</v>
      </c>
      <c r="D593" s="567"/>
      <c r="E593" s="567"/>
      <c r="F593" s="567"/>
      <c r="G593" s="437" t="str">
        <f>$J$1</f>
        <v>May</v>
      </c>
      <c r="H593" s="568">
        <f>$K$1</f>
        <v>2025</v>
      </c>
      <c r="I593" s="567"/>
      <c r="J593" s="437"/>
      <c r="K593" s="438"/>
      <c r="L593" s="439"/>
      <c r="M593" s="102"/>
      <c r="N593" s="103"/>
      <c r="O593" s="104" t="s">
        <v>53</v>
      </c>
      <c r="P593" s="104" t="s">
        <v>54</v>
      </c>
      <c r="Q593" s="104" t="s">
        <v>55</v>
      </c>
      <c r="R593" s="104" t="s">
        <v>56</v>
      </c>
      <c r="S593" s="105"/>
      <c r="T593" s="104" t="s">
        <v>53</v>
      </c>
      <c r="U593" s="104" t="s">
        <v>57</v>
      </c>
      <c r="V593" s="104" t="s">
        <v>9</v>
      </c>
      <c r="W593" s="104" t="s">
        <v>10</v>
      </c>
      <c r="X593" s="104" t="s">
        <v>11</v>
      </c>
      <c r="Y593" s="104" t="s">
        <v>58</v>
      </c>
      <c r="Z593" s="106"/>
      <c r="AA593" s="93"/>
      <c r="AB593" s="93"/>
      <c r="AC593" s="93"/>
    </row>
    <row r="594" spans="1:29" ht="20.100000000000001" customHeight="1" x14ac:dyDescent="0.2">
      <c r="A594" s="405"/>
      <c r="B594" s="353"/>
      <c r="C594" s="353"/>
      <c r="D594" s="406"/>
      <c r="E594" s="406"/>
      <c r="F594" s="406"/>
      <c r="G594" s="406"/>
      <c r="H594" s="406"/>
      <c r="I594" s="353"/>
      <c r="J594" s="407" t="s">
        <v>59</v>
      </c>
      <c r="K594" s="408">
        <f>45000+5000+10000</f>
        <v>60000</v>
      </c>
      <c r="L594" s="409"/>
      <c r="M594" s="93"/>
      <c r="N594" s="110"/>
      <c r="O594" s="111" t="s">
        <v>60</v>
      </c>
      <c r="P594" s="111">
        <v>29</v>
      </c>
      <c r="Q594" s="111">
        <v>2</v>
      </c>
      <c r="R594" s="111">
        <f>15-Q594</f>
        <v>13</v>
      </c>
      <c r="S594" s="112"/>
      <c r="T594" s="111" t="s">
        <v>60</v>
      </c>
      <c r="U594" s="113">
        <v>52500</v>
      </c>
      <c r="V594" s="113"/>
      <c r="W594" s="113">
        <f>V594+U594</f>
        <v>52500</v>
      </c>
      <c r="X594" s="113">
        <v>5000</v>
      </c>
      <c r="Y594" s="113">
        <f>W594-X594</f>
        <v>47500</v>
      </c>
      <c r="Z594" s="106"/>
      <c r="AA594" s="93"/>
      <c r="AB594" s="93"/>
      <c r="AC594" s="93"/>
    </row>
    <row r="595" spans="1:29" ht="20.100000000000001" customHeight="1" thickBot="1" x14ac:dyDescent="0.25">
      <c r="A595" s="405"/>
      <c r="B595" s="353" t="s">
        <v>61</v>
      </c>
      <c r="C595" s="410" t="s">
        <v>115</v>
      </c>
      <c r="D595" s="353"/>
      <c r="E595" s="353"/>
      <c r="F595" s="353"/>
      <c r="G595" s="353"/>
      <c r="H595" s="411"/>
      <c r="I595" s="406"/>
      <c r="J595" s="353"/>
      <c r="K595" s="353"/>
      <c r="L595" s="412"/>
      <c r="M595" s="94"/>
      <c r="N595" s="116"/>
      <c r="O595" s="111" t="s">
        <v>62</v>
      </c>
      <c r="P595" s="111">
        <v>27</v>
      </c>
      <c r="Q595" s="111">
        <v>1</v>
      </c>
      <c r="R595" s="111">
        <f t="shared" ref="R595:R605" si="136">R594-Q595</f>
        <v>12</v>
      </c>
      <c r="S595" s="92"/>
      <c r="T595" s="111" t="s">
        <v>62</v>
      </c>
      <c r="U595" s="117">
        <f>Y594</f>
        <v>47500</v>
      </c>
      <c r="V595" s="113"/>
      <c r="W595" s="117">
        <f t="shared" ref="W595:W605" si="137">IF(U595="","",U595+V595)</f>
        <v>47500</v>
      </c>
      <c r="X595" s="113">
        <v>5000</v>
      </c>
      <c r="Y595" s="117">
        <f t="shared" ref="Y595:Y605" si="138">IF(W595="","",W595-X595)</f>
        <v>42500</v>
      </c>
      <c r="Z595" s="118"/>
      <c r="AA595" s="93"/>
      <c r="AB595" s="93"/>
      <c r="AC595" s="93"/>
    </row>
    <row r="596" spans="1:29" ht="20.100000000000001" customHeight="1" thickBot="1" x14ac:dyDescent="0.25">
      <c r="A596" s="405"/>
      <c r="B596" s="413" t="s">
        <v>63</v>
      </c>
      <c r="C596" s="414"/>
      <c r="D596" s="353"/>
      <c r="E596" s="353"/>
      <c r="F596" s="563" t="s">
        <v>52</v>
      </c>
      <c r="G596" s="564"/>
      <c r="H596" s="353"/>
      <c r="I596" s="563" t="s">
        <v>64</v>
      </c>
      <c r="J596" s="565"/>
      <c r="K596" s="564"/>
      <c r="L596" s="415"/>
      <c r="M596" s="93"/>
      <c r="N596" s="110"/>
      <c r="O596" s="111" t="s">
        <v>65</v>
      </c>
      <c r="P596" s="111">
        <v>30</v>
      </c>
      <c r="Q596" s="111">
        <v>1</v>
      </c>
      <c r="R596" s="111">
        <f t="shared" si="136"/>
        <v>11</v>
      </c>
      <c r="S596" s="92"/>
      <c r="T596" s="111" t="s">
        <v>65</v>
      </c>
      <c r="U596" s="117">
        <f>Y595</f>
        <v>42500</v>
      </c>
      <c r="V596" s="113"/>
      <c r="W596" s="117">
        <f t="shared" si="137"/>
        <v>42500</v>
      </c>
      <c r="X596" s="113">
        <v>5000</v>
      </c>
      <c r="Y596" s="117">
        <f t="shared" si="138"/>
        <v>37500</v>
      </c>
      <c r="Z596" s="118"/>
      <c r="AA596" s="93"/>
      <c r="AB596" s="93"/>
      <c r="AC596" s="93"/>
    </row>
    <row r="597" spans="1:29" ht="20.100000000000001" customHeight="1" x14ac:dyDescent="0.2">
      <c r="A597" s="405"/>
      <c r="B597" s="353"/>
      <c r="C597" s="353"/>
      <c r="D597" s="353"/>
      <c r="E597" s="353"/>
      <c r="F597" s="353"/>
      <c r="G597" s="353"/>
      <c r="H597" s="416"/>
      <c r="I597" s="353"/>
      <c r="J597" s="353"/>
      <c r="K597" s="353"/>
      <c r="L597" s="417"/>
      <c r="M597" s="93"/>
      <c r="N597" s="110"/>
      <c r="O597" s="111" t="s">
        <v>66</v>
      </c>
      <c r="P597" s="111">
        <v>25</v>
      </c>
      <c r="Q597" s="111">
        <v>5</v>
      </c>
      <c r="R597" s="111">
        <f t="shared" si="136"/>
        <v>6</v>
      </c>
      <c r="S597" s="92"/>
      <c r="T597" s="111" t="s">
        <v>66</v>
      </c>
      <c r="U597" s="117">
        <f>Y596</f>
        <v>37500</v>
      </c>
      <c r="V597" s="113">
        <f>15000+5000</f>
        <v>20000</v>
      </c>
      <c r="W597" s="117">
        <f t="shared" si="137"/>
        <v>57500</v>
      </c>
      <c r="X597" s="113">
        <v>5000</v>
      </c>
      <c r="Y597" s="117">
        <f t="shared" si="138"/>
        <v>52500</v>
      </c>
      <c r="Z597" s="118"/>
      <c r="AA597" s="93"/>
      <c r="AB597" s="93"/>
      <c r="AC597" s="93"/>
    </row>
    <row r="598" spans="1:29" ht="20.100000000000001" customHeight="1" x14ac:dyDescent="0.2">
      <c r="A598" s="405"/>
      <c r="B598" s="581" t="s">
        <v>51</v>
      </c>
      <c r="C598" s="527"/>
      <c r="D598" s="353"/>
      <c r="E598" s="353"/>
      <c r="F598" s="124" t="s">
        <v>67</v>
      </c>
      <c r="G598" s="125">
        <f>IF($J$1="January",U594,IF($J$1="February",U595,IF($J$1="March",U596,IF($J$1="April",U597,IF($J$1="May",U598,IF($J$1="June",U599,IF($J$1="July",U600,IF($J$1="August",U601,IF($J$1="August",U601,IF($J$1="September",U602,IF($J$1="October",U603,IF($J$1="November",U604,IF($J$1="December",U605)))))))))))))</f>
        <v>52500</v>
      </c>
      <c r="H598" s="416"/>
      <c r="I598" s="419">
        <f>IF(C602&gt;0,$K$2,C600)</f>
        <v>31</v>
      </c>
      <c r="J598" s="127" t="s">
        <v>68</v>
      </c>
      <c r="K598" s="128">
        <f>K594/$K$2*I598</f>
        <v>60000</v>
      </c>
      <c r="L598" s="418"/>
      <c r="M598" s="93"/>
      <c r="N598" s="110"/>
      <c r="O598" s="111" t="s">
        <v>69</v>
      </c>
      <c r="P598" s="111">
        <v>30</v>
      </c>
      <c r="Q598" s="111">
        <v>1</v>
      </c>
      <c r="R598" s="111">
        <f t="shared" si="136"/>
        <v>5</v>
      </c>
      <c r="S598" s="92"/>
      <c r="T598" s="111" t="s">
        <v>69</v>
      </c>
      <c r="U598" s="117">
        <f>IF($J$1="April","",Y597)</f>
        <v>52500</v>
      </c>
      <c r="V598" s="113"/>
      <c r="W598" s="117">
        <f t="shared" si="137"/>
        <v>52500</v>
      </c>
      <c r="X598" s="113">
        <v>5000</v>
      </c>
      <c r="Y598" s="117">
        <f t="shared" si="138"/>
        <v>47500</v>
      </c>
      <c r="Z598" s="118"/>
      <c r="AA598" s="93"/>
      <c r="AB598" s="93"/>
      <c r="AC598" s="93"/>
    </row>
    <row r="599" spans="1:29" ht="20.100000000000001" customHeight="1" x14ac:dyDescent="0.2">
      <c r="A599" s="405"/>
      <c r="B599" s="130"/>
      <c r="C599" s="130"/>
      <c r="D599" s="353"/>
      <c r="E599" s="353"/>
      <c r="F599" s="124" t="s">
        <v>9</v>
      </c>
      <c r="G599" s="125">
        <f>IF($J$1="January",V594,IF($J$1="February",V595,IF($J$1="March",V596,IF($J$1="April",V597,IF($J$1="May",V598,IF($J$1="June",V599,IF($J$1="July",V600,IF($J$1="August",V601,IF($J$1="August",V601,IF($J$1="September",V602,IF($J$1="October",V603,IF($J$1="November",V604,IF($J$1="December",V605)))))))))))))</f>
        <v>0</v>
      </c>
      <c r="H599" s="416"/>
      <c r="I599" s="446">
        <v>72</v>
      </c>
      <c r="J599" s="127" t="s">
        <v>70</v>
      </c>
      <c r="K599" s="125">
        <f>K594/$K$2/8*I599</f>
        <v>17419.354838709678</v>
      </c>
      <c r="L599" s="420"/>
      <c r="M599" s="93"/>
      <c r="N599" s="110"/>
      <c r="O599" s="111" t="s">
        <v>47</v>
      </c>
      <c r="P599" s="111"/>
      <c r="Q599" s="111"/>
      <c r="R599" s="111">
        <f t="shared" si="136"/>
        <v>5</v>
      </c>
      <c r="S599" s="92"/>
      <c r="T599" s="111" t="s">
        <v>47</v>
      </c>
      <c r="U599" s="117">
        <v>0</v>
      </c>
      <c r="V599" s="113"/>
      <c r="W599" s="117">
        <f t="shared" si="137"/>
        <v>0</v>
      </c>
      <c r="X599" s="113"/>
      <c r="Y599" s="117">
        <f t="shared" si="138"/>
        <v>0</v>
      </c>
      <c r="Z599" s="118"/>
      <c r="AA599" s="93"/>
      <c r="AB599" s="93"/>
      <c r="AC599" s="93"/>
    </row>
    <row r="600" spans="1:29" ht="20.100000000000001" customHeight="1" x14ac:dyDescent="0.2">
      <c r="A600" s="405"/>
      <c r="B600" s="124" t="s">
        <v>54</v>
      </c>
      <c r="C600" s="130">
        <f>IF($J$1="January",P594,IF($J$1="February",P595,IF($J$1="March",P596,IF($J$1="April",P597,IF($J$1="May",P598,IF($J$1="June",P599,IF($J$1="July",P600,IF($J$1="August",P601,IF($J$1="August",P601,IF($J$1="September",P602,IF($J$1="October",P603,IF($J$1="November",P604,IF($J$1="December",P605)))))))))))))</f>
        <v>30</v>
      </c>
      <c r="D600" s="353"/>
      <c r="E600" s="353"/>
      <c r="F600" s="124" t="s">
        <v>71</v>
      </c>
      <c r="G600" s="125">
        <f>IF($J$1="January",W594,IF($J$1="February",W595,IF($J$1="March",W596,IF($J$1="April",W597,IF($J$1="May",W598,IF($J$1="June",W599,IF($J$1="July",W600,IF($J$1="August",W601,IF($J$1="August",W601,IF($J$1="September",W602,IF($J$1="October",W603,IF($J$1="November",W604,IF($J$1="December",W605)))))))))))))</f>
        <v>52500</v>
      </c>
      <c r="H600" s="416"/>
      <c r="I600" s="578" t="s">
        <v>72</v>
      </c>
      <c r="J600" s="527"/>
      <c r="K600" s="125">
        <f>K598+K599</f>
        <v>77419.354838709682</v>
      </c>
      <c r="L600" s="420"/>
      <c r="M600" s="93"/>
      <c r="N600" s="110"/>
      <c r="O600" s="111" t="s">
        <v>73</v>
      </c>
      <c r="P600" s="111"/>
      <c r="Q600" s="111"/>
      <c r="R600" s="111">
        <f t="shared" si="136"/>
        <v>5</v>
      </c>
      <c r="S600" s="92"/>
      <c r="T600" s="111" t="s">
        <v>73</v>
      </c>
      <c r="U600" s="117"/>
      <c r="V600" s="113"/>
      <c r="W600" s="117" t="str">
        <f t="shared" si="137"/>
        <v/>
      </c>
      <c r="X600" s="181"/>
      <c r="Y600" s="117" t="str">
        <f t="shared" si="138"/>
        <v/>
      </c>
      <c r="Z600" s="118"/>
      <c r="AA600" s="93"/>
      <c r="AB600" s="93"/>
      <c r="AC600" s="93"/>
    </row>
    <row r="601" spans="1:29" ht="20.100000000000001" customHeight="1" x14ac:dyDescent="0.2">
      <c r="A601" s="405"/>
      <c r="B601" s="124" t="s">
        <v>55</v>
      </c>
      <c r="C601" s="130">
        <f>IF($J$1="January",Q594,IF($J$1="February",Q595,IF($J$1="March",Q596,IF($J$1="April",Q597,IF($J$1="May",Q598,IF($J$1="June",Q599,IF($J$1="July",Q600,IF($J$1="August",Q601,IF($J$1="August",Q601,IF($J$1="September",Q602,IF($J$1="October",Q603,IF($J$1="November",Q604,IF($J$1="December",Q605)))))))))))))</f>
        <v>1</v>
      </c>
      <c r="D601" s="353"/>
      <c r="E601" s="353"/>
      <c r="F601" s="124" t="s">
        <v>11</v>
      </c>
      <c r="G601" s="125">
        <f>IF($J$1="January",X594,IF($J$1="February",X595,IF($J$1="March",X596,IF($J$1="April",X597,IF($J$1="May",X598,IF($J$1="June",X599,IF($J$1="July",X600,IF($J$1="August",X601,IF($J$1="August",X601,IF($J$1="September",X602,IF($J$1="October",X603,IF($J$1="November",X604,IF($J$1="December",X605)))))))))))))</f>
        <v>5000</v>
      </c>
      <c r="H601" s="416"/>
      <c r="I601" s="578" t="s">
        <v>74</v>
      </c>
      <c r="J601" s="527"/>
      <c r="K601" s="125">
        <f>G601</f>
        <v>5000</v>
      </c>
      <c r="L601" s="420"/>
      <c r="M601" s="93"/>
      <c r="N601" s="110"/>
      <c r="O601" s="111" t="s">
        <v>75</v>
      </c>
      <c r="P601" s="111"/>
      <c r="Q601" s="111"/>
      <c r="R601" s="111">
        <f t="shared" si="136"/>
        <v>5</v>
      </c>
      <c r="S601" s="92"/>
      <c r="T601" s="111" t="s">
        <v>75</v>
      </c>
      <c r="U601" s="117"/>
      <c r="V601" s="113"/>
      <c r="W601" s="117" t="str">
        <f t="shared" si="137"/>
        <v/>
      </c>
      <c r="X601" s="153"/>
      <c r="Y601" s="117" t="str">
        <f t="shared" si="138"/>
        <v/>
      </c>
      <c r="Z601" s="118"/>
      <c r="AA601" s="93"/>
      <c r="AB601" s="93"/>
      <c r="AC601" s="93"/>
    </row>
    <row r="602" spans="1:29" ht="18.75" customHeight="1" x14ac:dyDescent="0.2">
      <c r="A602" s="405"/>
      <c r="B602" s="426" t="s">
        <v>76</v>
      </c>
      <c r="C602" s="424">
        <f>IF($J$1="January",R594,IF($J$1="February",R595,IF($J$1="March",R596,IF($J$1="April",R597,IF($J$1="May",R598,IF($J$1="June",R599,IF($J$1="July",R600,IF($J$1="August",R601,IF($J$1="August",R601,IF($J$1="September",R602,IF($J$1="October",R603,IF($J$1="November",R604,IF($J$1="December",R605)))))))))))))</f>
        <v>5</v>
      </c>
      <c r="D602" s="353"/>
      <c r="E602" s="353"/>
      <c r="F602" s="426" t="s">
        <v>58</v>
      </c>
      <c r="G602" s="427">
        <f>IF($J$1="January",Y594,IF($J$1="February",Y595,IF($J$1="March",Y596,IF($J$1="April",Y597,IF($J$1="May",Y598,IF($J$1="June",Y599,IF($J$1="July",Y600,IF($J$1="August",Y601,IF($J$1="August",Y601,IF($J$1="September",Y602,IF($J$1="October",Y603,IF($J$1="November",Y604,IF($J$1="December",Y605)))))))))))))</f>
        <v>47500</v>
      </c>
      <c r="H602" s="353"/>
      <c r="I602" s="576" t="s">
        <v>13</v>
      </c>
      <c r="J602" s="577"/>
      <c r="K602" s="430">
        <f>K600-K601</f>
        <v>72419.354838709682</v>
      </c>
      <c r="L602" s="412"/>
      <c r="M602" s="93"/>
      <c r="N602" s="110"/>
      <c r="O602" s="111" t="s">
        <v>78</v>
      </c>
      <c r="P602" s="111"/>
      <c r="Q602" s="111"/>
      <c r="R602" s="111">
        <f t="shared" si="136"/>
        <v>5</v>
      </c>
      <c r="S602" s="92"/>
      <c r="T602" s="111" t="s">
        <v>78</v>
      </c>
      <c r="U602" s="117"/>
      <c r="V602" s="113"/>
      <c r="W602" s="117" t="str">
        <f t="shared" si="137"/>
        <v/>
      </c>
      <c r="X602" s="113"/>
      <c r="Y602" s="117" t="str">
        <f t="shared" si="138"/>
        <v/>
      </c>
      <c r="Z602" s="118"/>
      <c r="AA602" s="93"/>
      <c r="AB602" s="93"/>
      <c r="AC602" s="93"/>
    </row>
    <row r="603" spans="1:29" ht="20.100000000000001" customHeight="1" x14ac:dyDescent="0.2">
      <c r="A603" s="405"/>
      <c r="B603" s="353"/>
      <c r="C603" s="353"/>
      <c r="D603" s="353"/>
      <c r="E603" s="353"/>
      <c r="F603" s="353"/>
      <c r="G603" s="353"/>
      <c r="H603" s="353"/>
      <c r="I603" s="571"/>
      <c r="J603" s="572"/>
      <c r="K603" s="408"/>
      <c r="L603" s="415"/>
      <c r="M603" s="93"/>
      <c r="N603" s="110"/>
      <c r="O603" s="111" t="s">
        <v>79</v>
      </c>
      <c r="P603" s="111"/>
      <c r="Q603" s="111"/>
      <c r="R603" s="111">
        <f t="shared" si="136"/>
        <v>5</v>
      </c>
      <c r="S603" s="92"/>
      <c r="T603" s="111" t="s">
        <v>79</v>
      </c>
      <c r="U603" s="117"/>
      <c r="V603" s="113"/>
      <c r="W603" s="117" t="str">
        <f t="shared" si="137"/>
        <v/>
      </c>
      <c r="X603" s="153"/>
      <c r="Y603" s="117" t="str">
        <f t="shared" si="138"/>
        <v/>
      </c>
      <c r="Z603" s="118"/>
      <c r="AA603" s="93"/>
      <c r="AB603" s="93"/>
      <c r="AC603" s="93"/>
    </row>
    <row r="604" spans="1:29" ht="20.100000000000001" customHeight="1" x14ac:dyDescent="0.3">
      <c r="A604" s="405"/>
      <c r="B604" s="444"/>
      <c r="C604" s="444"/>
      <c r="D604" s="444"/>
      <c r="E604" s="444"/>
      <c r="F604" s="444"/>
      <c r="G604" s="444"/>
      <c r="H604" s="444"/>
      <c r="I604" s="571"/>
      <c r="J604" s="572"/>
      <c r="K604" s="408"/>
      <c r="L604" s="415"/>
      <c r="M604" s="93"/>
      <c r="N604" s="110"/>
      <c r="O604" s="111" t="s">
        <v>80</v>
      </c>
      <c r="P604" s="111"/>
      <c r="Q604" s="111"/>
      <c r="R604" s="111">
        <f t="shared" si="136"/>
        <v>5</v>
      </c>
      <c r="S604" s="92"/>
      <c r="T604" s="111" t="s">
        <v>80</v>
      </c>
      <c r="U604" s="117"/>
      <c r="V604" s="113"/>
      <c r="W604" s="117" t="str">
        <f t="shared" si="137"/>
        <v/>
      </c>
      <c r="X604" s="153"/>
      <c r="Y604" s="117" t="str">
        <f t="shared" si="138"/>
        <v/>
      </c>
      <c r="Z604" s="118"/>
      <c r="AA604" s="93"/>
      <c r="AB604" s="93"/>
      <c r="AC604" s="93"/>
    </row>
    <row r="605" spans="1:29" ht="20.100000000000001" customHeight="1" thickBot="1" x14ac:dyDescent="0.35">
      <c r="A605" s="421"/>
      <c r="B605" s="447"/>
      <c r="C605" s="447"/>
      <c r="D605" s="447"/>
      <c r="E605" s="447"/>
      <c r="F605" s="447"/>
      <c r="G605" s="447"/>
      <c r="H605" s="447"/>
      <c r="I605" s="447"/>
      <c r="J605" s="447"/>
      <c r="K605" s="447"/>
      <c r="L605" s="423"/>
      <c r="M605" s="93"/>
      <c r="N605" s="110"/>
      <c r="O605" s="111" t="s">
        <v>81</v>
      </c>
      <c r="P605" s="111"/>
      <c r="Q605" s="111"/>
      <c r="R605" s="111">
        <f t="shared" si="136"/>
        <v>5</v>
      </c>
      <c r="S605" s="92"/>
      <c r="T605" s="111" t="s">
        <v>81</v>
      </c>
      <c r="U605" s="117"/>
      <c r="V605" s="113"/>
      <c r="W605" s="117" t="str">
        <f t="shared" si="137"/>
        <v/>
      </c>
      <c r="X605" s="153"/>
      <c r="Y605" s="117" t="str">
        <f t="shared" si="138"/>
        <v/>
      </c>
      <c r="Z605" s="118"/>
      <c r="AA605" s="93"/>
      <c r="AB605" s="93"/>
      <c r="AC605" s="93"/>
    </row>
    <row r="606" spans="1:29" ht="20.100000000000001" customHeight="1" thickBot="1" x14ac:dyDescent="0.25">
      <c r="A606" s="353"/>
      <c r="B606" s="353"/>
      <c r="C606" s="353"/>
      <c r="D606" s="353"/>
      <c r="E606" s="353"/>
      <c r="F606" s="353"/>
      <c r="G606" s="353"/>
      <c r="H606" s="353"/>
      <c r="I606" s="353"/>
      <c r="J606" s="353"/>
      <c r="K606" s="353"/>
      <c r="L606" s="353"/>
      <c r="M606" s="136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6"/>
      <c r="AB606" s="136"/>
      <c r="AC606" s="136"/>
    </row>
    <row r="607" spans="1:29" ht="20.100000000000001" customHeight="1" thickBot="1" x14ac:dyDescent="0.55000000000000004">
      <c r="A607" s="560" t="s">
        <v>50</v>
      </c>
      <c r="B607" s="561"/>
      <c r="C607" s="561"/>
      <c r="D607" s="561"/>
      <c r="E607" s="561"/>
      <c r="F607" s="561"/>
      <c r="G607" s="561"/>
      <c r="H607" s="561"/>
      <c r="I607" s="561"/>
      <c r="J607" s="561"/>
      <c r="K607" s="561"/>
      <c r="L607" s="562"/>
      <c r="M607" s="94"/>
      <c r="N607" s="95"/>
      <c r="O607" s="557" t="s">
        <v>51</v>
      </c>
      <c r="P607" s="558"/>
      <c r="Q607" s="558"/>
      <c r="R607" s="559"/>
      <c r="S607" s="96"/>
      <c r="T607" s="557" t="s">
        <v>52</v>
      </c>
      <c r="U607" s="558"/>
      <c r="V607" s="558"/>
      <c r="W607" s="558"/>
      <c r="X607" s="558"/>
      <c r="Y607" s="559"/>
      <c r="Z607" s="97"/>
      <c r="AA607" s="94"/>
      <c r="AB607" s="93"/>
      <c r="AC607" s="93"/>
    </row>
    <row r="608" spans="1:29" ht="20.100000000000001" customHeight="1" thickBot="1" x14ac:dyDescent="0.25">
      <c r="A608" s="436"/>
      <c r="B608" s="437"/>
      <c r="C608" s="566" t="s">
        <v>237</v>
      </c>
      <c r="D608" s="567"/>
      <c r="E608" s="567"/>
      <c r="F608" s="567"/>
      <c r="G608" s="437" t="str">
        <f>$J$1</f>
        <v>May</v>
      </c>
      <c r="H608" s="568">
        <f>$K$1</f>
        <v>2025</v>
      </c>
      <c r="I608" s="567"/>
      <c r="J608" s="437"/>
      <c r="K608" s="438"/>
      <c r="L608" s="439"/>
      <c r="M608" s="102"/>
      <c r="N608" s="103"/>
      <c r="O608" s="104" t="s">
        <v>53</v>
      </c>
      <c r="P608" s="104" t="s">
        <v>54</v>
      </c>
      <c r="Q608" s="104" t="s">
        <v>55</v>
      </c>
      <c r="R608" s="104" t="s">
        <v>56</v>
      </c>
      <c r="S608" s="105"/>
      <c r="T608" s="104" t="s">
        <v>53</v>
      </c>
      <c r="U608" s="104" t="s">
        <v>57</v>
      </c>
      <c r="V608" s="104" t="s">
        <v>9</v>
      </c>
      <c r="W608" s="104" t="s">
        <v>10</v>
      </c>
      <c r="X608" s="104" t="s">
        <v>11</v>
      </c>
      <c r="Y608" s="104" t="s">
        <v>58</v>
      </c>
      <c r="Z608" s="106"/>
      <c r="AA608" s="102"/>
      <c r="AB608" s="93"/>
      <c r="AC608" s="93"/>
    </row>
    <row r="609" spans="1:29" ht="20.100000000000001" customHeight="1" x14ac:dyDescent="0.2">
      <c r="A609" s="98"/>
      <c r="B609" s="85"/>
      <c r="C609" s="85"/>
      <c r="D609" s="107"/>
      <c r="E609" s="107"/>
      <c r="F609" s="107"/>
      <c r="G609" s="107"/>
      <c r="H609" s="107"/>
      <c r="I609" s="85"/>
      <c r="J609" s="108" t="s">
        <v>59</v>
      </c>
      <c r="K609" s="87">
        <f>170000+17000</f>
        <v>187000</v>
      </c>
      <c r="L609" s="109"/>
      <c r="M609" s="93"/>
      <c r="N609" s="110"/>
      <c r="O609" s="111" t="s">
        <v>60</v>
      </c>
      <c r="P609" s="111">
        <v>31</v>
      </c>
      <c r="Q609" s="111">
        <v>0</v>
      </c>
      <c r="R609" s="111">
        <f>15-Q609</f>
        <v>15</v>
      </c>
      <c r="S609" s="112"/>
      <c r="T609" s="111" t="s">
        <v>60</v>
      </c>
      <c r="U609" s="113"/>
      <c r="V609" s="113"/>
      <c r="W609" s="113">
        <f>V609+U609</f>
        <v>0</v>
      </c>
      <c r="X609" s="113"/>
      <c r="Y609" s="113">
        <f>W609-X609</f>
        <v>0</v>
      </c>
      <c r="Z609" s="106"/>
      <c r="AA609" s="93"/>
      <c r="AB609" s="93"/>
      <c r="AC609" s="93"/>
    </row>
    <row r="610" spans="1:29" ht="20.100000000000001" customHeight="1" thickBot="1" x14ac:dyDescent="0.25">
      <c r="A610" s="98"/>
      <c r="B610" s="85" t="s">
        <v>61</v>
      </c>
      <c r="C610" s="84" t="s">
        <v>117</v>
      </c>
      <c r="D610" s="85"/>
      <c r="E610" s="85"/>
      <c r="F610" s="85"/>
      <c r="G610" s="85"/>
      <c r="H610" s="114"/>
      <c r="I610" s="107"/>
      <c r="J610" s="85"/>
      <c r="K610" s="85"/>
      <c r="L610" s="115"/>
      <c r="M610" s="94"/>
      <c r="N610" s="116"/>
      <c r="O610" s="111" t="s">
        <v>62</v>
      </c>
      <c r="P610" s="111">
        <v>28</v>
      </c>
      <c r="Q610" s="111">
        <v>0</v>
      </c>
      <c r="R610" s="111">
        <f t="shared" ref="R610:R620" si="139">R609-Q610</f>
        <v>15</v>
      </c>
      <c r="S610" s="92"/>
      <c r="T610" s="111" t="s">
        <v>62</v>
      </c>
      <c r="U610" s="117">
        <f>Y609</f>
        <v>0</v>
      </c>
      <c r="V610" s="113"/>
      <c r="W610" s="117">
        <f t="shared" ref="W610:W620" si="140">IF(U610="","",U610+V610)</f>
        <v>0</v>
      </c>
      <c r="X610" s="113"/>
      <c r="Y610" s="117">
        <f t="shared" ref="Y610:Y620" si="141">IF(W610="","",W610-X610)</f>
        <v>0</v>
      </c>
      <c r="Z610" s="118"/>
      <c r="AA610" s="94"/>
      <c r="AB610" s="93"/>
      <c r="AC610" s="93"/>
    </row>
    <row r="611" spans="1:29" ht="20.100000000000001" customHeight="1" thickBot="1" x14ac:dyDescent="0.25">
      <c r="A611" s="405"/>
      <c r="B611" s="413" t="s">
        <v>63</v>
      </c>
      <c r="C611" s="414">
        <v>45208</v>
      </c>
      <c r="D611" s="353"/>
      <c r="E611" s="353"/>
      <c r="F611" s="563" t="s">
        <v>52</v>
      </c>
      <c r="G611" s="564"/>
      <c r="H611" s="353"/>
      <c r="I611" s="563" t="s">
        <v>64</v>
      </c>
      <c r="J611" s="565"/>
      <c r="K611" s="564"/>
      <c r="L611" s="415"/>
      <c r="M611" s="93"/>
      <c r="N611" s="110"/>
      <c r="O611" s="111" t="s">
        <v>65</v>
      </c>
      <c r="P611" s="111"/>
      <c r="Q611" s="111"/>
      <c r="R611" s="111">
        <f t="shared" si="139"/>
        <v>15</v>
      </c>
      <c r="S611" s="92"/>
      <c r="T611" s="111" t="s">
        <v>65</v>
      </c>
      <c r="U611" s="117">
        <f t="shared" ref="U611:U612" si="142">IF($J$1="April",Y610,Y610)</f>
        <v>0</v>
      </c>
      <c r="V611" s="113"/>
      <c r="W611" s="117">
        <f t="shared" si="140"/>
        <v>0</v>
      </c>
      <c r="X611" s="113"/>
      <c r="Y611" s="117">
        <f t="shared" si="141"/>
        <v>0</v>
      </c>
      <c r="Z611" s="118"/>
      <c r="AA611" s="93"/>
      <c r="AB611" s="93"/>
      <c r="AC611" s="93"/>
    </row>
    <row r="612" spans="1:29" ht="20.100000000000001" customHeight="1" x14ac:dyDescent="0.2">
      <c r="A612" s="98"/>
      <c r="B612" s="85"/>
      <c r="C612" s="85"/>
      <c r="D612" s="85"/>
      <c r="E612" s="85"/>
      <c r="F612" s="85"/>
      <c r="G612" s="85"/>
      <c r="H612" s="122"/>
      <c r="I612" s="85"/>
      <c r="J612" s="85"/>
      <c r="K612" s="85"/>
      <c r="L612" s="123"/>
      <c r="M612" s="93"/>
      <c r="N612" s="110"/>
      <c r="O612" s="111" t="s">
        <v>66</v>
      </c>
      <c r="P612" s="111">
        <v>30</v>
      </c>
      <c r="Q612" s="111">
        <v>0</v>
      </c>
      <c r="R612" s="111">
        <f t="shared" si="139"/>
        <v>15</v>
      </c>
      <c r="S612" s="92"/>
      <c r="T612" s="111" t="s">
        <v>66</v>
      </c>
      <c r="U612" s="117">
        <f t="shared" si="142"/>
        <v>0</v>
      </c>
      <c r="V612" s="113"/>
      <c r="W612" s="117">
        <f t="shared" si="140"/>
        <v>0</v>
      </c>
      <c r="X612" s="113"/>
      <c r="Y612" s="117">
        <f t="shared" si="141"/>
        <v>0</v>
      </c>
      <c r="Z612" s="118"/>
      <c r="AA612" s="93"/>
      <c r="AB612" s="93"/>
      <c r="AC612" s="93"/>
    </row>
    <row r="613" spans="1:29" ht="20.100000000000001" customHeight="1" x14ac:dyDescent="0.2">
      <c r="A613" s="98"/>
      <c r="B613" s="569" t="s">
        <v>51</v>
      </c>
      <c r="C613" s="527"/>
      <c r="D613" s="85"/>
      <c r="E613" s="85"/>
      <c r="F613" s="124" t="s">
        <v>67</v>
      </c>
      <c r="G613" s="125">
        <f>IF($J$1="January",U609,IF($J$1="February",U610,IF($J$1="March",U611,IF($J$1="April",U612,IF($J$1="May",U613,IF($J$1="June",U614,IF($J$1="July",U615,IF($J$1="August",U616,IF($J$1="August",U616,IF($J$1="September",U617,IF($J$1="October",U618,IF($J$1="November",U619,IF($J$1="December",U620)))))))))))))</f>
        <v>0</v>
      </c>
      <c r="H613" s="122"/>
      <c r="I613" s="126">
        <f>IF(C617&gt;0,$K$2,C615)</f>
        <v>31</v>
      </c>
      <c r="J613" s="127" t="s">
        <v>68</v>
      </c>
      <c r="K613" s="128">
        <f>K609/$K$2*I613</f>
        <v>187000</v>
      </c>
      <c r="L613" s="129"/>
      <c r="M613" s="93"/>
      <c r="N613" s="110"/>
      <c r="O613" s="111" t="s">
        <v>69</v>
      </c>
      <c r="P613" s="111"/>
      <c r="Q613" s="111"/>
      <c r="R613" s="111">
        <f t="shared" si="139"/>
        <v>15</v>
      </c>
      <c r="S613" s="92"/>
      <c r="T613" s="111" t="s">
        <v>69</v>
      </c>
      <c r="U613" s="117">
        <f t="shared" ref="U613:U614" si="143">IF($J$1="May",Y612,Y612)</f>
        <v>0</v>
      </c>
      <c r="V613" s="113"/>
      <c r="W613" s="117">
        <f t="shared" si="140"/>
        <v>0</v>
      </c>
      <c r="X613" s="113"/>
      <c r="Y613" s="117">
        <f t="shared" si="141"/>
        <v>0</v>
      </c>
      <c r="Z613" s="118"/>
      <c r="AA613" s="93"/>
      <c r="AB613" s="93"/>
      <c r="AC613" s="93"/>
    </row>
    <row r="614" spans="1:29" ht="20.100000000000001" customHeight="1" x14ac:dyDescent="0.2">
      <c r="A614" s="98"/>
      <c r="B614" s="130"/>
      <c r="C614" s="130"/>
      <c r="D614" s="85"/>
      <c r="E614" s="85"/>
      <c r="F614" s="124" t="s">
        <v>9</v>
      </c>
      <c r="G614" s="125">
        <f>IF($J$1="January",V609,IF($J$1="February",V610,IF($J$1="March",V611,IF($J$1="April",V612,IF($J$1="May",V613,IF($J$1="June",V614,IF($J$1="July",V615,IF($J$1="August",V616,IF($J$1="August",V616,IF($J$1="September",V617,IF($J$1="October",V618,IF($J$1="November",V619,IF($J$1="December",V620)))))))))))))</f>
        <v>0</v>
      </c>
      <c r="H614" s="122"/>
      <c r="I614" s="126"/>
      <c r="J614" s="127" t="s">
        <v>70</v>
      </c>
      <c r="K614" s="125">
        <f>K609/$K$2/8*I614</f>
        <v>0</v>
      </c>
      <c r="L614" s="131"/>
      <c r="M614" s="93"/>
      <c r="N614" s="110"/>
      <c r="O614" s="111" t="s">
        <v>47</v>
      </c>
      <c r="P614" s="111"/>
      <c r="Q614" s="111"/>
      <c r="R614" s="111">
        <f t="shared" si="139"/>
        <v>15</v>
      </c>
      <c r="S614" s="92"/>
      <c r="T614" s="111" t="s">
        <v>47</v>
      </c>
      <c r="U614" s="117">
        <f t="shared" si="143"/>
        <v>0</v>
      </c>
      <c r="V614" s="113"/>
      <c r="W614" s="117">
        <f t="shared" si="140"/>
        <v>0</v>
      </c>
      <c r="X614" s="113"/>
      <c r="Y614" s="117">
        <f t="shared" si="141"/>
        <v>0</v>
      </c>
      <c r="Z614" s="118"/>
      <c r="AA614" s="93"/>
      <c r="AB614" s="93"/>
      <c r="AC614" s="93"/>
    </row>
    <row r="615" spans="1:29" ht="20.100000000000001" customHeight="1" x14ac:dyDescent="0.2">
      <c r="A615" s="98"/>
      <c r="B615" s="124" t="s">
        <v>54</v>
      </c>
      <c r="C615" s="130">
        <f>IF($J$1="January",P609,IF($J$1="February",P610,IF($J$1="March",P611,IF($J$1="April",P612,IF($J$1="May",P613,IF($J$1="June",P614,IF($J$1="July",P615,IF($J$1="August",P616,IF($J$1="August",P616,IF($J$1="September",P617,IF($J$1="October",P618,IF($J$1="November",P619,IF($J$1="December",P620)))))))))))))</f>
        <v>0</v>
      </c>
      <c r="D615" s="85"/>
      <c r="E615" s="85"/>
      <c r="F615" s="124" t="s">
        <v>71</v>
      </c>
      <c r="G615" s="125">
        <f>IF($J$1="January",W609,IF($J$1="February",W610,IF($J$1="March",W611,IF($J$1="April",W612,IF($J$1="May",W613,IF($J$1="June",W614,IF($J$1="July",W615,IF($J$1="August",W616,IF($J$1="August",W616,IF($J$1="September",W617,IF($J$1="October",W618,IF($J$1="November",W619,IF($J$1="December",W620)))))))))))))</f>
        <v>0</v>
      </c>
      <c r="H615" s="122"/>
      <c r="I615" s="570" t="s">
        <v>72</v>
      </c>
      <c r="J615" s="527"/>
      <c r="K615" s="125">
        <f>K613+K614</f>
        <v>187000</v>
      </c>
      <c r="L615" s="131"/>
      <c r="M615" s="93"/>
      <c r="N615" s="110"/>
      <c r="O615" s="111" t="s">
        <v>73</v>
      </c>
      <c r="P615" s="111"/>
      <c r="Q615" s="111"/>
      <c r="R615" s="111">
        <f t="shared" si="139"/>
        <v>15</v>
      </c>
      <c r="S615" s="92"/>
      <c r="T615" s="111" t="s">
        <v>73</v>
      </c>
      <c r="U615" s="117">
        <f t="shared" ref="U615:U616" si="144">Y614</f>
        <v>0</v>
      </c>
      <c r="V615" s="113"/>
      <c r="W615" s="117">
        <f t="shared" si="140"/>
        <v>0</v>
      </c>
      <c r="X615" s="113"/>
      <c r="Y615" s="117">
        <f t="shared" si="141"/>
        <v>0</v>
      </c>
      <c r="Z615" s="118"/>
      <c r="AA615" s="93"/>
      <c r="AB615" s="93"/>
      <c r="AC615" s="93"/>
    </row>
    <row r="616" spans="1:29" ht="20.100000000000001" customHeight="1" x14ac:dyDescent="0.2">
      <c r="A616" s="98"/>
      <c r="B616" s="124" t="s">
        <v>55</v>
      </c>
      <c r="C616" s="130">
        <f>IF($J$1="January",Q609,IF($J$1="February",Q610,IF($J$1="March",Q611,IF($J$1="April",Q612,IF($J$1="May",Q613,IF($J$1="June",Q614,IF($J$1="July",Q615,IF($J$1="August",Q616,IF($J$1="August",Q616,IF($J$1="September",Q617,IF($J$1="October",Q618,IF($J$1="November",Q619,IF($J$1="December",Q620)))))))))))))</f>
        <v>0</v>
      </c>
      <c r="D616" s="85"/>
      <c r="E616" s="85"/>
      <c r="F616" s="124" t="s">
        <v>11</v>
      </c>
      <c r="G616" s="125">
        <f>IF($J$1="January",X609,IF($J$1="February",X610,IF($J$1="March",X611,IF($J$1="April",X612,IF($J$1="May",X613,IF($J$1="June",X614,IF($J$1="July",X615,IF($J$1="August",X616,IF($J$1="August",X616,IF($J$1="September",X617,IF($J$1="October",X618,IF($J$1="November",X619,IF($J$1="December",X620)))))))))))))</f>
        <v>0</v>
      </c>
      <c r="H616" s="122"/>
      <c r="I616" s="570" t="s">
        <v>74</v>
      </c>
      <c r="J616" s="527"/>
      <c r="K616" s="125">
        <f>G616</f>
        <v>0</v>
      </c>
      <c r="L616" s="131"/>
      <c r="M616" s="93"/>
      <c r="N616" s="110"/>
      <c r="O616" s="111" t="s">
        <v>75</v>
      </c>
      <c r="P616" s="111"/>
      <c r="Q616" s="111"/>
      <c r="R616" s="111">
        <f t="shared" si="139"/>
        <v>15</v>
      </c>
      <c r="S616" s="92"/>
      <c r="T616" s="111" t="s">
        <v>75</v>
      </c>
      <c r="U616" s="117">
        <f t="shared" si="144"/>
        <v>0</v>
      </c>
      <c r="V616" s="113"/>
      <c r="W616" s="117">
        <f t="shared" si="140"/>
        <v>0</v>
      </c>
      <c r="X616" s="113"/>
      <c r="Y616" s="117">
        <f t="shared" si="141"/>
        <v>0</v>
      </c>
      <c r="Z616" s="118"/>
      <c r="AA616" s="93"/>
      <c r="AB616" s="93"/>
      <c r="AC616" s="93"/>
    </row>
    <row r="617" spans="1:29" ht="18.75" customHeight="1" x14ac:dyDescent="0.2">
      <c r="A617" s="405"/>
      <c r="B617" s="426" t="s">
        <v>76</v>
      </c>
      <c r="C617" s="424">
        <f>IF($J$1="January",R609,IF($J$1="February",R610,IF($J$1="March",R611,IF($J$1="April",R612,IF($J$1="May",R613,IF($J$1="June",R614,IF($J$1="July",R615,IF($J$1="August",R616,IF($J$1="August",R616,IF($J$1="September",R617,IF($J$1="October",R618,IF($J$1="November",R619,IF($J$1="December",R620)))))))))))))</f>
        <v>15</v>
      </c>
      <c r="D617" s="353"/>
      <c r="E617" s="353"/>
      <c r="F617" s="426" t="s">
        <v>58</v>
      </c>
      <c r="G617" s="427">
        <f>IF($J$1="January",Y609,IF($J$1="February",Y610,IF($J$1="March",Y611,IF($J$1="April",Y612,IF($J$1="May",Y613,IF($J$1="June",Y614,IF($J$1="July",Y615,IF($J$1="August",Y616,IF($J$1="August",Y616,IF($J$1="September",Y617,IF($J$1="October",Y618,IF($J$1="November",Y619,IF($J$1="December",Y620)))))))))))))</f>
        <v>0</v>
      </c>
      <c r="H617" s="353"/>
      <c r="I617" s="576" t="s">
        <v>13</v>
      </c>
      <c r="J617" s="577"/>
      <c r="K617" s="430">
        <f>K615-K616</f>
        <v>187000</v>
      </c>
      <c r="L617" s="412"/>
      <c r="M617" s="93"/>
      <c r="N617" s="110"/>
      <c r="O617" s="111" t="s">
        <v>78</v>
      </c>
      <c r="P617" s="111"/>
      <c r="Q617" s="111"/>
      <c r="R617" s="111">
        <f t="shared" si="139"/>
        <v>15</v>
      </c>
      <c r="S617" s="92"/>
      <c r="T617" s="111" t="s">
        <v>78</v>
      </c>
      <c r="U617" s="117" t="str">
        <f>IF($J$1="September",Y616,"")</f>
        <v/>
      </c>
      <c r="V617" s="113"/>
      <c r="W617" s="117" t="str">
        <f t="shared" si="140"/>
        <v/>
      </c>
      <c r="X617" s="113"/>
      <c r="Y617" s="117" t="str">
        <f t="shared" si="141"/>
        <v/>
      </c>
      <c r="Z617" s="118"/>
      <c r="AA617" s="93"/>
      <c r="AB617" s="93"/>
      <c r="AC617" s="93"/>
    </row>
    <row r="618" spans="1:29" ht="20.100000000000001" customHeight="1" x14ac:dyDescent="0.2">
      <c r="A618" s="98"/>
      <c r="B618" s="85"/>
      <c r="C618" s="85"/>
      <c r="D618" s="85"/>
      <c r="E618" s="85"/>
      <c r="F618" s="85"/>
      <c r="G618" s="85"/>
      <c r="H618" s="85"/>
      <c r="I618" s="574"/>
      <c r="J618" s="575"/>
      <c r="K618" s="87"/>
      <c r="L618" s="121"/>
      <c r="M618" s="93"/>
      <c r="N618" s="110"/>
      <c r="O618" s="111" t="s">
        <v>79</v>
      </c>
      <c r="P618" s="111"/>
      <c r="Q618" s="111"/>
      <c r="R618" s="111">
        <f t="shared" si="139"/>
        <v>15</v>
      </c>
      <c r="S618" s="92"/>
      <c r="T618" s="111" t="s">
        <v>79</v>
      </c>
      <c r="U618" s="117" t="str">
        <f>IF($J$1="October",Y617,"")</f>
        <v/>
      </c>
      <c r="V618" s="113"/>
      <c r="W618" s="117" t="str">
        <f t="shared" si="140"/>
        <v/>
      </c>
      <c r="X618" s="113"/>
      <c r="Y618" s="117" t="str">
        <f t="shared" si="141"/>
        <v/>
      </c>
      <c r="Z618" s="118"/>
      <c r="AA618" s="93"/>
      <c r="AB618" s="93"/>
      <c r="AC618" s="93"/>
    </row>
    <row r="619" spans="1:29" ht="20.100000000000001" customHeight="1" x14ac:dyDescent="0.3">
      <c r="A619" s="98"/>
      <c r="B619" s="83"/>
      <c r="C619" s="83"/>
      <c r="D619" s="83"/>
      <c r="E619" s="83"/>
      <c r="F619" s="107"/>
      <c r="G619" s="83"/>
      <c r="H619" s="83"/>
      <c r="I619" s="574"/>
      <c r="J619" s="575"/>
      <c r="K619" s="87"/>
      <c r="L619" s="121"/>
      <c r="M619" s="93"/>
      <c r="N619" s="110"/>
      <c r="O619" s="111" t="s">
        <v>80</v>
      </c>
      <c r="P619" s="111"/>
      <c r="Q619" s="111"/>
      <c r="R619" s="111">
        <f t="shared" si="139"/>
        <v>15</v>
      </c>
      <c r="S619" s="92"/>
      <c r="T619" s="111" t="s">
        <v>80</v>
      </c>
      <c r="U619" s="117"/>
      <c r="V619" s="113"/>
      <c r="W619" s="117" t="str">
        <f t="shared" si="140"/>
        <v/>
      </c>
      <c r="X619" s="113"/>
      <c r="Y619" s="117" t="str">
        <f t="shared" si="141"/>
        <v/>
      </c>
      <c r="Z619" s="118"/>
      <c r="AA619" s="93"/>
      <c r="AB619" s="93"/>
      <c r="AC619" s="93"/>
    </row>
    <row r="620" spans="1:29" ht="20.100000000000001" customHeight="1" thickBot="1" x14ac:dyDescent="0.35">
      <c r="A620" s="132"/>
      <c r="B620" s="133"/>
      <c r="C620" s="133"/>
      <c r="D620" s="133"/>
      <c r="E620" s="133"/>
      <c r="F620" s="133"/>
      <c r="G620" s="133"/>
      <c r="H620" s="133"/>
      <c r="I620" s="133"/>
      <c r="J620" s="133"/>
      <c r="K620" s="133"/>
      <c r="L620" s="134"/>
      <c r="M620" s="93"/>
      <c r="N620" s="110"/>
      <c r="O620" s="111" t="s">
        <v>81</v>
      </c>
      <c r="P620" s="111"/>
      <c r="Q620" s="111"/>
      <c r="R620" s="111">
        <f t="shared" si="139"/>
        <v>15</v>
      </c>
      <c r="S620" s="92"/>
      <c r="T620" s="111" t="s">
        <v>81</v>
      </c>
      <c r="U620" s="117"/>
      <c r="V620" s="113"/>
      <c r="W620" s="117" t="str">
        <f t="shared" si="140"/>
        <v/>
      </c>
      <c r="X620" s="113"/>
      <c r="Y620" s="117" t="str">
        <f t="shared" si="141"/>
        <v/>
      </c>
      <c r="Z620" s="118"/>
      <c r="AA620" s="93"/>
      <c r="AB620" s="93"/>
      <c r="AC620" s="93"/>
    </row>
    <row r="621" spans="1:29" ht="20.100000000000001" customHeight="1" thickBot="1" x14ac:dyDescent="0.25">
      <c r="A621" s="353"/>
      <c r="B621" s="353"/>
      <c r="C621" s="353"/>
      <c r="D621" s="353"/>
      <c r="E621" s="353"/>
      <c r="F621" s="353"/>
      <c r="G621" s="353"/>
      <c r="H621" s="353"/>
      <c r="I621" s="353"/>
      <c r="J621" s="353"/>
      <c r="K621" s="353"/>
      <c r="L621" s="353"/>
      <c r="M621" s="136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6"/>
      <c r="AB621" s="136"/>
      <c r="AC621" s="136"/>
    </row>
    <row r="622" spans="1:29" ht="20.100000000000001" customHeight="1" thickBot="1" x14ac:dyDescent="0.55000000000000004">
      <c r="A622" s="560" t="s">
        <v>50</v>
      </c>
      <c r="B622" s="561"/>
      <c r="C622" s="561"/>
      <c r="D622" s="561"/>
      <c r="E622" s="561"/>
      <c r="F622" s="561"/>
      <c r="G622" s="561"/>
      <c r="H622" s="561"/>
      <c r="I622" s="561"/>
      <c r="J622" s="561"/>
      <c r="K622" s="561"/>
      <c r="L622" s="562"/>
      <c r="M622" s="94"/>
      <c r="N622" s="95"/>
      <c r="O622" s="557" t="s">
        <v>51</v>
      </c>
      <c r="P622" s="558"/>
      <c r="Q622" s="558"/>
      <c r="R622" s="559"/>
      <c r="S622" s="96"/>
      <c r="T622" s="557" t="s">
        <v>52</v>
      </c>
      <c r="U622" s="558"/>
      <c r="V622" s="558"/>
      <c r="W622" s="558"/>
      <c r="X622" s="558"/>
      <c r="Y622" s="559"/>
      <c r="Z622" s="97"/>
      <c r="AA622" s="86"/>
      <c r="AB622" s="86"/>
      <c r="AC622" s="86"/>
    </row>
    <row r="623" spans="1:29" ht="20.100000000000001" customHeight="1" thickBot="1" x14ac:dyDescent="0.3">
      <c r="A623" s="436"/>
      <c r="B623" s="437"/>
      <c r="C623" s="566" t="s">
        <v>237</v>
      </c>
      <c r="D623" s="567"/>
      <c r="E623" s="567"/>
      <c r="F623" s="567"/>
      <c r="G623" s="437" t="str">
        <f>$J$1</f>
        <v>May</v>
      </c>
      <c r="H623" s="568">
        <f>$K$1</f>
        <v>2025</v>
      </c>
      <c r="I623" s="567"/>
      <c r="J623" s="437"/>
      <c r="K623" s="438"/>
      <c r="L623" s="439"/>
      <c r="M623" s="102"/>
      <c r="N623" s="103"/>
      <c r="O623" s="104" t="s">
        <v>53</v>
      </c>
      <c r="P623" s="104" t="s">
        <v>54</v>
      </c>
      <c r="Q623" s="104" t="s">
        <v>55</v>
      </c>
      <c r="R623" s="104" t="s">
        <v>56</v>
      </c>
      <c r="S623" s="105"/>
      <c r="T623" s="104" t="s">
        <v>53</v>
      </c>
      <c r="U623" s="104" t="s">
        <v>57</v>
      </c>
      <c r="V623" s="104" t="s">
        <v>9</v>
      </c>
      <c r="W623" s="104" t="s">
        <v>10</v>
      </c>
      <c r="X623" s="104" t="s">
        <v>11</v>
      </c>
      <c r="Y623" s="104" t="s">
        <v>58</v>
      </c>
      <c r="Z623" s="106"/>
      <c r="AA623" s="86"/>
      <c r="AB623" s="86"/>
      <c r="AC623" s="86"/>
    </row>
    <row r="624" spans="1:29" ht="20.100000000000001" customHeight="1" x14ac:dyDescent="0.25">
      <c r="A624" s="405"/>
      <c r="B624" s="353"/>
      <c r="C624" s="353"/>
      <c r="D624" s="406"/>
      <c r="E624" s="406"/>
      <c r="F624" s="406"/>
      <c r="G624" s="406"/>
      <c r="H624" s="406"/>
      <c r="I624" s="353"/>
      <c r="J624" s="407" t="s">
        <v>59</v>
      </c>
      <c r="K624" s="408">
        <f>52000+5000+8000</f>
        <v>65000</v>
      </c>
      <c r="L624" s="409"/>
      <c r="M624" s="93"/>
      <c r="N624" s="110"/>
      <c r="O624" s="111" t="s">
        <v>60</v>
      </c>
      <c r="P624" s="111">
        <v>29</v>
      </c>
      <c r="Q624" s="111">
        <v>2</v>
      </c>
      <c r="R624" s="111">
        <v>0</v>
      </c>
      <c r="S624" s="112"/>
      <c r="T624" s="111" t="s">
        <v>60</v>
      </c>
      <c r="U624" s="113">
        <v>30000</v>
      </c>
      <c r="V624" s="113"/>
      <c r="W624" s="113">
        <f>V624+U624</f>
        <v>30000</v>
      </c>
      <c r="X624" s="113">
        <v>5000</v>
      </c>
      <c r="Y624" s="113">
        <f>W624-X624</f>
        <v>25000</v>
      </c>
      <c r="Z624" s="106"/>
      <c r="AA624" s="86"/>
      <c r="AB624" s="86"/>
      <c r="AC624" s="86"/>
    </row>
    <row r="625" spans="1:29" ht="20.100000000000001" customHeight="1" thickBot="1" x14ac:dyDescent="0.3">
      <c r="A625" s="405"/>
      <c r="B625" s="353" t="s">
        <v>61</v>
      </c>
      <c r="C625" s="410" t="s">
        <v>185</v>
      </c>
      <c r="D625" s="353"/>
      <c r="E625" s="353"/>
      <c r="F625" s="353"/>
      <c r="G625" s="353"/>
      <c r="H625" s="411"/>
      <c r="I625" s="406"/>
      <c r="J625" s="353"/>
      <c r="K625" s="353"/>
      <c r="L625" s="412"/>
      <c r="M625" s="94"/>
      <c r="N625" s="116"/>
      <c r="O625" s="111" t="s">
        <v>62</v>
      </c>
      <c r="P625" s="111">
        <v>27</v>
      </c>
      <c r="Q625" s="111">
        <v>1</v>
      </c>
      <c r="R625" s="111">
        <f>15-Q625</f>
        <v>14</v>
      </c>
      <c r="S625" s="92"/>
      <c r="T625" s="111" t="s">
        <v>62</v>
      </c>
      <c r="U625" s="117">
        <f>Y624</f>
        <v>25000</v>
      </c>
      <c r="V625" s="113"/>
      <c r="W625" s="117">
        <f t="shared" ref="W625:W628" si="145">IF(U625="","",U625+V625)</f>
        <v>25000</v>
      </c>
      <c r="X625" s="113">
        <v>5000</v>
      </c>
      <c r="Y625" s="117">
        <f t="shared" ref="Y625:Y628" si="146">IF(W625="","",W625-X625)</f>
        <v>20000</v>
      </c>
      <c r="Z625" s="118"/>
      <c r="AA625" s="86"/>
      <c r="AB625" s="86"/>
      <c r="AC625" s="86"/>
    </row>
    <row r="626" spans="1:29" ht="20.100000000000001" customHeight="1" thickBot="1" x14ac:dyDescent="0.3">
      <c r="A626" s="405"/>
      <c r="B626" s="413" t="s">
        <v>63</v>
      </c>
      <c r="C626" s="445"/>
      <c r="D626" s="353"/>
      <c r="E626" s="353"/>
      <c r="F626" s="563" t="s">
        <v>52</v>
      </c>
      <c r="G626" s="564"/>
      <c r="H626" s="353"/>
      <c r="I626" s="563" t="s">
        <v>64</v>
      </c>
      <c r="J626" s="565"/>
      <c r="K626" s="564"/>
      <c r="L626" s="415"/>
      <c r="M626" s="93"/>
      <c r="N626" s="110"/>
      <c r="O626" s="111" t="s">
        <v>65</v>
      </c>
      <c r="P626" s="111">
        <v>29</v>
      </c>
      <c r="Q626" s="111">
        <v>2</v>
      </c>
      <c r="R626" s="111">
        <f>R625-Q626</f>
        <v>12</v>
      </c>
      <c r="S626" s="92"/>
      <c r="T626" s="111" t="s">
        <v>65</v>
      </c>
      <c r="U626" s="117">
        <f>Y625</f>
        <v>20000</v>
      </c>
      <c r="V626" s="113"/>
      <c r="W626" s="117">
        <f t="shared" si="145"/>
        <v>20000</v>
      </c>
      <c r="X626" s="113">
        <v>5000</v>
      </c>
      <c r="Y626" s="117">
        <f t="shared" si="146"/>
        <v>15000</v>
      </c>
      <c r="Z626" s="118"/>
      <c r="AA626" s="86"/>
      <c r="AB626" s="86"/>
      <c r="AC626" s="86"/>
    </row>
    <row r="627" spans="1:29" ht="20.100000000000001" customHeight="1" x14ac:dyDescent="0.25">
      <c r="A627" s="405"/>
      <c r="B627" s="353"/>
      <c r="C627" s="353"/>
      <c r="D627" s="353"/>
      <c r="E627" s="353"/>
      <c r="F627" s="353"/>
      <c r="G627" s="353"/>
      <c r="H627" s="416"/>
      <c r="I627" s="353"/>
      <c r="J627" s="353"/>
      <c r="K627" s="353"/>
      <c r="L627" s="417"/>
      <c r="M627" s="93"/>
      <c r="N627" s="110"/>
      <c r="O627" s="111" t="s">
        <v>66</v>
      </c>
      <c r="P627" s="111">
        <v>26</v>
      </c>
      <c r="Q627" s="111">
        <v>4</v>
      </c>
      <c r="R627" s="111">
        <f>R626-Q627</f>
        <v>8</v>
      </c>
      <c r="S627" s="92"/>
      <c r="T627" s="111" t="s">
        <v>66</v>
      </c>
      <c r="U627" s="117">
        <f>Y626</f>
        <v>15000</v>
      </c>
      <c r="V627" s="113"/>
      <c r="W627" s="117">
        <f t="shared" si="145"/>
        <v>15000</v>
      </c>
      <c r="X627" s="113">
        <v>5000</v>
      </c>
      <c r="Y627" s="117">
        <f t="shared" si="146"/>
        <v>10000</v>
      </c>
      <c r="Z627" s="118"/>
      <c r="AA627" s="86"/>
      <c r="AB627" s="86"/>
      <c r="AC627" s="86"/>
    </row>
    <row r="628" spans="1:29" ht="20.100000000000001" customHeight="1" x14ac:dyDescent="0.25">
      <c r="A628" s="405"/>
      <c r="B628" s="581" t="s">
        <v>51</v>
      </c>
      <c r="C628" s="527"/>
      <c r="D628" s="353"/>
      <c r="E628" s="353"/>
      <c r="F628" s="124" t="s">
        <v>67</v>
      </c>
      <c r="G628" s="125">
        <f>IF($J$1="January",U624,IF($J$1="February",U625,IF($J$1="March",U626,IF($J$1="April",U627,IF($J$1="May",U628,IF($J$1="June",U629,IF($J$1="July",U630,IF($J$1="August",U631,IF($J$1="August",U631,IF($J$1="September",U632,IF($J$1="October",U633,IF($J$1="November",U634,IF($J$1="December",U635)))))))))))))</f>
        <v>10000</v>
      </c>
      <c r="H628" s="416"/>
      <c r="I628" s="404">
        <f>IF(C632&gt;=C631,$K$2,C630+C632)</f>
        <v>31</v>
      </c>
      <c r="J628" s="127" t="s">
        <v>68</v>
      </c>
      <c r="K628" s="128">
        <f>K624/$K$2*I628</f>
        <v>65000.000000000007</v>
      </c>
      <c r="L628" s="418"/>
      <c r="M628" s="93"/>
      <c r="N628" s="110"/>
      <c r="O628" s="111" t="s">
        <v>69</v>
      </c>
      <c r="P628" s="111">
        <v>28</v>
      </c>
      <c r="Q628" s="111">
        <v>3</v>
      </c>
      <c r="R628" s="111">
        <f>R627-Q628</f>
        <v>5</v>
      </c>
      <c r="S628" s="92"/>
      <c r="T628" s="111" t="s">
        <v>69</v>
      </c>
      <c r="U628" s="117">
        <f>IF($J$1="April","",Y627)</f>
        <v>10000</v>
      </c>
      <c r="V628" s="113"/>
      <c r="W628" s="117">
        <f t="shared" si="145"/>
        <v>10000</v>
      </c>
      <c r="X628" s="113">
        <v>5000</v>
      </c>
      <c r="Y628" s="117">
        <f t="shared" si="146"/>
        <v>5000</v>
      </c>
      <c r="Z628" s="118"/>
      <c r="AA628" s="86"/>
      <c r="AB628" s="86"/>
      <c r="AC628" s="86"/>
    </row>
    <row r="629" spans="1:29" ht="20.100000000000001" customHeight="1" x14ac:dyDescent="0.25">
      <c r="A629" s="405"/>
      <c r="B629" s="130"/>
      <c r="C629" s="130"/>
      <c r="D629" s="353"/>
      <c r="E629" s="353"/>
      <c r="F629" s="124" t="s">
        <v>9</v>
      </c>
      <c r="G629" s="125">
        <f>IF($J$1="January",V624,IF($J$1="February",V625,IF($J$1="March",V626,IF($J$1="April",V627,IF($J$1="May",V628,IF($J$1="June",V629,IF($J$1="July",V630,IF($J$1="August",V631,IF($J$1="August",V631,IF($J$1="September",V632,IF($J$1="October",V633,IF($J$1="November",V634,IF($J$1="December",V635)))))))))))))</f>
        <v>0</v>
      </c>
      <c r="H629" s="416"/>
      <c r="I629" s="446"/>
      <c r="J629" s="127" t="s">
        <v>70</v>
      </c>
      <c r="K629" s="125">
        <f>K624/$K$2/8*I629</f>
        <v>0</v>
      </c>
      <c r="L629" s="420"/>
      <c r="M629" s="93"/>
      <c r="N629" s="110"/>
      <c r="O629" s="111" t="s">
        <v>47</v>
      </c>
      <c r="P629" s="111"/>
      <c r="Q629" s="111"/>
      <c r="R629" s="111">
        <v>0</v>
      </c>
      <c r="S629" s="92"/>
      <c r="T629" s="111" t="s">
        <v>47</v>
      </c>
      <c r="U629" s="117">
        <v>0</v>
      </c>
      <c r="V629" s="113"/>
      <c r="W629" s="117">
        <f t="shared" ref="W629:W635" si="147">IF(U629="","",U629+V629)</f>
        <v>0</v>
      </c>
      <c r="X629" s="113"/>
      <c r="Y629" s="117">
        <f t="shared" ref="Y629:Y635" si="148">IF(W629="","",W629-X629)</f>
        <v>0</v>
      </c>
      <c r="Z629" s="118"/>
      <c r="AA629" s="86"/>
      <c r="AB629" s="86"/>
      <c r="AC629" s="86"/>
    </row>
    <row r="630" spans="1:29" ht="20.100000000000001" customHeight="1" x14ac:dyDescent="0.25">
      <c r="A630" s="405"/>
      <c r="B630" s="124" t="s">
        <v>54</v>
      </c>
      <c r="C630" s="130">
        <f>IF($J$1="January",P624,IF($J$1="February",P625,IF($J$1="March",P626,IF($J$1="April",P627,IF($J$1="May",P628,IF($J$1="June",P629,IF($J$1="July",P630,IF($J$1="August",P631,IF($J$1="August",P631,IF($J$1="September",P632,IF($J$1="October",P633,IF($J$1="November",P634,IF($J$1="December",P635)))))))))))))</f>
        <v>28</v>
      </c>
      <c r="D630" s="353"/>
      <c r="E630" s="353"/>
      <c r="F630" s="124" t="s">
        <v>71</v>
      </c>
      <c r="G630" s="125">
        <f>IF($J$1="January",W624,IF($J$1="February",W625,IF($J$1="March",W626,IF($J$1="April",W627,IF($J$1="May",W628,IF($J$1="June",W629,IF($J$1="July",W630,IF($J$1="August",W631,IF($J$1="August",W631,IF($J$1="September",W632,IF($J$1="October",W633,IF($J$1="November",W634,IF($J$1="December",W635)))))))))))))</f>
        <v>10000</v>
      </c>
      <c r="H630" s="416"/>
      <c r="I630" s="578" t="s">
        <v>72</v>
      </c>
      <c r="J630" s="527"/>
      <c r="K630" s="125">
        <f>K628+K629</f>
        <v>65000.000000000007</v>
      </c>
      <c r="L630" s="420"/>
      <c r="M630" s="93"/>
      <c r="N630" s="110"/>
      <c r="O630" s="111" t="s">
        <v>73</v>
      </c>
      <c r="P630" s="111"/>
      <c r="Q630" s="111"/>
      <c r="R630" s="111">
        <v>0</v>
      </c>
      <c r="S630" s="92"/>
      <c r="T630" s="111" t="s">
        <v>73</v>
      </c>
      <c r="U630" s="117"/>
      <c r="V630" s="113"/>
      <c r="W630" s="117" t="str">
        <f t="shared" si="147"/>
        <v/>
      </c>
      <c r="X630" s="113"/>
      <c r="Y630" s="117" t="str">
        <f t="shared" si="148"/>
        <v/>
      </c>
      <c r="Z630" s="118"/>
      <c r="AA630" s="86"/>
      <c r="AB630" s="86"/>
      <c r="AC630" s="86"/>
    </row>
    <row r="631" spans="1:29" ht="20.100000000000001" customHeight="1" x14ac:dyDescent="0.25">
      <c r="A631" s="405"/>
      <c r="B631" s="124" t="s">
        <v>55</v>
      </c>
      <c r="C631" s="130">
        <f>IF($J$1="January",Q624,IF($J$1="February",Q625,IF($J$1="March",Q626,IF($J$1="April",Q627,IF($J$1="May",Q628,IF($J$1="June",Q629,IF($J$1="July",Q630,IF($J$1="August",Q631,IF($J$1="August",Q631,IF($J$1="September",Q632,IF($J$1="October",Q633,IF($J$1="November",Q634,IF($J$1="December",Q635)))))))))))))</f>
        <v>3</v>
      </c>
      <c r="D631" s="353"/>
      <c r="E631" s="353"/>
      <c r="F631" s="124" t="s">
        <v>11</v>
      </c>
      <c r="G631" s="125">
        <f>IF($J$1="January",X624,IF($J$1="February",X625,IF($J$1="March",X626,IF($J$1="April",X627,IF($J$1="May",X628,IF($J$1="June",X629,IF($J$1="July",X630,IF($J$1="August",X631,IF($J$1="August",X631,IF($J$1="September",X632,IF($J$1="October",X633,IF($J$1="November",X634,IF($J$1="December",X635)))))))))))))</f>
        <v>5000</v>
      </c>
      <c r="H631" s="416"/>
      <c r="I631" s="578" t="s">
        <v>74</v>
      </c>
      <c r="J631" s="527"/>
      <c r="K631" s="125">
        <f>G631</f>
        <v>5000</v>
      </c>
      <c r="L631" s="420"/>
      <c r="M631" s="93"/>
      <c r="N631" s="110"/>
      <c r="O631" s="111" t="s">
        <v>75</v>
      </c>
      <c r="P631" s="111"/>
      <c r="Q631" s="111"/>
      <c r="R631" s="111">
        <v>0</v>
      </c>
      <c r="S631" s="92"/>
      <c r="T631" s="111" t="s">
        <v>75</v>
      </c>
      <c r="U631" s="117"/>
      <c r="V631" s="113"/>
      <c r="W631" s="117" t="str">
        <f t="shared" si="147"/>
        <v/>
      </c>
      <c r="X631" s="113"/>
      <c r="Y631" s="117" t="str">
        <f t="shared" si="148"/>
        <v/>
      </c>
      <c r="Z631" s="118"/>
      <c r="AA631" s="86"/>
      <c r="AB631" s="86"/>
      <c r="AC631" s="86"/>
    </row>
    <row r="632" spans="1:29" ht="18.75" customHeight="1" x14ac:dyDescent="0.2">
      <c r="A632" s="405"/>
      <c r="B632" s="426" t="s">
        <v>76</v>
      </c>
      <c r="C632" s="424">
        <f>IF($J$1="January",R624,IF($J$1="February",R625,IF($J$1="March",R626,IF($J$1="April",R627,IF($J$1="May",R628,IF($J$1="June",R629,IF($J$1="July",R630,IF($J$1="August",R631,IF($J$1="August",R631,IF($J$1="September",R632,IF($J$1="October",R633,IF($J$1="November",R634,IF($J$1="December",R635)))))))))))))</f>
        <v>5</v>
      </c>
      <c r="D632" s="353"/>
      <c r="E632" s="353"/>
      <c r="F632" s="426" t="s">
        <v>58</v>
      </c>
      <c r="G632" s="427">
        <f>IF($J$1="January",Y624,IF($J$1="February",Y625,IF($J$1="March",Y626,IF($J$1="April",Y627,IF($J$1="May",Y628,IF($J$1="June",Y629,IF($J$1="July",Y630,IF($J$1="August",Y631,IF($J$1="August",Y631,IF($J$1="September",Y632,IF($J$1="October",Y633,IF($J$1="November",Y634,IF($J$1="December",Y635)))))))))))))</f>
        <v>5000</v>
      </c>
      <c r="H632" s="353"/>
      <c r="I632" s="576" t="s">
        <v>13</v>
      </c>
      <c r="J632" s="577"/>
      <c r="K632" s="430">
        <f>K630-K631</f>
        <v>60000.000000000007</v>
      </c>
      <c r="L632" s="412"/>
      <c r="M632" s="93"/>
      <c r="N632" s="110"/>
      <c r="O632" s="111" t="s">
        <v>78</v>
      </c>
      <c r="P632" s="111"/>
      <c r="Q632" s="111"/>
      <c r="R632" s="111">
        <v>0</v>
      </c>
      <c r="S632" s="92"/>
      <c r="T632" s="111" t="s">
        <v>78</v>
      </c>
      <c r="U632" s="117"/>
      <c r="V632" s="113"/>
      <c r="W632" s="117" t="str">
        <f t="shared" si="147"/>
        <v/>
      </c>
      <c r="X632" s="113"/>
      <c r="Y632" s="117" t="str">
        <f t="shared" si="148"/>
        <v/>
      </c>
      <c r="Z632" s="118"/>
      <c r="AA632" s="93"/>
      <c r="AB632" s="93"/>
      <c r="AC632" s="93"/>
    </row>
    <row r="633" spans="1:29" ht="20.100000000000001" customHeight="1" x14ac:dyDescent="0.25">
      <c r="A633" s="405"/>
      <c r="B633" s="353"/>
      <c r="C633" s="353"/>
      <c r="D633" s="353"/>
      <c r="E633" s="353"/>
      <c r="F633" s="353"/>
      <c r="G633" s="353"/>
      <c r="H633" s="353"/>
      <c r="I633" s="571"/>
      <c r="J633" s="572"/>
      <c r="K633" s="408"/>
      <c r="L633" s="415"/>
      <c r="M633" s="93"/>
      <c r="N633" s="110"/>
      <c r="O633" s="111" t="s">
        <v>79</v>
      </c>
      <c r="P633" s="111"/>
      <c r="Q633" s="111"/>
      <c r="R633" s="111">
        <v>0</v>
      </c>
      <c r="S633" s="92"/>
      <c r="T633" s="111" t="s">
        <v>79</v>
      </c>
      <c r="U633" s="117"/>
      <c r="V633" s="113"/>
      <c r="W633" s="117" t="str">
        <f t="shared" si="147"/>
        <v/>
      </c>
      <c r="X633" s="113"/>
      <c r="Y633" s="117" t="str">
        <f t="shared" si="148"/>
        <v/>
      </c>
      <c r="Z633" s="118"/>
      <c r="AA633" s="86"/>
      <c r="AB633" s="86"/>
      <c r="AC633" s="86"/>
    </row>
    <row r="634" spans="1:29" ht="20.100000000000001" customHeight="1" x14ac:dyDescent="0.3">
      <c r="A634" s="405"/>
      <c r="B634" s="444"/>
      <c r="C634" s="444"/>
      <c r="D634" s="444"/>
      <c r="E634" s="444"/>
      <c r="F634" s="444"/>
      <c r="G634" s="444"/>
      <c r="H634" s="444"/>
      <c r="I634" s="571"/>
      <c r="J634" s="572"/>
      <c r="K634" s="408"/>
      <c r="L634" s="415"/>
      <c r="M634" s="93"/>
      <c r="N634" s="110"/>
      <c r="O634" s="111" t="s">
        <v>80</v>
      </c>
      <c r="P634" s="111"/>
      <c r="Q634" s="111"/>
      <c r="R634" s="111">
        <v>0</v>
      </c>
      <c r="S634" s="92"/>
      <c r="T634" s="111" t="s">
        <v>80</v>
      </c>
      <c r="U634" s="117"/>
      <c r="V634" s="113"/>
      <c r="W634" s="117" t="str">
        <f t="shared" si="147"/>
        <v/>
      </c>
      <c r="X634" s="113"/>
      <c r="Y634" s="117" t="str">
        <f t="shared" si="148"/>
        <v/>
      </c>
      <c r="Z634" s="118"/>
      <c r="AA634" s="86"/>
      <c r="AB634" s="86"/>
      <c r="AC634" s="86"/>
    </row>
    <row r="635" spans="1:29" ht="20.100000000000001" customHeight="1" thickBot="1" x14ac:dyDescent="0.35">
      <c r="A635" s="421"/>
      <c r="B635" s="447"/>
      <c r="C635" s="447"/>
      <c r="D635" s="447"/>
      <c r="E635" s="447"/>
      <c r="F635" s="447"/>
      <c r="G635" s="447"/>
      <c r="H635" s="447"/>
      <c r="I635" s="447"/>
      <c r="J635" s="447"/>
      <c r="K635" s="447"/>
      <c r="L635" s="423"/>
      <c r="M635" s="93"/>
      <c r="N635" s="110"/>
      <c r="O635" s="111" t="s">
        <v>81</v>
      </c>
      <c r="P635" s="111"/>
      <c r="Q635" s="111"/>
      <c r="R635" s="111">
        <v>0</v>
      </c>
      <c r="S635" s="92"/>
      <c r="T635" s="111" t="s">
        <v>81</v>
      </c>
      <c r="U635" s="117"/>
      <c r="V635" s="113"/>
      <c r="W635" s="117" t="str">
        <f t="shared" si="147"/>
        <v/>
      </c>
      <c r="X635" s="113"/>
      <c r="Y635" s="117" t="str">
        <f t="shared" si="148"/>
        <v/>
      </c>
      <c r="Z635" s="118"/>
      <c r="AA635" s="86"/>
      <c r="AB635" s="86"/>
      <c r="AC635" s="86"/>
    </row>
    <row r="636" spans="1:29" ht="20.100000000000001" customHeight="1" thickBot="1" x14ac:dyDescent="0.3">
      <c r="M636" s="86"/>
      <c r="N636" s="110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</row>
    <row r="637" spans="1:29" ht="20.100000000000001" customHeight="1" thickBot="1" x14ac:dyDescent="0.55000000000000004">
      <c r="A637" s="560" t="s">
        <v>50</v>
      </c>
      <c r="B637" s="561"/>
      <c r="C637" s="561"/>
      <c r="D637" s="561"/>
      <c r="E637" s="561"/>
      <c r="F637" s="561"/>
      <c r="G637" s="561"/>
      <c r="H637" s="561"/>
      <c r="I637" s="561"/>
      <c r="J637" s="561"/>
      <c r="K637" s="561"/>
      <c r="L637" s="562"/>
      <c r="M637" s="94"/>
      <c r="N637" s="95"/>
      <c r="O637" s="557" t="s">
        <v>51</v>
      </c>
      <c r="P637" s="558"/>
      <c r="Q637" s="558"/>
      <c r="R637" s="559"/>
      <c r="S637" s="96"/>
      <c r="T637" s="557" t="s">
        <v>52</v>
      </c>
      <c r="U637" s="558"/>
      <c r="V637" s="558"/>
      <c r="W637" s="558"/>
      <c r="X637" s="558"/>
      <c r="Y637" s="559"/>
      <c r="Z637" s="97"/>
      <c r="AA637" s="86"/>
      <c r="AB637" s="86"/>
      <c r="AC637" s="86"/>
    </row>
    <row r="638" spans="1:29" ht="20.100000000000001" customHeight="1" thickBot="1" x14ac:dyDescent="0.3">
      <c r="A638" s="436"/>
      <c r="B638" s="437"/>
      <c r="C638" s="566" t="s">
        <v>237</v>
      </c>
      <c r="D638" s="567"/>
      <c r="E638" s="567"/>
      <c r="F638" s="567"/>
      <c r="G638" s="437" t="str">
        <f>$J$1</f>
        <v>May</v>
      </c>
      <c r="H638" s="568">
        <f>$K$1</f>
        <v>2025</v>
      </c>
      <c r="I638" s="567"/>
      <c r="J638" s="437"/>
      <c r="K638" s="438"/>
      <c r="L638" s="439"/>
      <c r="M638" s="102"/>
      <c r="N638" s="103"/>
      <c r="O638" s="104" t="s">
        <v>53</v>
      </c>
      <c r="P638" s="104" t="s">
        <v>54</v>
      </c>
      <c r="Q638" s="104" t="s">
        <v>55</v>
      </c>
      <c r="R638" s="104" t="s">
        <v>56</v>
      </c>
      <c r="S638" s="105"/>
      <c r="T638" s="104" t="s">
        <v>53</v>
      </c>
      <c r="U638" s="104" t="s">
        <v>57</v>
      </c>
      <c r="V638" s="104" t="s">
        <v>9</v>
      </c>
      <c r="W638" s="104" t="s">
        <v>10</v>
      </c>
      <c r="X638" s="104" t="s">
        <v>11</v>
      </c>
      <c r="Y638" s="104" t="s">
        <v>58</v>
      </c>
      <c r="Z638" s="106"/>
      <c r="AA638" s="86"/>
      <c r="AB638" s="86"/>
      <c r="AC638" s="86"/>
    </row>
    <row r="639" spans="1:29" ht="20.100000000000001" customHeight="1" x14ac:dyDescent="0.25">
      <c r="A639" s="405"/>
      <c r="B639" s="353"/>
      <c r="C639" s="353"/>
      <c r="D639" s="406"/>
      <c r="E639" s="406"/>
      <c r="F639" s="406"/>
      <c r="G639" s="406"/>
      <c r="H639" s="406"/>
      <c r="I639" s="353"/>
      <c r="J639" s="407" t="s">
        <v>59</v>
      </c>
      <c r="K639" s="408">
        <f>35000+3000+5000</f>
        <v>43000</v>
      </c>
      <c r="L639" s="409"/>
      <c r="M639" s="93"/>
      <c r="N639" s="110"/>
      <c r="O639" s="111" t="s">
        <v>60</v>
      </c>
      <c r="P639" s="111">
        <v>31</v>
      </c>
      <c r="Q639" s="111">
        <v>0</v>
      </c>
      <c r="R639" s="111">
        <v>0</v>
      </c>
      <c r="S639" s="112"/>
      <c r="T639" s="111" t="s">
        <v>60</v>
      </c>
      <c r="U639" s="113"/>
      <c r="V639" s="113">
        <v>15000</v>
      </c>
      <c r="W639" s="113">
        <f>V639+U639</f>
        <v>15000</v>
      </c>
      <c r="X639" s="113">
        <v>5000</v>
      </c>
      <c r="Y639" s="113">
        <f>W639-X639</f>
        <v>10000</v>
      </c>
      <c r="Z639" s="106"/>
      <c r="AA639" s="86"/>
      <c r="AB639" s="86"/>
      <c r="AC639" s="86"/>
    </row>
    <row r="640" spans="1:29" ht="20.100000000000001" customHeight="1" thickBot="1" x14ac:dyDescent="0.3">
      <c r="A640" s="405"/>
      <c r="B640" s="353" t="s">
        <v>61</v>
      </c>
      <c r="C640" s="180" t="s">
        <v>190</v>
      </c>
      <c r="D640" s="353"/>
      <c r="E640" s="353"/>
      <c r="F640" s="353"/>
      <c r="G640" s="353"/>
      <c r="H640" s="411"/>
      <c r="I640" s="406"/>
      <c r="J640" s="353"/>
      <c r="K640" s="353"/>
      <c r="L640" s="412"/>
      <c r="M640" s="94"/>
      <c r="N640" s="116"/>
      <c r="O640" s="111" t="s">
        <v>62</v>
      </c>
      <c r="P640" s="111">
        <v>28</v>
      </c>
      <c r="Q640" s="111">
        <v>1</v>
      </c>
      <c r="R640" s="111">
        <v>0</v>
      </c>
      <c r="S640" s="92"/>
      <c r="T640" s="111" t="s">
        <v>62</v>
      </c>
      <c r="U640" s="117">
        <f>Y639</f>
        <v>10000</v>
      </c>
      <c r="V640" s="113"/>
      <c r="W640" s="117">
        <f t="shared" ref="W640:W650" si="149">IF(U640="","",U640+V640)</f>
        <v>10000</v>
      </c>
      <c r="X640" s="113">
        <v>5000</v>
      </c>
      <c r="Y640" s="117">
        <f t="shared" ref="Y640:Y650" si="150">IF(W640="","",W640-X640)</f>
        <v>5000</v>
      </c>
      <c r="Z640" s="118"/>
      <c r="AA640" s="86"/>
      <c r="AB640" s="86"/>
      <c r="AC640" s="86"/>
    </row>
    <row r="641" spans="1:29" ht="20.100000000000001" customHeight="1" thickBot="1" x14ac:dyDescent="0.25">
      <c r="A641" s="405"/>
      <c r="B641" s="413" t="s">
        <v>63</v>
      </c>
      <c r="C641" s="414">
        <v>45474</v>
      </c>
      <c r="D641" s="353"/>
      <c r="E641" s="353"/>
      <c r="F641" s="563" t="s">
        <v>52</v>
      </c>
      <c r="G641" s="564"/>
      <c r="H641" s="353"/>
      <c r="I641" s="563" t="s">
        <v>64</v>
      </c>
      <c r="J641" s="565"/>
      <c r="K641" s="564"/>
      <c r="L641" s="415"/>
      <c r="M641" s="93"/>
      <c r="N641" s="110"/>
      <c r="O641" s="111" t="s">
        <v>65</v>
      </c>
      <c r="P641" s="111">
        <v>31</v>
      </c>
      <c r="Q641" s="111">
        <v>0</v>
      </c>
      <c r="R641" s="111">
        <v>0</v>
      </c>
      <c r="S641" s="92"/>
      <c r="T641" s="111" t="s">
        <v>65</v>
      </c>
      <c r="U641" s="117">
        <f>Y640</f>
        <v>5000</v>
      </c>
      <c r="V641" s="113"/>
      <c r="W641" s="117">
        <f t="shared" si="149"/>
        <v>5000</v>
      </c>
      <c r="X641" s="113"/>
      <c r="Y641" s="117">
        <f t="shared" si="150"/>
        <v>5000</v>
      </c>
      <c r="Z641" s="118"/>
      <c r="AA641" s="93"/>
      <c r="AB641" s="93"/>
      <c r="AC641" s="93"/>
    </row>
    <row r="642" spans="1:29" ht="20.100000000000001" customHeight="1" x14ac:dyDescent="0.25">
      <c r="A642" s="405"/>
      <c r="B642" s="353"/>
      <c r="C642" s="353"/>
      <c r="D642" s="353"/>
      <c r="E642" s="353"/>
      <c r="F642" s="353"/>
      <c r="G642" s="353"/>
      <c r="H642" s="416"/>
      <c r="I642" s="353"/>
      <c r="J642" s="353"/>
      <c r="K642" s="353"/>
      <c r="L642" s="417"/>
      <c r="M642" s="93"/>
      <c r="N642" s="110"/>
      <c r="O642" s="111" t="s">
        <v>66</v>
      </c>
      <c r="P642" s="111">
        <v>30</v>
      </c>
      <c r="Q642" s="111">
        <v>0</v>
      </c>
      <c r="R642" s="111">
        <v>0</v>
      </c>
      <c r="S642" s="92"/>
      <c r="T642" s="111" t="s">
        <v>66</v>
      </c>
      <c r="U642" s="117">
        <f>Y641</f>
        <v>5000</v>
      </c>
      <c r="V642" s="113"/>
      <c r="W642" s="117">
        <f t="shared" si="149"/>
        <v>5000</v>
      </c>
      <c r="X642" s="113">
        <v>5000</v>
      </c>
      <c r="Y642" s="117">
        <f t="shared" si="150"/>
        <v>0</v>
      </c>
      <c r="Z642" s="118"/>
      <c r="AA642" s="86"/>
      <c r="AB642" s="86"/>
      <c r="AC642" s="86"/>
    </row>
    <row r="643" spans="1:29" ht="20.100000000000001" customHeight="1" x14ac:dyDescent="0.25">
      <c r="A643" s="405"/>
      <c r="B643" s="581" t="s">
        <v>51</v>
      </c>
      <c r="C643" s="527"/>
      <c r="D643" s="353"/>
      <c r="E643" s="353"/>
      <c r="F643" s="124" t="s">
        <v>67</v>
      </c>
      <c r="G643" s="125">
        <f>IF($J$1="January",U639,IF($J$1="February",U640,IF($J$1="March",U641,IF($J$1="April",U642,IF($J$1="May",U643,IF($J$1="June",U644,IF($J$1="July",U645,IF($J$1="August",U646,IF($J$1="August",U646,IF($J$1="September",U647,IF($J$1="October",U648,IF($J$1="November",U649,IF($J$1="December",U650)))))))))))))</f>
        <v>0</v>
      </c>
      <c r="H643" s="416"/>
      <c r="I643" s="126">
        <f>IF(C647&gt;=C646,$K$2,C645+C647)</f>
        <v>31</v>
      </c>
      <c r="J643" s="127" t="s">
        <v>68</v>
      </c>
      <c r="K643" s="128">
        <f>K639/$K$2*I643</f>
        <v>43000</v>
      </c>
      <c r="L643" s="418"/>
      <c r="M643" s="93"/>
      <c r="N643" s="110"/>
      <c r="O643" s="111" t="s">
        <v>69</v>
      </c>
      <c r="P643" s="111">
        <v>31</v>
      </c>
      <c r="Q643" s="111">
        <v>0</v>
      </c>
      <c r="R643" s="111">
        <v>0</v>
      </c>
      <c r="S643" s="92"/>
      <c r="T643" s="111" t="s">
        <v>69</v>
      </c>
      <c r="U643" s="117">
        <f>IF($J$1="April","",Y642)</f>
        <v>0</v>
      </c>
      <c r="V643" s="113"/>
      <c r="W643" s="117">
        <f t="shared" si="149"/>
        <v>0</v>
      </c>
      <c r="X643" s="113"/>
      <c r="Y643" s="117">
        <f t="shared" si="150"/>
        <v>0</v>
      </c>
      <c r="Z643" s="118"/>
      <c r="AA643" s="86"/>
      <c r="AB643" s="86"/>
      <c r="AC643" s="86"/>
    </row>
    <row r="644" spans="1:29" ht="20.100000000000001" customHeight="1" x14ac:dyDescent="0.25">
      <c r="A644" s="405"/>
      <c r="B644" s="130"/>
      <c r="C644" s="130"/>
      <c r="D644" s="353"/>
      <c r="E644" s="353"/>
      <c r="F644" s="124" t="s">
        <v>9</v>
      </c>
      <c r="G644" s="125">
        <f>IF($J$1="January",V639,IF($J$1="February",V640,IF($J$1="March",V641,IF($J$1="April",V642,IF($J$1="May",V643,IF($J$1="June",V644,IF($J$1="July",V645,IF($J$1="August",V646,IF($J$1="August",V646,IF($J$1="September",V647,IF($J$1="October",V648,IF($J$1="November",V649,IF($J$1="December",V650)))))))))))))</f>
        <v>0</v>
      </c>
      <c r="H644" s="416"/>
      <c r="I644" s="446"/>
      <c r="J644" s="127" t="s">
        <v>70</v>
      </c>
      <c r="K644" s="125">
        <f>K639/$K$2/8*I644</f>
        <v>0</v>
      </c>
      <c r="L644" s="420"/>
      <c r="M644" s="93"/>
      <c r="N644" s="110"/>
      <c r="O644" s="111" t="s">
        <v>47</v>
      </c>
      <c r="P644" s="111"/>
      <c r="Q644" s="111"/>
      <c r="R644" s="111">
        <v>0</v>
      </c>
      <c r="S644" s="92"/>
      <c r="T644" s="111" t="s">
        <v>47</v>
      </c>
      <c r="U644" s="117">
        <v>0</v>
      </c>
      <c r="V644" s="113"/>
      <c r="W644" s="117">
        <f t="shared" si="149"/>
        <v>0</v>
      </c>
      <c r="X644" s="113"/>
      <c r="Y644" s="117">
        <f t="shared" si="150"/>
        <v>0</v>
      </c>
      <c r="Z644" s="118"/>
      <c r="AA644" s="86"/>
      <c r="AB644" s="86"/>
      <c r="AC644" s="86"/>
    </row>
    <row r="645" spans="1:29" ht="20.100000000000001" customHeight="1" x14ac:dyDescent="0.25">
      <c r="A645" s="405"/>
      <c r="B645" s="124" t="s">
        <v>54</v>
      </c>
      <c r="C645" s="130">
        <f>IF($J$1="January",P639,IF($J$1="February",P640,IF($J$1="March",P641,IF($J$1="April",P642,IF($J$1="May",P643,IF($J$1="June",P644,IF($J$1="July",P645,IF($J$1="August",P646,IF($J$1="August",P646,IF($J$1="September",P647,IF($J$1="October",P648,IF($J$1="November",P649,IF($J$1="December",P650)))))))))))))</f>
        <v>31</v>
      </c>
      <c r="D645" s="353"/>
      <c r="E645" s="353"/>
      <c r="F645" s="124" t="s">
        <v>71</v>
      </c>
      <c r="G645" s="125">
        <f>IF($J$1="January",W639,IF($J$1="February",W640,IF($J$1="March",W641,IF($J$1="April",W642,IF($J$1="May",W643,IF($J$1="June",W644,IF($J$1="July",W645,IF($J$1="August",W646,IF($J$1="August",W646,IF($J$1="September",W647,IF($J$1="October",W648,IF($J$1="November",W649,IF($J$1="December",W650)))))))))))))</f>
        <v>0</v>
      </c>
      <c r="H645" s="416"/>
      <c r="I645" s="578" t="s">
        <v>72</v>
      </c>
      <c r="J645" s="527"/>
      <c r="K645" s="125">
        <f>K643+K644</f>
        <v>43000</v>
      </c>
      <c r="L645" s="420"/>
      <c r="M645" s="93"/>
      <c r="N645" s="110"/>
      <c r="O645" s="111" t="s">
        <v>73</v>
      </c>
      <c r="P645" s="111"/>
      <c r="Q645" s="111"/>
      <c r="R645" s="111">
        <v>0</v>
      </c>
      <c r="S645" s="92"/>
      <c r="T645" s="111" t="s">
        <v>73</v>
      </c>
      <c r="U645" s="117">
        <f t="shared" ref="U645" si="151">IF($J$1="May",Y644,Y644)</f>
        <v>0</v>
      </c>
      <c r="V645" s="113"/>
      <c r="W645" s="117">
        <f t="shared" si="149"/>
        <v>0</v>
      </c>
      <c r="X645" s="113"/>
      <c r="Y645" s="117">
        <f t="shared" si="150"/>
        <v>0</v>
      </c>
      <c r="Z645" s="118"/>
      <c r="AA645" s="86"/>
      <c r="AB645" s="86"/>
      <c r="AC645" s="86"/>
    </row>
    <row r="646" spans="1:29" ht="20.100000000000001" customHeight="1" x14ac:dyDescent="0.25">
      <c r="A646" s="405"/>
      <c r="B646" s="124" t="s">
        <v>55</v>
      </c>
      <c r="C646" s="130">
        <f>IF($J$1="January",Q639,IF($J$1="February",Q640,IF($J$1="March",Q641,IF($J$1="April",Q642,IF($J$1="May",Q643,IF($J$1="June",Q644,IF($J$1="July",Q645,IF($J$1="August",Q646,IF($J$1="August",Q646,IF($J$1="September",Q647,IF($J$1="October",Q648,IF($J$1="November",Q649,IF($J$1="December",Q650)))))))))))))</f>
        <v>0</v>
      </c>
      <c r="D646" s="353"/>
      <c r="E646" s="353"/>
      <c r="F646" s="124" t="s">
        <v>11</v>
      </c>
      <c r="G646" s="125">
        <f>IF($J$1="January",X639,IF($J$1="February",X640,IF($J$1="March",X641,IF($J$1="April",X642,IF($J$1="May",X643,IF($J$1="June",X644,IF($J$1="July",X645,IF($J$1="August",X646,IF($J$1="August",X646,IF($J$1="September",X647,IF($J$1="October",X648,IF($J$1="November",X649,IF($J$1="December",X650)))))))))))))</f>
        <v>0</v>
      </c>
      <c r="H646" s="416"/>
      <c r="I646" s="578" t="s">
        <v>74</v>
      </c>
      <c r="J646" s="527"/>
      <c r="K646" s="125">
        <f>G646</f>
        <v>0</v>
      </c>
      <c r="L646" s="420"/>
      <c r="M646" s="93"/>
      <c r="N646" s="110"/>
      <c r="O646" s="111" t="s">
        <v>75</v>
      </c>
      <c r="P646" s="111"/>
      <c r="Q646" s="111"/>
      <c r="R646" s="111">
        <v>0</v>
      </c>
      <c r="S646" s="92"/>
      <c r="T646" s="111" t="s">
        <v>75</v>
      </c>
      <c r="U646" s="117" t="str">
        <f t="shared" ref="U646:U647" si="152">IF($J$1="September",Y645,"")</f>
        <v/>
      </c>
      <c r="V646" s="113"/>
      <c r="W646" s="117" t="str">
        <f t="shared" si="149"/>
        <v/>
      </c>
      <c r="X646" s="113"/>
      <c r="Y646" s="117" t="str">
        <f t="shared" si="150"/>
        <v/>
      </c>
      <c r="Z646" s="118"/>
      <c r="AA646" s="86"/>
      <c r="AB646" s="86"/>
      <c r="AC646" s="86"/>
    </row>
    <row r="647" spans="1:29" ht="18.75" customHeight="1" x14ac:dyDescent="0.2">
      <c r="A647" s="405"/>
      <c r="B647" s="426" t="s">
        <v>76</v>
      </c>
      <c r="C647" s="424">
        <f>IF($J$1="January",R639,IF($J$1="February",R640,IF($J$1="March",R641,IF($J$1="April",R642,IF($J$1="May",R643,IF($J$1="June",R644,IF($J$1="July",R645,IF($J$1="August",R646,IF($J$1="August",R646,IF($J$1="September",R647,IF($J$1="October",R648,IF($J$1="November",R649,IF($J$1="December",R650)))))))))))))</f>
        <v>0</v>
      </c>
      <c r="D647" s="353"/>
      <c r="E647" s="353"/>
      <c r="F647" s="426" t="s">
        <v>58</v>
      </c>
      <c r="G647" s="427">
        <f>IF($J$1="January",Y639,IF($J$1="February",Y640,IF($J$1="March",Y641,IF($J$1="April",Y642,IF($J$1="May",Y643,IF($J$1="June",Y644,IF($J$1="July",Y645,IF($J$1="August",Y646,IF($J$1="August",Y646,IF($J$1="September",Y647,IF($J$1="October",Y648,IF($J$1="November",Y649,IF($J$1="December",Y650)))))))))))))</f>
        <v>0</v>
      </c>
      <c r="H647" s="353"/>
      <c r="I647" s="576" t="s">
        <v>13</v>
      </c>
      <c r="J647" s="577"/>
      <c r="K647" s="430">
        <f>K645-K646</f>
        <v>43000</v>
      </c>
      <c r="L647" s="412"/>
      <c r="M647" s="93"/>
      <c r="N647" s="110"/>
      <c r="O647" s="111" t="s">
        <v>78</v>
      </c>
      <c r="P647" s="111"/>
      <c r="Q647" s="111"/>
      <c r="R647" s="111">
        <v>0</v>
      </c>
      <c r="S647" s="92"/>
      <c r="T647" s="111" t="s">
        <v>78</v>
      </c>
      <c r="U647" s="117" t="str">
        <f t="shared" si="152"/>
        <v/>
      </c>
      <c r="V647" s="113"/>
      <c r="W647" s="117" t="str">
        <f t="shared" si="149"/>
        <v/>
      </c>
      <c r="X647" s="113"/>
      <c r="Y647" s="117" t="str">
        <f t="shared" si="150"/>
        <v/>
      </c>
      <c r="Z647" s="118"/>
      <c r="AA647" s="93"/>
      <c r="AB647" s="93"/>
      <c r="AC647" s="93"/>
    </row>
    <row r="648" spans="1:29" ht="20.100000000000001" customHeight="1" x14ac:dyDescent="0.25">
      <c r="A648" s="405"/>
      <c r="B648" s="353"/>
      <c r="C648" s="353"/>
      <c r="D648" s="353"/>
      <c r="E648" s="353"/>
      <c r="F648" s="353"/>
      <c r="G648" s="353"/>
      <c r="H648" s="353"/>
      <c r="I648" s="571"/>
      <c r="J648" s="572"/>
      <c r="K648" s="408"/>
      <c r="L648" s="415"/>
      <c r="M648" s="93"/>
      <c r="N648" s="110"/>
      <c r="O648" s="111" t="s">
        <v>79</v>
      </c>
      <c r="P648" s="111"/>
      <c r="Q648" s="111"/>
      <c r="R648" s="111">
        <v>0</v>
      </c>
      <c r="S648" s="92"/>
      <c r="T648" s="111" t="s">
        <v>79</v>
      </c>
      <c r="U648" s="117" t="str">
        <f>IF($J$1="October",Y647,"")</f>
        <v/>
      </c>
      <c r="V648" s="113"/>
      <c r="W648" s="117" t="str">
        <f t="shared" si="149"/>
        <v/>
      </c>
      <c r="X648" s="113"/>
      <c r="Y648" s="117" t="str">
        <f t="shared" si="150"/>
        <v/>
      </c>
      <c r="Z648" s="118"/>
      <c r="AA648" s="86"/>
      <c r="AB648" s="86"/>
      <c r="AC648" s="86"/>
    </row>
    <row r="649" spans="1:29" ht="20.100000000000001" customHeight="1" x14ac:dyDescent="0.3">
      <c r="A649" s="405"/>
      <c r="B649" s="444"/>
      <c r="C649" s="444"/>
      <c r="D649" s="444"/>
      <c r="E649" s="444"/>
      <c r="F649" s="444"/>
      <c r="G649" s="444"/>
      <c r="H649" s="444"/>
      <c r="I649" s="571"/>
      <c r="J649" s="572"/>
      <c r="K649" s="408"/>
      <c r="L649" s="415"/>
      <c r="M649" s="93"/>
      <c r="N649" s="110"/>
      <c r="O649" s="111" t="s">
        <v>80</v>
      </c>
      <c r="P649" s="111"/>
      <c r="Q649" s="111"/>
      <c r="R649" s="111">
        <v>0</v>
      </c>
      <c r="S649" s="92"/>
      <c r="T649" s="111" t="s">
        <v>80</v>
      </c>
      <c r="U649" s="117" t="str">
        <f>IF($J$1="November",Y648,"")</f>
        <v/>
      </c>
      <c r="V649" s="113"/>
      <c r="W649" s="117" t="str">
        <f t="shared" si="149"/>
        <v/>
      </c>
      <c r="X649" s="113"/>
      <c r="Y649" s="117" t="str">
        <f t="shared" si="150"/>
        <v/>
      </c>
      <c r="Z649" s="118"/>
      <c r="AA649" s="86"/>
      <c r="AB649" s="86"/>
      <c r="AC649" s="86"/>
    </row>
    <row r="650" spans="1:29" ht="20.100000000000001" customHeight="1" thickBot="1" x14ac:dyDescent="0.35">
      <c r="A650" s="421"/>
      <c r="B650" s="447"/>
      <c r="C650" s="447"/>
      <c r="D650" s="447"/>
      <c r="E650" s="447"/>
      <c r="F650" s="447"/>
      <c r="G650" s="447"/>
      <c r="H650" s="447"/>
      <c r="I650" s="447"/>
      <c r="J650" s="447"/>
      <c r="K650" s="447"/>
      <c r="L650" s="423"/>
      <c r="M650" s="93"/>
      <c r="N650" s="110"/>
      <c r="O650" s="111" t="s">
        <v>81</v>
      </c>
      <c r="P650" s="111"/>
      <c r="Q650" s="111"/>
      <c r="R650" s="111">
        <v>0</v>
      </c>
      <c r="S650" s="92"/>
      <c r="T650" s="111" t="s">
        <v>81</v>
      </c>
      <c r="U650" s="117" t="str">
        <f>IF($J$1="Dec",Y649,"")</f>
        <v/>
      </c>
      <c r="V650" s="113"/>
      <c r="W650" s="117" t="str">
        <f t="shared" si="149"/>
        <v/>
      </c>
      <c r="X650" s="113"/>
      <c r="Y650" s="117" t="str">
        <f t="shared" si="150"/>
        <v/>
      </c>
      <c r="Z650" s="118"/>
      <c r="AA650" s="86"/>
      <c r="AB650" s="86"/>
      <c r="AC650" s="86"/>
    </row>
    <row r="651" spans="1:29" ht="20.100000000000001" customHeight="1" thickBot="1" x14ac:dyDescent="0.25">
      <c r="A651" s="353"/>
      <c r="B651" s="353"/>
      <c r="C651" s="353"/>
      <c r="D651" s="353"/>
      <c r="E651" s="353"/>
      <c r="F651" s="353"/>
      <c r="G651" s="353"/>
      <c r="H651" s="353"/>
      <c r="I651" s="353"/>
      <c r="J651" s="353"/>
      <c r="K651" s="353"/>
      <c r="L651" s="353"/>
      <c r="M651" s="136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6"/>
      <c r="AB651" s="136"/>
      <c r="AC651" s="136"/>
    </row>
    <row r="652" spans="1:29" s="500" customFormat="1" ht="20.100000000000001" customHeight="1" thickBot="1" x14ac:dyDescent="0.55000000000000004">
      <c r="A652" s="560" t="s">
        <v>50</v>
      </c>
      <c r="B652" s="561"/>
      <c r="C652" s="561"/>
      <c r="D652" s="561"/>
      <c r="E652" s="561"/>
      <c r="F652" s="561"/>
      <c r="G652" s="561"/>
      <c r="H652" s="561"/>
      <c r="I652" s="561"/>
      <c r="J652" s="561"/>
      <c r="K652" s="561"/>
      <c r="L652" s="562"/>
      <c r="M652" s="94"/>
      <c r="N652" s="95"/>
      <c r="O652" s="557" t="s">
        <v>51</v>
      </c>
      <c r="P652" s="558"/>
      <c r="Q652" s="558"/>
      <c r="R652" s="559"/>
      <c r="S652" s="96"/>
      <c r="T652" s="557" t="s">
        <v>52</v>
      </c>
      <c r="U652" s="558"/>
      <c r="V652" s="558"/>
      <c r="W652" s="558"/>
      <c r="X652" s="558"/>
      <c r="Y652" s="559"/>
      <c r="Z652" s="97"/>
      <c r="AA652" s="86"/>
      <c r="AB652" s="86"/>
      <c r="AC652" s="86"/>
    </row>
    <row r="653" spans="1:29" s="500" customFormat="1" ht="20.100000000000001" customHeight="1" thickBot="1" x14ac:dyDescent="0.3">
      <c r="A653" s="436"/>
      <c r="B653" s="437"/>
      <c r="C653" s="566" t="s">
        <v>237</v>
      </c>
      <c r="D653" s="567"/>
      <c r="E653" s="567"/>
      <c r="F653" s="567"/>
      <c r="G653" s="437" t="str">
        <f>$J$1</f>
        <v>May</v>
      </c>
      <c r="H653" s="568">
        <f>$K$1</f>
        <v>2025</v>
      </c>
      <c r="I653" s="567"/>
      <c r="J653" s="437"/>
      <c r="K653" s="438"/>
      <c r="L653" s="439"/>
      <c r="M653" s="102"/>
      <c r="N653" s="103"/>
      <c r="O653" s="104" t="s">
        <v>53</v>
      </c>
      <c r="P653" s="104" t="s">
        <v>54</v>
      </c>
      <c r="Q653" s="104" t="s">
        <v>55</v>
      </c>
      <c r="R653" s="104" t="s">
        <v>56</v>
      </c>
      <c r="S653" s="105"/>
      <c r="T653" s="104" t="s">
        <v>53</v>
      </c>
      <c r="U653" s="104" t="s">
        <v>57</v>
      </c>
      <c r="V653" s="104" t="s">
        <v>9</v>
      </c>
      <c r="W653" s="104" t="s">
        <v>10</v>
      </c>
      <c r="X653" s="104" t="s">
        <v>11</v>
      </c>
      <c r="Y653" s="104" t="s">
        <v>58</v>
      </c>
      <c r="Z653" s="106"/>
      <c r="AA653" s="86"/>
      <c r="AB653" s="86"/>
      <c r="AC653" s="86"/>
    </row>
    <row r="654" spans="1:29" s="500" customFormat="1" ht="20.100000000000001" customHeight="1" x14ac:dyDescent="0.25">
      <c r="A654" s="405"/>
      <c r="B654" s="353"/>
      <c r="C654" s="353"/>
      <c r="D654" s="406"/>
      <c r="E654" s="406"/>
      <c r="F654" s="406"/>
      <c r="G654" s="406"/>
      <c r="H654" s="406"/>
      <c r="I654" s="353"/>
      <c r="J654" s="407" t="s">
        <v>59</v>
      </c>
      <c r="K654" s="408">
        <v>30000</v>
      </c>
      <c r="L654" s="409"/>
      <c r="M654" s="93"/>
      <c r="N654" s="110"/>
      <c r="O654" s="111" t="s">
        <v>60</v>
      </c>
      <c r="P654" s="111">
        <v>30</v>
      </c>
      <c r="Q654" s="111">
        <v>1</v>
      </c>
      <c r="R654" s="111">
        <v>0</v>
      </c>
      <c r="S654" s="112"/>
      <c r="T654" s="111" t="s">
        <v>60</v>
      </c>
      <c r="U654" s="113"/>
      <c r="V654" s="113"/>
      <c r="W654" s="113">
        <f>V654+U654</f>
        <v>0</v>
      </c>
      <c r="X654" s="113"/>
      <c r="Y654" s="113">
        <f>W654-X654</f>
        <v>0</v>
      </c>
      <c r="Z654" s="106"/>
      <c r="AA654" s="86"/>
      <c r="AB654" s="86"/>
      <c r="AC654" s="86"/>
    </row>
    <row r="655" spans="1:29" s="500" customFormat="1" ht="20.100000000000001" customHeight="1" thickBot="1" x14ac:dyDescent="0.3">
      <c r="A655" s="405"/>
      <c r="B655" s="353" t="s">
        <v>61</v>
      </c>
      <c r="C655" s="410" t="s">
        <v>222</v>
      </c>
      <c r="D655" s="353"/>
      <c r="E655" s="353"/>
      <c r="F655" s="353"/>
      <c r="G655" s="353"/>
      <c r="H655" s="499"/>
      <c r="I655" s="406"/>
      <c r="J655" s="353"/>
      <c r="K655" s="353"/>
      <c r="L655" s="412"/>
      <c r="M655" s="94"/>
      <c r="N655" s="116"/>
      <c r="O655" s="111" t="s">
        <v>62</v>
      </c>
      <c r="P655" s="111">
        <v>27</v>
      </c>
      <c r="Q655" s="111">
        <v>1</v>
      </c>
      <c r="R655" s="111">
        <v>0</v>
      </c>
      <c r="S655" s="92"/>
      <c r="T655" s="111" t="s">
        <v>62</v>
      </c>
      <c r="U655" s="117">
        <f>Y654</f>
        <v>0</v>
      </c>
      <c r="V655" s="113"/>
      <c r="W655" s="117">
        <f t="shared" ref="W655:W665" si="153">IF(U655="","",U655+V655)</f>
        <v>0</v>
      </c>
      <c r="X655" s="113"/>
      <c r="Y655" s="117">
        <f t="shared" ref="Y655:Y665" si="154">IF(W655="","",W655-X655)</f>
        <v>0</v>
      </c>
      <c r="Z655" s="118"/>
      <c r="AA655" s="86"/>
      <c r="AB655" s="86"/>
      <c r="AC655" s="86"/>
    </row>
    <row r="656" spans="1:29" s="500" customFormat="1" ht="20.100000000000001" customHeight="1" thickBot="1" x14ac:dyDescent="0.25">
      <c r="A656" s="405"/>
      <c r="B656" s="413" t="s">
        <v>63</v>
      </c>
      <c r="C656" s="414"/>
      <c r="D656" s="353"/>
      <c r="E656" s="353"/>
      <c r="F656" s="563" t="s">
        <v>52</v>
      </c>
      <c r="G656" s="564"/>
      <c r="H656" s="353"/>
      <c r="I656" s="563" t="s">
        <v>64</v>
      </c>
      <c r="J656" s="565"/>
      <c r="K656" s="564"/>
      <c r="L656" s="415"/>
      <c r="M656" s="93"/>
      <c r="N656" s="110"/>
      <c r="O656" s="111" t="s">
        <v>65</v>
      </c>
      <c r="P656" s="111">
        <v>28</v>
      </c>
      <c r="Q656" s="111">
        <v>3</v>
      </c>
      <c r="R656" s="111">
        <v>0</v>
      </c>
      <c r="S656" s="92"/>
      <c r="T656" s="111" t="s">
        <v>65</v>
      </c>
      <c r="U656" s="117">
        <f t="shared" ref="U656:U657" si="155">IF($J$1="April",Y655,Y655)</f>
        <v>0</v>
      </c>
      <c r="V656" s="113"/>
      <c r="W656" s="117">
        <f t="shared" si="153"/>
        <v>0</v>
      </c>
      <c r="X656" s="113"/>
      <c r="Y656" s="117">
        <f t="shared" si="154"/>
        <v>0</v>
      </c>
      <c r="Z656" s="118"/>
      <c r="AA656" s="93"/>
      <c r="AB656" s="93"/>
      <c r="AC656" s="93"/>
    </row>
    <row r="657" spans="1:29" s="500" customFormat="1" ht="20.100000000000001" customHeight="1" x14ac:dyDescent="0.25">
      <c r="A657" s="405"/>
      <c r="B657" s="353"/>
      <c r="C657" s="353"/>
      <c r="D657" s="353"/>
      <c r="E657" s="353"/>
      <c r="F657" s="353"/>
      <c r="G657" s="353"/>
      <c r="H657" s="416"/>
      <c r="I657" s="353"/>
      <c r="J657" s="353"/>
      <c r="K657" s="353"/>
      <c r="L657" s="417"/>
      <c r="M657" s="93"/>
      <c r="N657" s="110"/>
      <c r="O657" s="111" t="s">
        <v>66</v>
      </c>
      <c r="P657" s="111"/>
      <c r="Q657" s="111"/>
      <c r="R657" s="111">
        <v>0</v>
      </c>
      <c r="S657" s="92"/>
      <c r="T657" s="111" t="s">
        <v>66</v>
      </c>
      <c r="U657" s="117">
        <f t="shared" si="155"/>
        <v>0</v>
      </c>
      <c r="V657" s="113">
        <v>5000</v>
      </c>
      <c r="W657" s="117">
        <f t="shared" si="153"/>
        <v>5000</v>
      </c>
      <c r="X657" s="113"/>
      <c r="Y657" s="117">
        <f t="shared" si="154"/>
        <v>5000</v>
      </c>
      <c r="Z657" s="118"/>
      <c r="AA657" s="86"/>
      <c r="AB657" s="86"/>
      <c r="AC657" s="86"/>
    </row>
    <row r="658" spans="1:29" s="500" customFormat="1" ht="20.100000000000001" customHeight="1" x14ac:dyDescent="0.25">
      <c r="A658" s="405"/>
      <c r="B658" s="581" t="s">
        <v>51</v>
      </c>
      <c r="C658" s="527"/>
      <c r="D658" s="353"/>
      <c r="E658" s="353"/>
      <c r="F658" s="124" t="s">
        <v>67</v>
      </c>
      <c r="G658" s="125">
        <f>IF($J$1="January",U654,IF($J$1="February",U655,IF($J$1="March",U656,IF($J$1="April",U657,IF($J$1="May",U658,IF($J$1="June",U659,IF($J$1="July",U660,IF($J$1="August",U661,IF($J$1="August",U661,IF($J$1="September",U662,IF($J$1="October",U663,IF($J$1="November",U664,IF($J$1="December",U665)))))))))))))</f>
        <v>5000</v>
      </c>
      <c r="H658" s="416"/>
      <c r="I658" s="126">
        <f>IF(C662&gt;=C661,$K$2,C660+C662)</f>
        <v>31</v>
      </c>
      <c r="J658" s="127" t="s">
        <v>68</v>
      </c>
      <c r="K658" s="128">
        <f>K654/$K$2*I658</f>
        <v>30000</v>
      </c>
      <c r="L658" s="418"/>
      <c r="M658" s="93"/>
      <c r="N658" s="110"/>
      <c r="O658" s="111" t="s">
        <v>69</v>
      </c>
      <c r="P658" s="111"/>
      <c r="Q658" s="111"/>
      <c r="R658" s="111">
        <v>0</v>
      </c>
      <c r="S658" s="92"/>
      <c r="T658" s="111" t="s">
        <v>69</v>
      </c>
      <c r="U658" s="117">
        <f>IF($J$1="April","",Y657)</f>
        <v>5000</v>
      </c>
      <c r="V658" s="113"/>
      <c r="W658" s="117">
        <f t="shared" si="153"/>
        <v>5000</v>
      </c>
      <c r="X658" s="113">
        <v>5000</v>
      </c>
      <c r="Y658" s="117">
        <f t="shared" si="154"/>
        <v>0</v>
      </c>
      <c r="Z658" s="118"/>
      <c r="AA658" s="86"/>
      <c r="AB658" s="86"/>
      <c r="AC658" s="86"/>
    </row>
    <row r="659" spans="1:29" s="500" customFormat="1" ht="20.100000000000001" customHeight="1" x14ac:dyDescent="0.25">
      <c r="A659" s="405"/>
      <c r="B659" s="130"/>
      <c r="C659" s="130"/>
      <c r="D659" s="353"/>
      <c r="E659" s="353"/>
      <c r="F659" s="124" t="s">
        <v>9</v>
      </c>
      <c r="G659" s="125">
        <f>IF($J$1="January",V654,IF($J$1="February",V655,IF($J$1="March",V656,IF($J$1="April",V657,IF($J$1="May",V658,IF($J$1="June",V659,IF($J$1="July",V660,IF($J$1="August",V661,IF($J$1="August",V661,IF($J$1="September",V662,IF($J$1="October",V663,IF($J$1="November",V664,IF($J$1="December",V665)))))))))))))</f>
        <v>0</v>
      </c>
      <c r="H659" s="416"/>
      <c r="I659" s="446">
        <v>14</v>
      </c>
      <c r="J659" s="127" t="s">
        <v>70</v>
      </c>
      <c r="K659" s="125">
        <f>K654/$K$2/8*I659</f>
        <v>1693.5483870967741</v>
      </c>
      <c r="L659" s="420"/>
      <c r="M659" s="93"/>
      <c r="N659" s="110"/>
      <c r="O659" s="111" t="s">
        <v>47</v>
      </c>
      <c r="P659" s="111"/>
      <c r="Q659" s="111"/>
      <c r="R659" s="111">
        <v>0</v>
      </c>
      <c r="S659" s="92"/>
      <c r="T659" s="111" t="s">
        <v>47</v>
      </c>
      <c r="U659" s="117">
        <v>0</v>
      </c>
      <c r="V659" s="113"/>
      <c r="W659" s="117">
        <f t="shared" si="153"/>
        <v>0</v>
      </c>
      <c r="X659" s="113"/>
      <c r="Y659" s="117">
        <f t="shared" si="154"/>
        <v>0</v>
      </c>
      <c r="Z659" s="118"/>
      <c r="AA659" s="86"/>
      <c r="AB659" s="86"/>
      <c r="AC659" s="86"/>
    </row>
    <row r="660" spans="1:29" s="500" customFormat="1" ht="20.100000000000001" customHeight="1" x14ac:dyDescent="0.25">
      <c r="A660" s="405"/>
      <c r="B660" s="124" t="s">
        <v>54</v>
      </c>
      <c r="C660" s="130">
        <f>IF($J$1="January",P654,IF($J$1="February",P655,IF($J$1="March",P656,IF($J$1="April",P657,IF($J$1="May",P658,IF($J$1="June",P659,IF($J$1="July",P660,IF($J$1="August",P661,IF($J$1="August",P661,IF($J$1="September",P662,IF($J$1="October",P663,IF($J$1="November",P664,IF($J$1="December",P665)))))))))))))</f>
        <v>0</v>
      </c>
      <c r="D660" s="353"/>
      <c r="E660" s="353"/>
      <c r="F660" s="124" t="s">
        <v>71</v>
      </c>
      <c r="G660" s="125">
        <f>IF($J$1="January",W654,IF($J$1="February",W655,IF($J$1="March",W656,IF($J$1="April",W657,IF($J$1="May",W658,IF($J$1="June",W659,IF($J$1="July",W660,IF($J$1="August",W661,IF($J$1="August",W661,IF($J$1="September",W662,IF($J$1="October",W663,IF($J$1="November",W664,IF($J$1="December",W665)))))))))))))</f>
        <v>5000</v>
      </c>
      <c r="H660" s="416"/>
      <c r="I660" s="578" t="s">
        <v>72</v>
      </c>
      <c r="J660" s="527"/>
      <c r="K660" s="125">
        <f>K658+K659</f>
        <v>31693.548387096773</v>
      </c>
      <c r="L660" s="420"/>
      <c r="M660" s="93"/>
      <c r="N660" s="110"/>
      <c r="O660" s="111" t="s">
        <v>73</v>
      </c>
      <c r="P660" s="111"/>
      <c r="Q660" s="111"/>
      <c r="R660" s="111">
        <v>0</v>
      </c>
      <c r="S660" s="92"/>
      <c r="T660" s="111" t="s">
        <v>73</v>
      </c>
      <c r="U660" s="117">
        <f>Y659</f>
        <v>0</v>
      </c>
      <c r="V660" s="113"/>
      <c r="W660" s="117">
        <f t="shared" si="153"/>
        <v>0</v>
      </c>
      <c r="X660" s="113"/>
      <c r="Y660" s="117">
        <f t="shared" si="154"/>
        <v>0</v>
      </c>
      <c r="Z660" s="118"/>
      <c r="AA660" s="86"/>
      <c r="AB660" s="86"/>
      <c r="AC660" s="86"/>
    </row>
    <row r="661" spans="1:29" s="500" customFormat="1" ht="20.100000000000001" customHeight="1" x14ac:dyDescent="0.25">
      <c r="A661" s="405"/>
      <c r="B661" s="124" t="s">
        <v>55</v>
      </c>
      <c r="C661" s="130">
        <f>IF($J$1="January",Q654,IF($J$1="February",Q655,IF($J$1="March",Q656,IF($J$1="April",Q657,IF($J$1="May",Q658,IF($J$1="June",Q659,IF($J$1="July",Q660,IF($J$1="August",Q661,IF($J$1="August",Q661,IF($J$1="September",Q662,IF($J$1="October",Q663,IF($J$1="November",Q664,IF($J$1="December",Q665)))))))))))))</f>
        <v>0</v>
      </c>
      <c r="D661" s="353"/>
      <c r="E661" s="353"/>
      <c r="F661" s="124" t="s">
        <v>11</v>
      </c>
      <c r="G661" s="125">
        <f>IF($J$1="January",X654,IF($J$1="February",X655,IF($J$1="March",X656,IF($J$1="April",X657,IF($J$1="May",X658,IF($J$1="June",X659,IF($J$1="July",X660,IF($J$1="August",X661,IF($J$1="August",X661,IF($J$1="September",X662,IF($J$1="October",X663,IF($J$1="November",X664,IF($J$1="December",X665)))))))))))))</f>
        <v>5000</v>
      </c>
      <c r="H661" s="416"/>
      <c r="I661" s="578" t="s">
        <v>74</v>
      </c>
      <c r="J661" s="527"/>
      <c r="K661" s="125">
        <f>G661</f>
        <v>5000</v>
      </c>
      <c r="L661" s="420"/>
      <c r="M661" s="93"/>
      <c r="N661" s="110"/>
      <c r="O661" s="111" t="s">
        <v>75</v>
      </c>
      <c r="P661" s="111"/>
      <c r="Q661" s="111"/>
      <c r="R661" s="111">
        <v>0</v>
      </c>
      <c r="S661" s="92"/>
      <c r="T661" s="111" t="s">
        <v>75</v>
      </c>
      <c r="U661" s="117" t="str">
        <f t="shared" ref="U661:U662" si="156">IF($J$1="September",Y660,"")</f>
        <v/>
      </c>
      <c r="V661" s="113"/>
      <c r="W661" s="117" t="str">
        <f t="shared" si="153"/>
        <v/>
      </c>
      <c r="X661" s="113"/>
      <c r="Y661" s="117" t="str">
        <f t="shared" si="154"/>
        <v/>
      </c>
      <c r="Z661" s="118"/>
      <c r="AA661" s="86"/>
      <c r="AB661" s="86"/>
      <c r="AC661" s="86"/>
    </row>
    <row r="662" spans="1:29" s="500" customFormat="1" ht="18.75" customHeight="1" x14ac:dyDescent="0.2">
      <c r="A662" s="405"/>
      <c r="B662" s="426" t="s">
        <v>76</v>
      </c>
      <c r="C662" s="424">
        <f>IF($J$1="January",R654,IF($J$1="February",R655,IF($J$1="March",R656,IF($J$1="April",R657,IF($J$1="May",R658,IF($J$1="June",R659,IF($J$1="July",R660,IF($J$1="August",R661,IF($J$1="August",R661,IF($J$1="September",R662,IF($J$1="October",R663,IF($J$1="November",R664,IF($J$1="December",R665)))))))))))))</f>
        <v>0</v>
      </c>
      <c r="D662" s="353"/>
      <c r="E662" s="353"/>
      <c r="F662" s="426" t="s">
        <v>58</v>
      </c>
      <c r="G662" s="427">
        <f>IF($J$1="January",Y654,IF($J$1="February",Y655,IF($J$1="March",Y656,IF($J$1="April",Y657,IF($J$1="May",Y658,IF($J$1="June",Y659,IF($J$1="July",Y660,IF($J$1="August",Y661,IF($J$1="August",Y661,IF($J$1="September",Y662,IF($J$1="October",Y663,IF($J$1="November",Y664,IF($J$1="December",Y665)))))))))))))</f>
        <v>0</v>
      </c>
      <c r="H662" s="353"/>
      <c r="I662" s="576" t="s">
        <v>13</v>
      </c>
      <c r="J662" s="577"/>
      <c r="K662" s="430">
        <f>K660-K661</f>
        <v>26693.548387096773</v>
      </c>
      <c r="L662" s="412"/>
      <c r="M662" s="93"/>
      <c r="N662" s="110"/>
      <c r="O662" s="111" t="s">
        <v>78</v>
      </c>
      <c r="P662" s="111"/>
      <c r="Q662" s="111"/>
      <c r="R662" s="111">
        <v>0</v>
      </c>
      <c r="S662" s="92"/>
      <c r="T662" s="111" t="s">
        <v>78</v>
      </c>
      <c r="U662" s="117" t="str">
        <f t="shared" si="156"/>
        <v/>
      </c>
      <c r="V662" s="113"/>
      <c r="W662" s="117" t="str">
        <f t="shared" si="153"/>
        <v/>
      </c>
      <c r="X662" s="113"/>
      <c r="Y662" s="117" t="str">
        <f t="shared" si="154"/>
        <v/>
      </c>
      <c r="Z662" s="118"/>
      <c r="AA662" s="93"/>
      <c r="AB662" s="93"/>
      <c r="AC662" s="93"/>
    </row>
    <row r="663" spans="1:29" s="500" customFormat="1" ht="20.100000000000001" customHeight="1" x14ac:dyDescent="0.25">
      <c r="A663" s="405"/>
      <c r="B663" s="353"/>
      <c r="C663" s="353"/>
      <c r="D663" s="353"/>
      <c r="E663" s="353"/>
      <c r="F663" s="353"/>
      <c r="G663" s="353"/>
      <c r="H663" s="353"/>
      <c r="I663" s="571"/>
      <c r="J663" s="572"/>
      <c r="K663" s="408"/>
      <c r="L663" s="415"/>
      <c r="M663" s="93"/>
      <c r="N663" s="110"/>
      <c r="O663" s="111" t="s">
        <v>79</v>
      </c>
      <c r="P663" s="111"/>
      <c r="Q663" s="111"/>
      <c r="R663" s="111">
        <v>0</v>
      </c>
      <c r="S663" s="92"/>
      <c r="T663" s="111" t="s">
        <v>79</v>
      </c>
      <c r="U663" s="117" t="str">
        <f>IF($J$1="October",Y662,"")</f>
        <v/>
      </c>
      <c r="V663" s="113"/>
      <c r="W663" s="117" t="str">
        <f t="shared" si="153"/>
        <v/>
      </c>
      <c r="X663" s="113"/>
      <c r="Y663" s="117" t="str">
        <f t="shared" si="154"/>
        <v/>
      </c>
      <c r="Z663" s="118"/>
      <c r="AA663" s="86"/>
      <c r="AB663" s="86"/>
      <c r="AC663" s="86"/>
    </row>
    <row r="664" spans="1:29" s="500" customFormat="1" ht="20.100000000000001" customHeight="1" x14ac:dyDescent="0.3">
      <c r="A664" s="405"/>
      <c r="B664" s="444"/>
      <c r="C664" s="444"/>
      <c r="D664" s="444"/>
      <c r="E664" s="444"/>
      <c r="F664" s="444"/>
      <c r="G664" s="444"/>
      <c r="H664" s="444"/>
      <c r="I664" s="571"/>
      <c r="J664" s="572"/>
      <c r="K664" s="408"/>
      <c r="L664" s="415"/>
      <c r="M664" s="93"/>
      <c r="N664" s="110"/>
      <c r="O664" s="111" t="s">
        <v>80</v>
      </c>
      <c r="P664" s="111"/>
      <c r="Q664" s="111"/>
      <c r="R664" s="111">
        <v>0</v>
      </c>
      <c r="S664" s="92"/>
      <c r="T664" s="111" t="s">
        <v>80</v>
      </c>
      <c r="U664" s="117" t="str">
        <f>IF($J$1="November",Y663,"")</f>
        <v/>
      </c>
      <c r="V664" s="113"/>
      <c r="W664" s="117" t="str">
        <f t="shared" si="153"/>
        <v/>
      </c>
      <c r="X664" s="113"/>
      <c r="Y664" s="117" t="str">
        <f t="shared" si="154"/>
        <v/>
      </c>
      <c r="Z664" s="118"/>
      <c r="AA664" s="86"/>
      <c r="AB664" s="86"/>
      <c r="AC664" s="86"/>
    </row>
    <row r="665" spans="1:29" s="500" customFormat="1" ht="20.100000000000001" customHeight="1" thickBot="1" x14ac:dyDescent="0.35">
      <c r="A665" s="421"/>
      <c r="B665" s="447"/>
      <c r="C665" s="447"/>
      <c r="D665" s="447"/>
      <c r="E665" s="447"/>
      <c r="F665" s="447"/>
      <c r="G665" s="447"/>
      <c r="H665" s="447"/>
      <c r="I665" s="447"/>
      <c r="J665" s="447"/>
      <c r="K665" s="447"/>
      <c r="L665" s="423"/>
      <c r="M665" s="93"/>
      <c r="N665" s="110"/>
      <c r="O665" s="111" t="s">
        <v>81</v>
      </c>
      <c r="P665" s="111"/>
      <c r="Q665" s="111"/>
      <c r="R665" s="111" t="str">
        <f t="shared" ref="R665" si="157">IF(Q665="","",R664-Q665)</f>
        <v/>
      </c>
      <c r="S665" s="92"/>
      <c r="T665" s="111" t="s">
        <v>81</v>
      </c>
      <c r="U665" s="117" t="str">
        <f>IF($J$1="Dec",Y664,"")</f>
        <v/>
      </c>
      <c r="V665" s="113"/>
      <c r="W665" s="117" t="str">
        <f t="shared" si="153"/>
        <v/>
      </c>
      <c r="X665" s="113"/>
      <c r="Y665" s="117" t="str">
        <f t="shared" si="154"/>
        <v/>
      </c>
      <c r="Z665" s="118"/>
      <c r="AA665" s="86"/>
      <c r="AB665" s="86"/>
      <c r="AC665" s="86"/>
    </row>
    <row r="666" spans="1:29" ht="20.100000000000001" customHeight="1" thickBot="1" x14ac:dyDescent="0.55000000000000004">
      <c r="A666" s="560" t="s">
        <v>50</v>
      </c>
      <c r="B666" s="561"/>
      <c r="C666" s="561"/>
      <c r="D666" s="561"/>
      <c r="E666" s="561"/>
      <c r="F666" s="561"/>
      <c r="G666" s="561"/>
      <c r="H666" s="561"/>
      <c r="I666" s="561"/>
      <c r="J666" s="561"/>
      <c r="K666" s="561"/>
      <c r="L666" s="562"/>
      <c r="M666" s="94"/>
      <c r="N666" s="95"/>
      <c r="O666" s="557" t="s">
        <v>51</v>
      </c>
      <c r="P666" s="558"/>
      <c r="Q666" s="558"/>
      <c r="R666" s="559"/>
      <c r="S666" s="96"/>
      <c r="T666" s="557" t="s">
        <v>52</v>
      </c>
      <c r="U666" s="558"/>
      <c r="V666" s="558"/>
      <c r="W666" s="558"/>
      <c r="X666" s="558"/>
      <c r="Y666" s="559"/>
      <c r="Z666" s="97"/>
      <c r="AA666" s="86"/>
      <c r="AB666" s="86"/>
      <c r="AC666" s="86"/>
    </row>
    <row r="667" spans="1:29" ht="20.100000000000001" customHeight="1" thickBot="1" x14ac:dyDescent="0.3">
      <c r="A667" s="436"/>
      <c r="B667" s="437"/>
      <c r="C667" s="566" t="s">
        <v>237</v>
      </c>
      <c r="D667" s="567"/>
      <c r="E667" s="567"/>
      <c r="F667" s="567"/>
      <c r="G667" s="437" t="str">
        <f>$J$1</f>
        <v>May</v>
      </c>
      <c r="H667" s="568">
        <f>$K$1</f>
        <v>2025</v>
      </c>
      <c r="I667" s="567"/>
      <c r="J667" s="437"/>
      <c r="K667" s="438"/>
      <c r="L667" s="439"/>
      <c r="M667" s="102"/>
      <c r="N667" s="103"/>
      <c r="O667" s="104" t="s">
        <v>53</v>
      </c>
      <c r="P667" s="104" t="s">
        <v>54</v>
      </c>
      <c r="Q667" s="104" t="s">
        <v>55</v>
      </c>
      <c r="R667" s="104" t="s">
        <v>56</v>
      </c>
      <c r="S667" s="105"/>
      <c r="T667" s="104" t="s">
        <v>53</v>
      </c>
      <c r="U667" s="104" t="s">
        <v>57</v>
      </c>
      <c r="V667" s="104" t="s">
        <v>9</v>
      </c>
      <c r="W667" s="104" t="s">
        <v>10</v>
      </c>
      <c r="X667" s="104" t="s">
        <v>11</v>
      </c>
      <c r="Y667" s="104" t="s">
        <v>58</v>
      </c>
      <c r="Z667" s="106"/>
      <c r="AA667" s="86"/>
      <c r="AB667" s="86"/>
      <c r="AC667" s="86"/>
    </row>
    <row r="668" spans="1:29" ht="20.100000000000001" customHeight="1" x14ac:dyDescent="0.25">
      <c r="A668" s="405"/>
      <c r="B668" s="353"/>
      <c r="C668" s="353"/>
      <c r="D668" s="406"/>
      <c r="E668" s="406"/>
      <c r="F668" s="406"/>
      <c r="G668" s="406"/>
      <c r="H668" s="406"/>
      <c r="I668" s="353"/>
      <c r="J668" s="407" t="s">
        <v>59</v>
      </c>
      <c r="K668" s="408">
        <f>35000+5000</f>
        <v>40000</v>
      </c>
      <c r="L668" s="409"/>
      <c r="M668" s="93"/>
      <c r="N668" s="110"/>
      <c r="O668" s="111" t="s">
        <v>60</v>
      </c>
      <c r="P668" s="111">
        <v>31</v>
      </c>
      <c r="Q668" s="111">
        <v>0</v>
      </c>
      <c r="R668" s="111">
        <v>0</v>
      </c>
      <c r="S668" s="112"/>
      <c r="T668" s="111" t="s">
        <v>60</v>
      </c>
      <c r="U668" s="113"/>
      <c r="V668" s="113"/>
      <c r="W668" s="113">
        <f>V668+U668</f>
        <v>0</v>
      </c>
      <c r="X668" s="113"/>
      <c r="Y668" s="113">
        <f>W668-X668</f>
        <v>0</v>
      </c>
      <c r="Z668" s="106"/>
      <c r="AA668" s="86"/>
      <c r="AB668" s="86"/>
      <c r="AC668" s="86"/>
    </row>
    <row r="669" spans="1:29" ht="20.100000000000001" customHeight="1" thickBot="1" x14ac:dyDescent="0.3">
      <c r="A669" s="405"/>
      <c r="B669" s="353" t="s">
        <v>61</v>
      </c>
      <c r="C669" s="509" t="s">
        <v>282</v>
      </c>
      <c r="D669" s="353"/>
      <c r="E669" s="353"/>
      <c r="F669" s="353"/>
      <c r="G669" s="353"/>
      <c r="H669" s="411"/>
      <c r="I669" s="406"/>
      <c r="J669" s="353"/>
      <c r="K669" s="353"/>
      <c r="L669" s="412"/>
      <c r="M669" s="94"/>
      <c r="N669" s="116"/>
      <c r="O669" s="111" t="s">
        <v>62</v>
      </c>
      <c r="P669" s="111">
        <v>27</v>
      </c>
      <c r="Q669" s="111">
        <v>1</v>
      </c>
      <c r="R669" s="111">
        <v>0</v>
      </c>
      <c r="S669" s="92"/>
      <c r="T669" s="111" t="s">
        <v>62</v>
      </c>
      <c r="U669" s="117">
        <f>Y668</f>
        <v>0</v>
      </c>
      <c r="V669" s="113"/>
      <c r="W669" s="117">
        <f t="shared" ref="W669:W679" si="158">IF(U669="","",U669+V669)</f>
        <v>0</v>
      </c>
      <c r="X669" s="113"/>
      <c r="Y669" s="117">
        <f t="shared" ref="Y669:Y679" si="159">IF(W669="","",W669-X669)</f>
        <v>0</v>
      </c>
      <c r="Z669" s="118"/>
      <c r="AA669" s="86"/>
      <c r="AB669" s="86"/>
      <c r="AC669" s="86"/>
    </row>
    <row r="670" spans="1:29" ht="20.100000000000001" customHeight="1" thickBot="1" x14ac:dyDescent="0.3">
      <c r="A670" s="405"/>
      <c r="B670" s="413" t="s">
        <v>63</v>
      </c>
      <c r="C670" s="445">
        <v>45474</v>
      </c>
      <c r="D670" s="353"/>
      <c r="E670" s="353"/>
      <c r="F670" s="563" t="s">
        <v>52</v>
      </c>
      <c r="G670" s="564"/>
      <c r="H670" s="353"/>
      <c r="I670" s="563" t="s">
        <v>64</v>
      </c>
      <c r="J670" s="565"/>
      <c r="K670" s="564"/>
      <c r="L670" s="415"/>
      <c r="M670" s="93"/>
      <c r="N670" s="110"/>
      <c r="O670" s="111" t="s">
        <v>65</v>
      </c>
      <c r="P670" s="111">
        <v>31</v>
      </c>
      <c r="Q670" s="111">
        <v>0</v>
      </c>
      <c r="R670" s="111">
        <v>0</v>
      </c>
      <c r="S670" s="92"/>
      <c r="T670" s="111" t="s">
        <v>65</v>
      </c>
      <c r="U670" s="117">
        <f t="shared" ref="U670:U671" si="160">IF($J$1="April",Y669,Y669)</f>
        <v>0</v>
      </c>
      <c r="V670" s="113"/>
      <c r="W670" s="117">
        <f t="shared" si="158"/>
        <v>0</v>
      </c>
      <c r="X670" s="113"/>
      <c r="Y670" s="117">
        <f t="shared" si="159"/>
        <v>0</v>
      </c>
      <c r="Z670" s="118"/>
      <c r="AA670" s="86"/>
      <c r="AB670" s="86"/>
      <c r="AC670" s="86"/>
    </row>
    <row r="671" spans="1:29" ht="20.100000000000001" customHeight="1" x14ac:dyDescent="0.25">
      <c r="A671" s="405"/>
      <c r="B671" s="353"/>
      <c r="C671" s="353"/>
      <c r="D671" s="353"/>
      <c r="E671" s="353"/>
      <c r="F671" s="353"/>
      <c r="G671" s="353"/>
      <c r="H671" s="416"/>
      <c r="I671" s="353"/>
      <c r="J671" s="353"/>
      <c r="K671" s="353"/>
      <c r="L671" s="417"/>
      <c r="M671" s="93"/>
      <c r="N671" s="110"/>
      <c r="O671" s="111" t="s">
        <v>66</v>
      </c>
      <c r="P671" s="111">
        <v>26</v>
      </c>
      <c r="Q671" s="111">
        <v>4</v>
      </c>
      <c r="R671" s="111">
        <v>0</v>
      </c>
      <c r="S671" s="92"/>
      <c r="T671" s="111" t="s">
        <v>66</v>
      </c>
      <c r="U671" s="117">
        <f t="shared" si="160"/>
        <v>0</v>
      </c>
      <c r="V671" s="113"/>
      <c r="W671" s="117">
        <f t="shared" si="158"/>
        <v>0</v>
      </c>
      <c r="X671" s="113"/>
      <c r="Y671" s="117">
        <f t="shared" si="159"/>
        <v>0</v>
      </c>
      <c r="Z671" s="118"/>
      <c r="AA671" s="86"/>
      <c r="AB671" s="86"/>
      <c r="AC671" s="86"/>
    </row>
    <row r="672" spans="1:29" ht="20.100000000000001" customHeight="1" x14ac:dyDescent="0.25">
      <c r="A672" s="405"/>
      <c r="B672" s="581" t="s">
        <v>51</v>
      </c>
      <c r="C672" s="527"/>
      <c r="D672" s="353"/>
      <c r="E672" s="353"/>
      <c r="F672" s="124" t="s">
        <v>67</v>
      </c>
      <c r="G672" s="125">
        <f>IF($J$1="January",U668,IF($J$1="February",U669,IF($J$1="March",U670,IF($J$1="April",U671,IF($J$1="May",U672,IF($J$1="June",U673,IF($J$1="July",U674,IF($J$1="August",U675,IF($J$1="August",U675,IF($J$1="September",U676,IF($J$1="October",U677,IF($J$1="November",U678,IF($J$1="December",U679)))))))))))))</f>
        <v>0</v>
      </c>
      <c r="H672" s="416"/>
      <c r="I672" s="126">
        <f>IF(C676&gt;=C675,$K$2,C674+C676)</f>
        <v>31</v>
      </c>
      <c r="J672" s="127" t="s">
        <v>68</v>
      </c>
      <c r="K672" s="128">
        <f>K668/$K$2*I672</f>
        <v>40000</v>
      </c>
      <c r="L672" s="418"/>
      <c r="M672" s="93"/>
      <c r="N672" s="110"/>
      <c r="O672" s="111" t="s">
        <v>69</v>
      </c>
      <c r="P672" s="111">
        <v>31</v>
      </c>
      <c r="Q672" s="111">
        <v>0</v>
      </c>
      <c r="R672" s="111">
        <v>0</v>
      </c>
      <c r="S672" s="92"/>
      <c r="T672" s="111" t="s">
        <v>69</v>
      </c>
      <c r="U672" s="117">
        <f t="shared" ref="U672:U674" si="161">IF($J$1="May",Y671,Y671)</f>
        <v>0</v>
      </c>
      <c r="V672" s="113"/>
      <c r="W672" s="117">
        <f t="shared" si="158"/>
        <v>0</v>
      </c>
      <c r="X672" s="113"/>
      <c r="Y672" s="117">
        <f t="shared" si="159"/>
        <v>0</v>
      </c>
      <c r="Z672" s="118"/>
      <c r="AA672" s="86"/>
      <c r="AB672" s="86"/>
      <c r="AC672" s="86"/>
    </row>
    <row r="673" spans="1:29" ht="20.100000000000001" customHeight="1" x14ac:dyDescent="0.25">
      <c r="A673" s="405"/>
      <c r="B673" s="130"/>
      <c r="C673" s="130"/>
      <c r="D673" s="353"/>
      <c r="E673" s="353"/>
      <c r="F673" s="124" t="s">
        <v>9</v>
      </c>
      <c r="G673" s="125">
        <f>IF($J$1="January",V668,IF($J$1="February",V669,IF($J$1="March",V670,IF($J$1="April",V671,IF($J$1="May",V672,IF($J$1="June",V673,IF($J$1="July",V674,IF($J$1="August",V675,IF($J$1="August",V675,IF($J$1="September",V676,IF($J$1="October",V677,IF($J$1="November",V678,IF($J$1="December",V679)))))))))))))</f>
        <v>0</v>
      </c>
      <c r="H673" s="416"/>
      <c r="I673" s="446"/>
      <c r="J673" s="127" t="s">
        <v>70</v>
      </c>
      <c r="K673" s="125">
        <f>K668/$K$2/8*I673</f>
        <v>0</v>
      </c>
      <c r="L673" s="420"/>
      <c r="M673" s="93"/>
      <c r="N673" s="110"/>
      <c r="O673" s="111" t="s">
        <v>47</v>
      </c>
      <c r="P673" s="111"/>
      <c r="Q673" s="111"/>
      <c r="R673" s="111">
        <v>0</v>
      </c>
      <c r="S673" s="92"/>
      <c r="T673" s="111" t="s">
        <v>47</v>
      </c>
      <c r="U673" s="117">
        <f t="shared" si="161"/>
        <v>0</v>
      </c>
      <c r="V673" s="113"/>
      <c r="W673" s="117">
        <f t="shared" si="158"/>
        <v>0</v>
      </c>
      <c r="X673" s="113"/>
      <c r="Y673" s="117">
        <f t="shared" si="159"/>
        <v>0</v>
      </c>
      <c r="Z673" s="118"/>
      <c r="AA673" s="86"/>
      <c r="AB673" s="86"/>
      <c r="AC673" s="86"/>
    </row>
    <row r="674" spans="1:29" ht="20.100000000000001" customHeight="1" x14ac:dyDescent="0.25">
      <c r="A674" s="405"/>
      <c r="B674" s="124" t="s">
        <v>54</v>
      </c>
      <c r="C674" s="130">
        <f>IF($J$1="January",P668,IF($J$1="February",P669,IF($J$1="March",P670,IF($J$1="April",P671,IF($J$1="May",P672,IF($J$1="June",P673,IF($J$1="July",P674,IF($J$1="August",P675,IF($J$1="August",P675,IF($J$1="September",P676,IF($J$1="October",P677,IF($J$1="November",P678,IF($J$1="December",P679)))))))))))))</f>
        <v>31</v>
      </c>
      <c r="D674" s="353"/>
      <c r="E674" s="353"/>
      <c r="F674" s="124" t="s">
        <v>71</v>
      </c>
      <c r="G674" s="125">
        <f>IF($J$1="January",W668,IF($J$1="February",W669,IF($J$1="March",W670,IF($J$1="April",W671,IF($J$1="May",W672,IF($J$1="June",W673,IF($J$1="July",W674,IF($J$1="August",W675,IF($J$1="August",W675,IF($J$1="September",W676,IF($J$1="October",W677,IF($J$1="November",W678,IF($J$1="December",W679)))))))))))))</f>
        <v>0</v>
      </c>
      <c r="H674" s="416"/>
      <c r="I674" s="578" t="s">
        <v>72</v>
      </c>
      <c r="J674" s="527"/>
      <c r="K674" s="125">
        <f>K672+K673</f>
        <v>40000</v>
      </c>
      <c r="L674" s="420"/>
      <c r="M674" s="93"/>
      <c r="N674" s="110"/>
      <c r="O674" s="111" t="s">
        <v>73</v>
      </c>
      <c r="P674" s="111"/>
      <c r="Q674" s="111"/>
      <c r="R674" s="111">
        <v>0</v>
      </c>
      <c r="S674" s="92"/>
      <c r="T674" s="111" t="s">
        <v>73</v>
      </c>
      <c r="U674" s="117">
        <f t="shared" si="161"/>
        <v>0</v>
      </c>
      <c r="V674" s="113"/>
      <c r="W674" s="117">
        <f t="shared" si="158"/>
        <v>0</v>
      </c>
      <c r="X674" s="113"/>
      <c r="Y674" s="117">
        <f t="shared" si="159"/>
        <v>0</v>
      </c>
      <c r="Z674" s="118"/>
      <c r="AA674" s="86"/>
      <c r="AB674" s="86"/>
      <c r="AC674" s="86"/>
    </row>
    <row r="675" spans="1:29" ht="20.100000000000001" customHeight="1" x14ac:dyDescent="0.25">
      <c r="A675" s="405"/>
      <c r="B675" s="124" t="s">
        <v>55</v>
      </c>
      <c r="C675" s="130">
        <f>IF($J$1="January",Q668,IF($J$1="February",Q669,IF($J$1="March",Q670,IF($J$1="April",Q671,IF($J$1="May",Q672,IF($J$1="June",Q673,IF($J$1="July",Q674,IF($J$1="August",Q675,IF($J$1="August",Q675,IF($J$1="September",Q676,IF($J$1="October",Q677,IF($J$1="November",Q678,IF($J$1="December",Q679)))))))))))))</f>
        <v>0</v>
      </c>
      <c r="D675" s="353"/>
      <c r="E675" s="353"/>
      <c r="F675" s="124" t="s">
        <v>11</v>
      </c>
      <c r="G675" s="125">
        <f>IF($J$1="January",X668,IF($J$1="February",X669,IF($J$1="March",X670,IF($J$1="April",X671,IF($J$1="May",X672,IF($J$1="June",X673,IF($J$1="July",X674,IF($J$1="August",X675,IF($J$1="August",X675,IF($J$1="September",X676,IF($J$1="October",X677,IF($J$1="November",X678,IF($J$1="December",X679)))))))))))))</f>
        <v>0</v>
      </c>
      <c r="H675" s="416"/>
      <c r="I675" s="578" t="s">
        <v>74</v>
      </c>
      <c r="J675" s="527"/>
      <c r="K675" s="125">
        <f>G675</f>
        <v>0</v>
      </c>
      <c r="L675" s="420"/>
      <c r="M675" s="93"/>
      <c r="N675" s="110"/>
      <c r="O675" s="111" t="s">
        <v>75</v>
      </c>
      <c r="P675" s="111"/>
      <c r="Q675" s="111"/>
      <c r="R675" s="111">
        <v>0</v>
      </c>
      <c r="S675" s="92"/>
      <c r="T675" s="111" t="s">
        <v>75</v>
      </c>
      <c r="U675" s="117" t="str">
        <f t="shared" ref="U675:U676" si="162">IF($J$1="September",Y674,"")</f>
        <v/>
      </c>
      <c r="V675" s="113"/>
      <c r="W675" s="117" t="str">
        <f t="shared" si="158"/>
        <v/>
      </c>
      <c r="X675" s="113"/>
      <c r="Y675" s="117" t="str">
        <f t="shared" si="159"/>
        <v/>
      </c>
      <c r="Z675" s="118"/>
      <c r="AA675" s="86"/>
      <c r="AB675" s="86"/>
      <c r="AC675" s="86"/>
    </row>
    <row r="676" spans="1:29" ht="18.75" customHeight="1" x14ac:dyDescent="0.2">
      <c r="A676" s="405"/>
      <c r="B676" s="426" t="s">
        <v>76</v>
      </c>
      <c r="C676" s="424">
        <f>IF($J$1="January",R668,IF($J$1="February",R669,IF($J$1="March",R670,IF($J$1="April",R671,IF($J$1="May",R672,IF($J$1="June",R673,IF($J$1="July",R674,IF($J$1="August",R675,IF($J$1="August",R675,IF($J$1="September",R676,IF($J$1="October",R677,IF($J$1="November",R678,IF($J$1="December",R679)))))))))))))</f>
        <v>0</v>
      </c>
      <c r="D676" s="353"/>
      <c r="E676" s="353"/>
      <c r="F676" s="426" t="s">
        <v>58</v>
      </c>
      <c r="G676" s="427">
        <f>IF($J$1="January",Y668,IF($J$1="February",Y669,IF($J$1="March",Y670,IF($J$1="April",Y671,IF($J$1="May",Y672,IF($J$1="June",Y673,IF($J$1="July",Y674,IF($J$1="August",Y675,IF($J$1="August",Y675,IF($J$1="September",Y676,IF($J$1="October",Y677,IF($J$1="November",Y678,IF($J$1="December",Y679)))))))))))))</f>
        <v>0</v>
      </c>
      <c r="H676" s="353"/>
      <c r="I676" s="576" t="s">
        <v>13</v>
      </c>
      <c r="J676" s="577"/>
      <c r="K676" s="430">
        <f>K674-K675</f>
        <v>40000</v>
      </c>
      <c r="L676" s="412"/>
      <c r="M676" s="93"/>
      <c r="N676" s="110"/>
      <c r="O676" s="111" t="s">
        <v>78</v>
      </c>
      <c r="P676" s="111"/>
      <c r="Q676" s="111"/>
      <c r="R676" s="111">
        <v>0</v>
      </c>
      <c r="S676" s="92"/>
      <c r="T676" s="111" t="s">
        <v>78</v>
      </c>
      <c r="U676" s="117" t="str">
        <f t="shared" si="162"/>
        <v/>
      </c>
      <c r="V676" s="113"/>
      <c r="W676" s="117" t="str">
        <f t="shared" si="158"/>
        <v/>
      </c>
      <c r="X676" s="113"/>
      <c r="Y676" s="117" t="str">
        <f t="shared" si="159"/>
        <v/>
      </c>
      <c r="Z676" s="118"/>
      <c r="AA676" s="93"/>
      <c r="AB676" s="93"/>
      <c r="AC676" s="93"/>
    </row>
    <row r="677" spans="1:29" ht="20.100000000000001" customHeight="1" x14ac:dyDescent="0.25">
      <c r="A677" s="405"/>
      <c r="B677" s="353"/>
      <c r="C677" s="353"/>
      <c r="D677" s="353"/>
      <c r="E677" s="353"/>
      <c r="F677" s="353"/>
      <c r="G677" s="353"/>
      <c r="H677" s="353"/>
      <c r="I677" s="571"/>
      <c r="J677" s="572"/>
      <c r="K677" s="408"/>
      <c r="L677" s="415"/>
      <c r="M677" s="93"/>
      <c r="N677" s="110"/>
      <c r="O677" s="111" t="s">
        <v>79</v>
      </c>
      <c r="P677" s="111"/>
      <c r="Q677" s="111"/>
      <c r="R677" s="111">
        <v>0</v>
      </c>
      <c r="S677" s="92"/>
      <c r="T677" s="111" t="s">
        <v>79</v>
      </c>
      <c r="U677" s="117" t="str">
        <f>IF($J$1="October",Y676,"")</f>
        <v/>
      </c>
      <c r="V677" s="113"/>
      <c r="W677" s="117" t="str">
        <f t="shared" si="158"/>
        <v/>
      </c>
      <c r="X677" s="113"/>
      <c r="Y677" s="117" t="str">
        <f t="shared" si="159"/>
        <v/>
      </c>
      <c r="Z677" s="118"/>
      <c r="AA677" s="86"/>
      <c r="AB677" s="86"/>
      <c r="AC677" s="86"/>
    </row>
    <row r="678" spans="1:29" ht="20.100000000000001" customHeight="1" x14ac:dyDescent="0.3">
      <c r="A678" s="405"/>
      <c r="B678" s="444"/>
      <c r="C678" s="444"/>
      <c r="D678" s="444"/>
      <c r="E678" s="444"/>
      <c r="F678" s="444"/>
      <c r="G678" s="444"/>
      <c r="H678" s="444"/>
      <c r="I678" s="571"/>
      <c r="J678" s="572"/>
      <c r="K678" s="408"/>
      <c r="L678" s="415"/>
      <c r="M678" s="93"/>
      <c r="N678" s="110"/>
      <c r="O678" s="111" t="s">
        <v>80</v>
      </c>
      <c r="P678" s="111"/>
      <c r="Q678" s="111"/>
      <c r="R678" s="111">
        <v>0</v>
      </c>
      <c r="S678" s="92"/>
      <c r="T678" s="111" t="s">
        <v>80</v>
      </c>
      <c r="U678" s="117" t="str">
        <f>IF($J$1="November",Y677,"")</f>
        <v/>
      </c>
      <c r="V678" s="113"/>
      <c r="W678" s="117" t="str">
        <f t="shared" si="158"/>
        <v/>
      </c>
      <c r="X678" s="113"/>
      <c r="Y678" s="117" t="str">
        <f t="shared" si="159"/>
        <v/>
      </c>
      <c r="Z678" s="118"/>
      <c r="AA678" s="86"/>
      <c r="AB678" s="86"/>
      <c r="AC678" s="86"/>
    </row>
    <row r="679" spans="1:29" ht="20.100000000000001" customHeight="1" thickBot="1" x14ac:dyDescent="0.35">
      <c r="A679" s="421"/>
      <c r="B679" s="447"/>
      <c r="C679" s="447"/>
      <c r="D679" s="447"/>
      <c r="E679" s="447"/>
      <c r="F679" s="447"/>
      <c r="G679" s="447"/>
      <c r="H679" s="447"/>
      <c r="I679" s="447"/>
      <c r="J679" s="447"/>
      <c r="K679" s="450"/>
      <c r="L679" s="423"/>
      <c r="M679" s="93"/>
      <c r="N679" s="110"/>
      <c r="O679" s="111" t="s">
        <v>81</v>
      </c>
      <c r="P679" s="111"/>
      <c r="Q679" s="111"/>
      <c r="R679" s="111" t="str">
        <f t="shared" ref="R679" si="163">IF(Q679="","",R678-Q679)</f>
        <v/>
      </c>
      <c r="S679" s="92"/>
      <c r="T679" s="111" t="s">
        <v>81</v>
      </c>
      <c r="U679" s="117" t="str">
        <f>IF($J$1="Dec",Y678,"")</f>
        <v/>
      </c>
      <c r="V679" s="113"/>
      <c r="W679" s="117" t="str">
        <f t="shared" si="158"/>
        <v/>
      </c>
      <c r="X679" s="113"/>
      <c r="Y679" s="117" t="str">
        <f t="shared" si="159"/>
        <v/>
      </c>
      <c r="Z679" s="118"/>
      <c r="AA679" s="86"/>
      <c r="AB679" s="86"/>
      <c r="AC679" s="86"/>
    </row>
    <row r="680" spans="1:29" ht="20.100000000000001" customHeight="1" thickBot="1" x14ac:dyDescent="0.25">
      <c r="A680" s="353"/>
      <c r="B680" s="353"/>
      <c r="C680" s="353"/>
      <c r="D680" s="353"/>
      <c r="E680" s="353"/>
      <c r="F680" s="353"/>
      <c r="G680" s="353"/>
      <c r="H680" s="353"/>
      <c r="I680" s="353"/>
      <c r="J680" s="353"/>
      <c r="K680" s="353"/>
      <c r="L680" s="353"/>
      <c r="M680" s="136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6"/>
      <c r="AB680" s="136"/>
      <c r="AC680" s="136"/>
    </row>
    <row r="681" spans="1:29" ht="20.100000000000001" customHeight="1" thickBot="1" x14ac:dyDescent="0.55000000000000004">
      <c r="A681" s="560" t="s">
        <v>50</v>
      </c>
      <c r="B681" s="561"/>
      <c r="C681" s="561"/>
      <c r="D681" s="561"/>
      <c r="E681" s="561"/>
      <c r="F681" s="561"/>
      <c r="G681" s="561"/>
      <c r="H681" s="561"/>
      <c r="I681" s="561"/>
      <c r="J681" s="561"/>
      <c r="K681" s="561"/>
      <c r="L681" s="562"/>
      <c r="M681" s="94"/>
      <c r="N681" s="95"/>
      <c r="O681" s="557" t="s">
        <v>51</v>
      </c>
      <c r="P681" s="558"/>
      <c r="Q681" s="558"/>
      <c r="R681" s="559"/>
      <c r="S681" s="96"/>
      <c r="T681" s="557" t="s">
        <v>52</v>
      </c>
      <c r="U681" s="558"/>
      <c r="V681" s="558"/>
      <c r="W681" s="558"/>
      <c r="X681" s="558"/>
      <c r="Y681" s="559"/>
      <c r="Z681" s="97"/>
      <c r="AA681" s="94"/>
      <c r="AB681" s="93"/>
      <c r="AC681" s="93"/>
    </row>
    <row r="682" spans="1:29" ht="20.100000000000001" customHeight="1" thickBot="1" x14ac:dyDescent="0.25">
      <c r="A682" s="436"/>
      <c r="B682" s="437"/>
      <c r="C682" s="566" t="s">
        <v>237</v>
      </c>
      <c r="D682" s="567"/>
      <c r="E682" s="567"/>
      <c r="F682" s="567"/>
      <c r="G682" s="437" t="str">
        <f>$J$1</f>
        <v>May</v>
      </c>
      <c r="H682" s="568">
        <f>$K$1</f>
        <v>2025</v>
      </c>
      <c r="I682" s="567"/>
      <c r="J682" s="437"/>
      <c r="K682" s="438"/>
      <c r="L682" s="439"/>
      <c r="M682" s="102"/>
      <c r="N682" s="103"/>
      <c r="O682" s="104" t="s">
        <v>53</v>
      </c>
      <c r="P682" s="104" t="s">
        <v>54</v>
      </c>
      <c r="Q682" s="104" t="s">
        <v>55</v>
      </c>
      <c r="R682" s="104" t="s">
        <v>56</v>
      </c>
      <c r="S682" s="105"/>
      <c r="T682" s="104" t="s">
        <v>53</v>
      </c>
      <c r="U682" s="104" t="s">
        <v>57</v>
      </c>
      <c r="V682" s="104" t="s">
        <v>9</v>
      </c>
      <c r="W682" s="104" t="s">
        <v>10</v>
      </c>
      <c r="X682" s="104" t="s">
        <v>11</v>
      </c>
      <c r="Y682" s="104" t="s">
        <v>58</v>
      </c>
      <c r="Z682" s="106"/>
      <c r="AA682" s="102"/>
      <c r="AB682" s="93"/>
      <c r="AC682" s="93"/>
    </row>
    <row r="683" spans="1:29" ht="20.100000000000001" customHeight="1" x14ac:dyDescent="0.2">
      <c r="A683" s="98"/>
      <c r="B683" s="85"/>
      <c r="C683" s="85"/>
      <c r="D683" s="107"/>
      <c r="E683" s="107"/>
      <c r="F683" s="107"/>
      <c r="G683" s="107"/>
      <c r="H683" s="107"/>
      <c r="I683" s="85"/>
      <c r="J683" s="108" t="s">
        <v>59</v>
      </c>
      <c r="K683" s="87">
        <v>70000</v>
      </c>
      <c r="L683" s="109"/>
      <c r="M683" s="93"/>
      <c r="N683" s="110"/>
      <c r="O683" s="111" t="s">
        <v>60</v>
      </c>
      <c r="P683" s="111"/>
      <c r="Q683" s="111"/>
      <c r="R683" s="111">
        <f>15-Q683</f>
        <v>15</v>
      </c>
      <c r="S683" s="112"/>
      <c r="T683" s="111" t="s">
        <v>60</v>
      </c>
      <c r="U683" s="113"/>
      <c r="V683" s="113"/>
      <c r="W683" s="113">
        <f>V683+U683</f>
        <v>0</v>
      </c>
      <c r="X683" s="113"/>
      <c r="Y683" s="113">
        <f>W683-X683</f>
        <v>0</v>
      </c>
      <c r="Z683" s="106"/>
      <c r="AA683" s="93"/>
      <c r="AB683" s="93"/>
      <c r="AC683" s="93"/>
    </row>
    <row r="684" spans="1:29" ht="20.100000000000001" customHeight="1" thickBot="1" x14ac:dyDescent="0.25">
      <c r="A684" s="98"/>
      <c r="B684" s="85" t="s">
        <v>61</v>
      </c>
      <c r="C684" s="84" t="s">
        <v>118</v>
      </c>
      <c r="D684" s="85"/>
      <c r="E684" s="85"/>
      <c r="F684" s="85"/>
      <c r="G684" s="85"/>
      <c r="H684" s="114"/>
      <c r="I684" s="107"/>
      <c r="J684" s="85"/>
      <c r="K684" s="85"/>
      <c r="L684" s="115"/>
      <c r="M684" s="94"/>
      <c r="N684" s="116"/>
      <c r="O684" s="111" t="s">
        <v>62</v>
      </c>
      <c r="P684" s="111">
        <v>28</v>
      </c>
      <c r="Q684" s="111">
        <v>0</v>
      </c>
      <c r="R684" s="111">
        <f t="shared" ref="R684:R694" si="164">R683-Q684</f>
        <v>15</v>
      </c>
      <c r="S684" s="92"/>
      <c r="T684" s="111" t="s">
        <v>62</v>
      </c>
      <c r="U684" s="117"/>
      <c r="V684" s="113"/>
      <c r="W684" s="117" t="str">
        <f t="shared" ref="W684:W694" si="165">IF(U684="","",U684+V684)</f>
        <v/>
      </c>
      <c r="X684" s="113"/>
      <c r="Y684" s="117" t="str">
        <f t="shared" ref="Y684:Y694" si="166">IF(W684="","",W684-X684)</f>
        <v/>
      </c>
      <c r="Z684" s="118"/>
      <c r="AA684" s="94"/>
      <c r="AB684" s="93"/>
      <c r="AC684" s="93"/>
    </row>
    <row r="685" spans="1:29" ht="20.100000000000001" customHeight="1" thickBot="1" x14ac:dyDescent="0.25">
      <c r="A685" s="405"/>
      <c r="B685" s="413" t="s">
        <v>63</v>
      </c>
      <c r="C685" s="414"/>
      <c r="D685" s="353"/>
      <c r="E685" s="353"/>
      <c r="F685" s="563" t="s">
        <v>52</v>
      </c>
      <c r="G685" s="564"/>
      <c r="H685" s="353"/>
      <c r="I685" s="563" t="s">
        <v>64</v>
      </c>
      <c r="J685" s="565"/>
      <c r="K685" s="564"/>
      <c r="L685" s="415"/>
      <c r="M685" s="93"/>
      <c r="N685" s="110"/>
      <c r="O685" s="111" t="s">
        <v>65</v>
      </c>
      <c r="P685" s="111">
        <v>31</v>
      </c>
      <c r="Q685" s="111">
        <v>0</v>
      </c>
      <c r="R685" s="111">
        <f t="shared" si="164"/>
        <v>15</v>
      </c>
      <c r="S685" s="92"/>
      <c r="T685" s="111" t="s">
        <v>65</v>
      </c>
      <c r="U685" s="117"/>
      <c r="V685" s="113"/>
      <c r="W685" s="117" t="str">
        <f t="shared" si="165"/>
        <v/>
      </c>
      <c r="X685" s="113"/>
      <c r="Y685" s="117" t="str">
        <f t="shared" si="166"/>
        <v/>
      </c>
      <c r="Z685" s="118"/>
      <c r="AA685" s="93"/>
      <c r="AB685" s="93"/>
      <c r="AC685" s="93"/>
    </row>
    <row r="686" spans="1:29" ht="20.100000000000001" customHeight="1" x14ac:dyDescent="0.2">
      <c r="A686" s="98"/>
      <c r="B686" s="85"/>
      <c r="C686" s="85"/>
      <c r="D686" s="85"/>
      <c r="E686" s="85"/>
      <c r="F686" s="85"/>
      <c r="G686" s="85"/>
      <c r="H686" s="122"/>
      <c r="I686" s="85"/>
      <c r="J686" s="85"/>
      <c r="K686" s="85"/>
      <c r="L686" s="123"/>
      <c r="M686" s="93"/>
      <c r="N686" s="110"/>
      <c r="O686" s="111" t="s">
        <v>66</v>
      </c>
      <c r="P686" s="111">
        <v>30</v>
      </c>
      <c r="Q686" s="111">
        <v>0</v>
      </c>
      <c r="R686" s="111">
        <f t="shared" si="164"/>
        <v>15</v>
      </c>
      <c r="S686" s="92"/>
      <c r="T686" s="111" t="s">
        <v>66</v>
      </c>
      <c r="U686" s="117"/>
      <c r="V686" s="113"/>
      <c r="W686" s="117" t="str">
        <f t="shared" si="165"/>
        <v/>
      </c>
      <c r="X686" s="113"/>
      <c r="Y686" s="117" t="str">
        <f t="shared" si="166"/>
        <v/>
      </c>
      <c r="Z686" s="118"/>
      <c r="AA686" s="93"/>
      <c r="AB686" s="93"/>
      <c r="AC686" s="93"/>
    </row>
    <row r="687" spans="1:29" ht="20.100000000000001" customHeight="1" x14ac:dyDescent="0.2">
      <c r="A687" s="98"/>
      <c r="B687" s="569" t="s">
        <v>51</v>
      </c>
      <c r="C687" s="527"/>
      <c r="D687" s="85"/>
      <c r="E687" s="85"/>
      <c r="F687" s="124" t="s">
        <v>67</v>
      </c>
      <c r="G687" s="125">
        <f>IF($J$1="January",U683,IF($J$1="February",U684,IF($J$1="March",U685,IF($J$1="April",U686,IF($J$1="May",U687,IF($J$1="June",U688,IF($J$1="July",U689,IF($J$1="August",U690,IF($J$1="August",U690,IF($J$1="September",U691,IF($J$1="October",U692,IF($J$1="November",U693,IF($J$1="December",U694)))))))))))))</f>
        <v>0</v>
      </c>
      <c r="H687" s="122"/>
      <c r="I687" s="126">
        <f>IF(C691&gt;=C690,$K$2,C689+C691)</f>
        <v>31</v>
      </c>
      <c r="J687" s="127" t="s">
        <v>68</v>
      </c>
      <c r="K687" s="128">
        <f>K683/$K$2*I687</f>
        <v>70000</v>
      </c>
      <c r="L687" s="129"/>
      <c r="M687" s="93"/>
      <c r="N687" s="110"/>
      <c r="O687" s="111" t="s">
        <v>69</v>
      </c>
      <c r="P687" s="111">
        <v>31</v>
      </c>
      <c r="Q687" s="111">
        <v>0</v>
      </c>
      <c r="R687" s="111">
        <f t="shared" si="164"/>
        <v>15</v>
      </c>
      <c r="S687" s="92"/>
      <c r="T687" s="111" t="s">
        <v>69</v>
      </c>
      <c r="U687" s="117"/>
      <c r="V687" s="113"/>
      <c r="W687" s="117" t="str">
        <f t="shared" si="165"/>
        <v/>
      </c>
      <c r="X687" s="113"/>
      <c r="Y687" s="117" t="str">
        <f t="shared" si="166"/>
        <v/>
      </c>
      <c r="Z687" s="118"/>
      <c r="AA687" s="93"/>
      <c r="AB687" s="93"/>
      <c r="AC687" s="93"/>
    </row>
    <row r="688" spans="1:29" ht="20.100000000000001" customHeight="1" x14ac:dyDescent="0.2">
      <c r="A688" s="98"/>
      <c r="B688" s="130"/>
      <c r="C688" s="130"/>
      <c r="D688" s="85"/>
      <c r="E688" s="85"/>
      <c r="F688" s="124" t="s">
        <v>9</v>
      </c>
      <c r="G688" s="125">
        <f>IF($J$1="January",V683,IF($J$1="February",V684,IF($J$1="March",V685,IF($J$1="April",V686,IF($J$1="May",V687,IF($J$1="June",V688,IF($J$1="July",V689,IF($J$1="August",V690,IF($J$1="August",V690,IF($J$1="September",V691,IF($J$1="October",V692,IF($J$1="November",V693,IF($J$1="December",V694)))))))))))))</f>
        <v>0</v>
      </c>
      <c r="H688" s="122"/>
      <c r="I688" s="146"/>
      <c r="J688" s="127" t="s">
        <v>70</v>
      </c>
      <c r="K688" s="125">
        <f>K683/$K$2/8*I688</f>
        <v>0</v>
      </c>
      <c r="L688" s="131"/>
      <c r="M688" s="93"/>
      <c r="N688" s="110"/>
      <c r="O688" s="111" t="s">
        <v>47</v>
      </c>
      <c r="P688" s="111"/>
      <c r="Q688" s="111"/>
      <c r="R688" s="111">
        <f t="shared" si="164"/>
        <v>15</v>
      </c>
      <c r="S688" s="92"/>
      <c r="T688" s="111" t="s">
        <v>47</v>
      </c>
      <c r="U688" s="117">
        <v>0</v>
      </c>
      <c r="V688" s="113"/>
      <c r="W688" s="117">
        <f t="shared" si="165"/>
        <v>0</v>
      </c>
      <c r="X688" s="113"/>
      <c r="Y688" s="117">
        <f t="shared" si="166"/>
        <v>0</v>
      </c>
      <c r="Z688" s="118"/>
      <c r="AA688" s="93"/>
      <c r="AB688" s="93"/>
      <c r="AC688" s="93"/>
    </row>
    <row r="689" spans="1:29" ht="20.100000000000001" customHeight="1" x14ac:dyDescent="0.2">
      <c r="A689" s="98"/>
      <c r="B689" s="124" t="s">
        <v>54</v>
      </c>
      <c r="C689" s="130">
        <f>IF($J$1="January",P683,IF($J$1="February",P684,IF($J$1="March",P685,IF($J$1="April",P686,IF($J$1="May",P687,IF($J$1="June",P688,IF($J$1="July",P689,IF($J$1="August",P690,IF($J$1="August",P690,IF($J$1="September",P691,IF($J$1="October",P692,IF($J$1="November",P693,IF($J$1="December",P694)))))))))))))</f>
        <v>31</v>
      </c>
      <c r="D689" s="85"/>
      <c r="E689" s="85"/>
      <c r="F689" s="124" t="s">
        <v>71</v>
      </c>
      <c r="G689" s="125" t="str">
        <f>IF($J$1="January",W683,IF($J$1="February",W684,IF($J$1="March",W685,IF($J$1="April",W686,IF($J$1="May",W687,IF($J$1="June",W688,IF($J$1="July",W689,IF($J$1="August",W690,IF($J$1="August",W690,IF($J$1="September",W691,IF($J$1="October",W692,IF($J$1="November",W693,IF($J$1="December",W694)))))))))))))</f>
        <v/>
      </c>
      <c r="H689" s="122"/>
      <c r="I689" s="570" t="s">
        <v>72</v>
      </c>
      <c r="J689" s="527"/>
      <c r="K689" s="125">
        <f>K687+K688</f>
        <v>70000</v>
      </c>
      <c r="L689" s="131"/>
      <c r="M689" s="93"/>
      <c r="N689" s="110"/>
      <c r="O689" s="111" t="s">
        <v>73</v>
      </c>
      <c r="P689" s="111"/>
      <c r="Q689" s="111"/>
      <c r="R689" s="111">
        <f t="shared" si="164"/>
        <v>15</v>
      </c>
      <c r="S689" s="92"/>
      <c r="T689" s="111" t="s">
        <v>73</v>
      </c>
      <c r="U689" s="117">
        <f>IF($J$1="June","",Y688)</f>
        <v>0</v>
      </c>
      <c r="V689" s="113"/>
      <c r="W689" s="117">
        <f t="shared" si="165"/>
        <v>0</v>
      </c>
      <c r="X689" s="113"/>
      <c r="Y689" s="117">
        <f t="shared" si="166"/>
        <v>0</v>
      </c>
      <c r="Z689" s="118"/>
      <c r="AA689" s="93"/>
      <c r="AB689" s="93"/>
      <c r="AC689" s="93"/>
    </row>
    <row r="690" spans="1:29" ht="20.100000000000001" customHeight="1" x14ac:dyDescent="0.2">
      <c r="A690" s="98"/>
      <c r="B690" s="124" t="s">
        <v>55</v>
      </c>
      <c r="C690" s="130">
        <f>IF($J$1="January",Q683,IF($J$1="February",Q684,IF($J$1="March",Q685,IF($J$1="April",Q686,IF($J$1="May",Q687,IF($J$1="June",Q688,IF($J$1="July",Q689,IF($J$1="August",Q690,IF($J$1="August",Q690,IF($J$1="September",Q691,IF($J$1="October",Q692,IF($J$1="November",Q693,IF($J$1="December",Q694)))))))))))))</f>
        <v>0</v>
      </c>
      <c r="D690" s="85"/>
      <c r="E690" s="85"/>
      <c r="F690" s="124" t="s">
        <v>11</v>
      </c>
      <c r="G690" s="125">
        <f>IF($J$1="January",X683,IF($J$1="February",X684,IF($J$1="March",X685,IF($J$1="April",X686,IF($J$1="May",X687,IF($J$1="June",X688,IF($J$1="July",X689,IF($J$1="August",X690,IF($J$1="August",X690,IF($J$1="September",X691,IF($J$1="October",X692,IF($J$1="November",X693,IF($J$1="December",X694)))))))))))))</f>
        <v>0</v>
      </c>
      <c r="H690" s="122"/>
      <c r="I690" s="570" t="s">
        <v>74</v>
      </c>
      <c r="J690" s="527"/>
      <c r="K690" s="125">
        <f>G690</f>
        <v>0</v>
      </c>
      <c r="L690" s="131"/>
      <c r="M690" s="93"/>
      <c r="N690" s="110"/>
      <c r="O690" s="111" t="s">
        <v>75</v>
      </c>
      <c r="P690" s="111"/>
      <c r="Q690" s="111"/>
      <c r="R690" s="111">
        <f t="shared" si="164"/>
        <v>15</v>
      </c>
      <c r="S690" s="92"/>
      <c r="T690" s="111" t="s">
        <v>75</v>
      </c>
      <c r="U690" s="117">
        <f>IF($J$1="July","",Y689)</f>
        <v>0</v>
      </c>
      <c r="V690" s="113"/>
      <c r="W690" s="117">
        <f t="shared" si="165"/>
        <v>0</v>
      </c>
      <c r="X690" s="113"/>
      <c r="Y690" s="117">
        <f t="shared" si="166"/>
        <v>0</v>
      </c>
      <c r="Z690" s="118"/>
      <c r="AA690" s="93"/>
      <c r="AB690" s="93"/>
      <c r="AC690" s="93"/>
    </row>
    <row r="691" spans="1:29" ht="18.75" customHeight="1" x14ac:dyDescent="0.2">
      <c r="A691" s="405"/>
      <c r="B691" s="426" t="s">
        <v>76</v>
      </c>
      <c r="C691" s="424">
        <f>IF($J$1="January",R683,IF($J$1="February",R684,IF($J$1="March",R685,IF($J$1="April",R686,IF($J$1="May",R687,IF($J$1="June",R688,IF($J$1="July",R689,IF($J$1="August",R690,IF($J$1="August",R690,IF($J$1="September",R691,IF($J$1="October",R692,IF($J$1="November",R693,IF($J$1="December",R694)))))))))))))</f>
        <v>15</v>
      </c>
      <c r="D691" s="353"/>
      <c r="E691" s="353"/>
      <c r="F691" s="426" t="s">
        <v>58</v>
      </c>
      <c r="G691" s="427" t="str">
        <f>IF($J$1="January",Y683,IF($J$1="February",Y684,IF($J$1="March",Y685,IF($J$1="April",Y686,IF($J$1="May",Y687,IF($J$1="June",Y688,IF($J$1="July",Y689,IF($J$1="August",Y690,IF($J$1="August",Y690,IF($J$1="September",Y691,IF($J$1="October",Y692,IF($J$1="November",Y693,IF($J$1="December",Y694)))))))))))))</f>
        <v/>
      </c>
      <c r="H691" s="353"/>
      <c r="I691" s="576" t="s">
        <v>13</v>
      </c>
      <c r="J691" s="577"/>
      <c r="K691" s="430">
        <f>K689-K690</f>
        <v>70000</v>
      </c>
      <c r="L691" s="412"/>
      <c r="M691" s="93"/>
      <c r="N691" s="110"/>
      <c r="O691" s="111" t="s">
        <v>78</v>
      </c>
      <c r="P691" s="111"/>
      <c r="Q691" s="111"/>
      <c r="R691" s="111">
        <f t="shared" si="164"/>
        <v>15</v>
      </c>
      <c r="S691" s="92"/>
      <c r="T691" s="111" t="s">
        <v>78</v>
      </c>
      <c r="U691" s="117">
        <f t="shared" ref="U691:U694" si="167">Y690</f>
        <v>0</v>
      </c>
      <c r="V691" s="113"/>
      <c r="W691" s="117">
        <f t="shared" si="165"/>
        <v>0</v>
      </c>
      <c r="X691" s="113"/>
      <c r="Y691" s="117">
        <f t="shared" si="166"/>
        <v>0</v>
      </c>
      <c r="Z691" s="118"/>
      <c r="AA691" s="93"/>
      <c r="AB691" s="93"/>
      <c r="AC691" s="93"/>
    </row>
    <row r="692" spans="1:29" ht="20.100000000000001" customHeight="1" x14ac:dyDescent="0.2">
      <c r="A692" s="98"/>
      <c r="B692" s="85"/>
      <c r="C692" s="85"/>
      <c r="D692" s="85"/>
      <c r="E692" s="85"/>
      <c r="F692" s="85"/>
      <c r="G692" s="85"/>
      <c r="H692" s="85"/>
      <c r="I692" s="574"/>
      <c r="J692" s="575"/>
      <c r="K692" s="87"/>
      <c r="L692" s="121"/>
      <c r="M692" s="93"/>
      <c r="N692" s="110"/>
      <c r="O692" s="111" t="s">
        <v>79</v>
      </c>
      <c r="P692" s="111"/>
      <c r="Q692" s="111"/>
      <c r="R692" s="111">
        <f t="shared" si="164"/>
        <v>15</v>
      </c>
      <c r="S692" s="92"/>
      <c r="T692" s="111" t="s">
        <v>79</v>
      </c>
      <c r="U692" s="117">
        <f t="shared" si="167"/>
        <v>0</v>
      </c>
      <c r="V692" s="113"/>
      <c r="W692" s="117">
        <f t="shared" si="165"/>
        <v>0</v>
      </c>
      <c r="X692" s="113"/>
      <c r="Y692" s="117">
        <f t="shared" si="166"/>
        <v>0</v>
      </c>
      <c r="Z692" s="118"/>
      <c r="AA692" s="93"/>
      <c r="AB692" s="93"/>
      <c r="AC692" s="93"/>
    </row>
    <row r="693" spans="1:29" ht="20.100000000000001" customHeight="1" x14ac:dyDescent="0.3">
      <c r="A693" s="98"/>
      <c r="B693" s="83"/>
      <c r="C693" s="83"/>
      <c r="D693" s="83"/>
      <c r="E693" s="83"/>
      <c r="F693" s="83"/>
      <c r="G693" s="83"/>
      <c r="H693" s="83"/>
      <c r="I693" s="574"/>
      <c r="J693" s="575"/>
      <c r="K693" s="87"/>
      <c r="L693" s="121"/>
      <c r="M693" s="93"/>
      <c r="N693" s="110"/>
      <c r="O693" s="111" t="s">
        <v>80</v>
      </c>
      <c r="P693" s="111"/>
      <c r="Q693" s="111"/>
      <c r="R693" s="111">
        <f t="shared" si="164"/>
        <v>15</v>
      </c>
      <c r="S693" s="92"/>
      <c r="T693" s="111" t="s">
        <v>80</v>
      </c>
      <c r="U693" s="117">
        <f t="shared" si="167"/>
        <v>0</v>
      </c>
      <c r="V693" s="113"/>
      <c r="W693" s="117">
        <f t="shared" si="165"/>
        <v>0</v>
      </c>
      <c r="X693" s="113"/>
      <c r="Y693" s="117">
        <f t="shared" si="166"/>
        <v>0</v>
      </c>
      <c r="Z693" s="118"/>
      <c r="AA693" s="93"/>
      <c r="AB693" s="93"/>
      <c r="AC693" s="93"/>
    </row>
    <row r="694" spans="1:29" ht="20.100000000000001" customHeight="1" x14ac:dyDescent="0.3">
      <c r="A694" s="98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121"/>
      <c r="M694" s="93"/>
      <c r="N694" s="110"/>
      <c r="O694" s="111" t="s">
        <v>81</v>
      </c>
      <c r="P694" s="111"/>
      <c r="Q694" s="111"/>
      <c r="R694" s="111">
        <f t="shared" si="164"/>
        <v>15</v>
      </c>
      <c r="S694" s="92"/>
      <c r="T694" s="111" t="s">
        <v>81</v>
      </c>
      <c r="U694" s="117">
        <f t="shared" si="167"/>
        <v>0</v>
      </c>
      <c r="V694" s="113"/>
      <c r="W694" s="117">
        <f t="shared" si="165"/>
        <v>0</v>
      </c>
      <c r="X694" s="113"/>
      <c r="Y694" s="117">
        <f t="shared" si="166"/>
        <v>0</v>
      </c>
      <c r="Z694" s="118"/>
      <c r="AA694" s="93"/>
      <c r="AB694" s="93"/>
      <c r="AC694" s="93"/>
    </row>
    <row r="695" spans="1:29" ht="20.100000000000001" customHeight="1" thickBot="1" x14ac:dyDescent="0.25">
      <c r="A695" s="132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34"/>
      <c r="M695" s="93"/>
      <c r="N695" s="148"/>
      <c r="O695" s="149"/>
      <c r="P695" s="149"/>
      <c r="Q695" s="149"/>
      <c r="R695" s="149"/>
      <c r="S695" s="149"/>
      <c r="T695" s="149"/>
      <c r="U695" s="149"/>
      <c r="V695" s="149"/>
      <c r="W695" s="149"/>
      <c r="X695" s="149"/>
      <c r="Y695" s="149"/>
      <c r="Z695" s="151"/>
      <c r="AA695" s="93"/>
      <c r="AB695" s="93"/>
      <c r="AC695" s="93"/>
    </row>
    <row r="696" spans="1:29" ht="20.100000000000001" customHeight="1" thickBot="1" x14ac:dyDescent="0.25">
      <c r="A696" s="353"/>
      <c r="B696" s="353"/>
      <c r="C696" s="353"/>
      <c r="D696" s="353"/>
      <c r="E696" s="353"/>
      <c r="F696" s="353"/>
      <c r="G696" s="353"/>
      <c r="H696" s="353"/>
      <c r="I696" s="353"/>
      <c r="J696" s="353"/>
      <c r="K696" s="353"/>
      <c r="L696" s="353"/>
      <c r="M696" s="136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6"/>
      <c r="AB696" s="136"/>
      <c r="AC696" s="136"/>
    </row>
    <row r="697" spans="1:29" ht="20.100000000000001" customHeight="1" thickBot="1" x14ac:dyDescent="0.55000000000000004">
      <c r="A697" s="560" t="s">
        <v>50</v>
      </c>
      <c r="B697" s="561"/>
      <c r="C697" s="561"/>
      <c r="D697" s="561"/>
      <c r="E697" s="561"/>
      <c r="F697" s="561"/>
      <c r="G697" s="561"/>
      <c r="H697" s="561"/>
      <c r="I697" s="561"/>
      <c r="J697" s="561"/>
      <c r="K697" s="561"/>
      <c r="L697" s="562"/>
      <c r="M697" s="94"/>
      <c r="N697" s="95"/>
      <c r="O697" s="557" t="s">
        <v>51</v>
      </c>
      <c r="P697" s="558"/>
      <c r="Q697" s="558"/>
      <c r="R697" s="559"/>
      <c r="S697" s="96"/>
      <c r="T697" s="557" t="s">
        <v>52</v>
      </c>
      <c r="U697" s="558"/>
      <c r="V697" s="558"/>
      <c r="W697" s="558"/>
      <c r="X697" s="558"/>
      <c r="Y697" s="559"/>
      <c r="Z697" s="97"/>
      <c r="AA697" s="94"/>
      <c r="AB697" s="93"/>
      <c r="AC697" s="93"/>
    </row>
    <row r="698" spans="1:29" ht="20.100000000000001" customHeight="1" thickBot="1" x14ac:dyDescent="0.25">
      <c r="A698" s="436"/>
      <c r="B698" s="437"/>
      <c r="C698" s="566" t="s">
        <v>237</v>
      </c>
      <c r="D698" s="567"/>
      <c r="E698" s="567"/>
      <c r="F698" s="567"/>
      <c r="G698" s="437" t="str">
        <f>$J$1</f>
        <v>May</v>
      </c>
      <c r="H698" s="568">
        <f>$K$1</f>
        <v>2025</v>
      </c>
      <c r="I698" s="567"/>
      <c r="J698" s="437"/>
      <c r="K698" s="438"/>
      <c r="L698" s="439"/>
      <c r="M698" s="102"/>
      <c r="N698" s="103"/>
      <c r="O698" s="104" t="s">
        <v>53</v>
      </c>
      <c r="P698" s="104" t="s">
        <v>54</v>
      </c>
      <c r="Q698" s="104" t="s">
        <v>55</v>
      </c>
      <c r="R698" s="104" t="s">
        <v>56</v>
      </c>
      <c r="S698" s="105"/>
      <c r="T698" s="104" t="s">
        <v>53</v>
      </c>
      <c r="U698" s="104" t="s">
        <v>57</v>
      </c>
      <c r="V698" s="104" t="s">
        <v>9</v>
      </c>
      <c r="W698" s="104" t="s">
        <v>10</v>
      </c>
      <c r="X698" s="104" t="s">
        <v>11</v>
      </c>
      <c r="Y698" s="104" t="s">
        <v>58</v>
      </c>
      <c r="Z698" s="106"/>
      <c r="AA698" s="102"/>
      <c r="AB698" s="93"/>
      <c r="AC698" s="93"/>
    </row>
    <row r="699" spans="1:29" ht="20.100000000000001" customHeight="1" x14ac:dyDescent="0.2">
      <c r="A699" s="405"/>
      <c r="B699" s="353"/>
      <c r="C699" s="353"/>
      <c r="D699" s="406"/>
      <c r="E699" s="406"/>
      <c r="F699" s="406"/>
      <c r="G699" s="406"/>
      <c r="H699" s="406"/>
      <c r="I699" s="353"/>
      <c r="J699" s="407" t="s">
        <v>59</v>
      </c>
      <c r="K699" s="408">
        <f>60000+10000+10000</f>
        <v>80000</v>
      </c>
      <c r="L699" s="409"/>
      <c r="M699" s="93"/>
      <c r="N699" s="110"/>
      <c r="O699" s="111" t="s">
        <v>60</v>
      </c>
      <c r="P699" s="111"/>
      <c r="Q699" s="111"/>
      <c r="R699" s="111">
        <f>15-Q699</f>
        <v>15</v>
      </c>
      <c r="S699" s="112"/>
      <c r="T699" s="111" t="s">
        <v>60</v>
      </c>
      <c r="U699" s="113">
        <v>20000</v>
      </c>
      <c r="V699" s="113"/>
      <c r="W699" s="113">
        <f>V699+U699</f>
        <v>20000</v>
      </c>
      <c r="X699" s="113">
        <v>2000</v>
      </c>
      <c r="Y699" s="113">
        <f>W699-X699</f>
        <v>18000</v>
      </c>
      <c r="Z699" s="106"/>
      <c r="AA699" s="93"/>
      <c r="AB699" s="93"/>
      <c r="AC699" s="93"/>
    </row>
    <row r="700" spans="1:29" ht="20.100000000000001" customHeight="1" thickBot="1" x14ac:dyDescent="0.25">
      <c r="A700" s="405"/>
      <c r="B700" s="353" t="s">
        <v>61</v>
      </c>
      <c r="C700" s="410" t="s">
        <v>121</v>
      </c>
      <c r="D700" s="353"/>
      <c r="E700" s="353"/>
      <c r="F700" s="353"/>
      <c r="G700" s="353"/>
      <c r="H700" s="411"/>
      <c r="I700" s="406"/>
      <c r="J700" s="353"/>
      <c r="K700" s="353"/>
      <c r="L700" s="412"/>
      <c r="M700" s="94"/>
      <c r="N700" s="116"/>
      <c r="O700" s="111" t="s">
        <v>62</v>
      </c>
      <c r="P700" s="111">
        <v>28</v>
      </c>
      <c r="Q700" s="111">
        <v>0</v>
      </c>
      <c r="R700" s="111">
        <f t="shared" ref="R700:R710" si="168">R699-Q700</f>
        <v>15</v>
      </c>
      <c r="S700" s="92"/>
      <c r="T700" s="111" t="s">
        <v>62</v>
      </c>
      <c r="U700" s="117">
        <f>Y699</f>
        <v>18000</v>
      </c>
      <c r="V700" s="113"/>
      <c r="W700" s="117">
        <f t="shared" ref="W700:W710" si="169">IF(U700="","",U700+V700)</f>
        <v>18000</v>
      </c>
      <c r="X700" s="113">
        <v>2000</v>
      </c>
      <c r="Y700" s="117">
        <f t="shared" ref="Y700:Y710" si="170">IF(W700="","",W700-X700)</f>
        <v>16000</v>
      </c>
      <c r="Z700" s="118"/>
      <c r="AA700" s="94"/>
      <c r="AB700" s="93"/>
      <c r="AC700" s="93"/>
    </row>
    <row r="701" spans="1:29" ht="20.100000000000001" customHeight="1" thickBot="1" x14ac:dyDescent="0.25">
      <c r="A701" s="405"/>
      <c r="B701" s="413" t="s">
        <v>63</v>
      </c>
      <c r="C701" s="414"/>
      <c r="D701" s="353"/>
      <c r="E701" s="353"/>
      <c r="F701" s="563" t="s">
        <v>52</v>
      </c>
      <c r="G701" s="564"/>
      <c r="H701" s="353"/>
      <c r="I701" s="563" t="s">
        <v>64</v>
      </c>
      <c r="J701" s="565"/>
      <c r="K701" s="564"/>
      <c r="L701" s="415"/>
      <c r="M701" s="93"/>
      <c r="N701" s="110"/>
      <c r="O701" s="111" t="s">
        <v>65</v>
      </c>
      <c r="P701" s="111">
        <v>31</v>
      </c>
      <c r="Q701" s="111">
        <v>0</v>
      </c>
      <c r="R701" s="111">
        <f t="shared" si="168"/>
        <v>15</v>
      </c>
      <c r="S701" s="92"/>
      <c r="T701" s="111" t="s">
        <v>65</v>
      </c>
      <c r="U701" s="117">
        <f>Y700</f>
        <v>16000</v>
      </c>
      <c r="V701" s="113"/>
      <c r="W701" s="117">
        <f t="shared" si="169"/>
        <v>16000</v>
      </c>
      <c r="X701" s="113">
        <v>2000</v>
      </c>
      <c r="Y701" s="117">
        <f t="shared" si="170"/>
        <v>14000</v>
      </c>
      <c r="Z701" s="118"/>
      <c r="AA701" s="93"/>
      <c r="AB701" s="93"/>
      <c r="AC701" s="93"/>
    </row>
    <row r="702" spans="1:29" ht="20.100000000000001" customHeight="1" x14ac:dyDescent="0.2">
      <c r="A702" s="405"/>
      <c r="B702" s="353"/>
      <c r="C702" s="353"/>
      <c r="D702" s="353"/>
      <c r="E702" s="353"/>
      <c r="F702" s="353"/>
      <c r="G702" s="353"/>
      <c r="H702" s="416"/>
      <c r="I702" s="353"/>
      <c r="J702" s="353"/>
      <c r="K702" s="353"/>
      <c r="L702" s="417"/>
      <c r="M702" s="93"/>
      <c r="N702" s="110"/>
      <c r="O702" s="111" t="s">
        <v>66</v>
      </c>
      <c r="P702" s="111">
        <v>30</v>
      </c>
      <c r="Q702" s="111">
        <v>0</v>
      </c>
      <c r="R702" s="111">
        <f t="shared" si="168"/>
        <v>15</v>
      </c>
      <c r="S702" s="92"/>
      <c r="T702" s="111" t="s">
        <v>66</v>
      </c>
      <c r="U702" s="117">
        <f>Y701</f>
        <v>14000</v>
      </c>
      <c r="V702" s="113"/>
      <c r="W702" s="117">
        <f t="shared" si="169"/>
        <v>14000</v>
      </c>
      <c r="X702" s="113">
        <v>2000</v>
      </c>
      <c r="Y702" s="117">
        <f t="shared" si="170"/>
        <v>12000</v>
      </c>
      <c r="Z702" s="118"/>
      <c r="AA702" s="93"/>
      <c r="AB702" s="93"/>
      <c r="AC702" s="93"/>
    </row>
    <row r="703" spans="1:29" ht="20.100000000000001" customHeight="1" x14ac:dyDescent="0.2">
      <c r="A703" s="405"/>
      <c r="B703" s="581" t="s">
        <v>51</v>
      </c>
      <c r="C703" s="527"/>
      <c r="D703" s="353"/>
      <c r="E703" s="353"/>
      <c r="F703" s="124" t="s">
        <v>67</v>
      </c>
      <c r="G703" s="125">
        <f>IF($J$1="January",U699,IF($J$1="February",U700,IF($J$1="March",U701,IF($J$1="April",U702,IF($J$1="May",U703,IF($J$1="June",U704,IF($J$1="July",U705,IF($J$1="August",U706,IF($J$1="August",U706,IF($J$1="September",U707,IF($J$1="October",U708,IF($J$1="November",U709,IF($J$1="December",U710)))))))))))))</f>
        <v>12000</v>
      </c>
      <c r="H703" s="416"/>
      <c r="I703" s="419">
        <f>IF(C707&gt;0,$K$2,C705)</f>
        <v>31</v>
      </c>
      <c r="J703" s="127" t="s">
        <v>68</v>
      </c>
      <c r="K703" s="128">
        <f>K699/$K$2*I703</f>
        <v>80000</v>
      </c>
      <c r="L703" s="418"/>
      <c r="M703" s="93"/>
      <c r="N703" s="110"/>
      <c r="O703" s="111" t="s">
        <v>69</v>
      </c>
      <c r="P703" s="111">
        <v>31</v>
      </c>
      <c r="Q703" s="111">
        <v>0</v>
      </c>
      <c r="R703" s="111">
        <f t="shared" si="168"/>
        <v>15</v>
      </c>
      <c r="S703" s="92"/>
      <c r="T703" s="111" t="s">
        <v>69</v>
      </c>
      <c r="U703" s="117">
        <f>IF($J$1="April","",Y702)</f>
        <v>12000</v>
      </c>
      <c r="V703" s="113"/>
      <c r="W703" s="117">
        <f t="shared" si="169"/>
        <v>12000</v>
      </c>
      <c r="X703" s="113">
        <v>5000</v>
      </c>
      <c r="Y703" s="117">
        <f t="shared" si="170"/>
        <v>7000</v>
      </c>
      <c r="Z703" s="118"/>
      <c r="AA703" s="93"/>
      <c r="AB703" s="93"/>
      <c r="AC703" s="93"/>
    </row>
    <row r="704" spans="1:29" ht="20.100000000000001" customHeight="1" x14ac:dyDescent="0.2">
      <c r="A704" s="405"/>
      <c r="B704" s="130"/>
      <c r="C704" s="130"/>
      <c r="D704" s="353"/>
      <c r="E704" s="353"/>
      <c r="F704" s="124" t="s">
        <v>9</v>
      </c>
      <c r="G704" s="125">
        <f>IF($J$1="January",V699,IF($J$1="February",V700,IF($J$1="March",V701,IF($J$1="April",V702,IF($J$1="May",V703,IF($J$1="June",V704,IF($J$1="July",V705,IF($J$1="August",V706,IF($J$1="August",V706,IF($J$1="September",V707,IF($J$1="October",V708,IF($J$1="November",V709,IF($J$1="December",V710)))))))))))))</f>
        <v>0</v>
      </c>
      <c r="H704" s="416"/>
      <c r="I704" s="419">
        <v>59</v>
      </c>
      <c r="J704" s="127" t="s">
        <v>70</v>
      </c>
      <c r="K704" s="125">
        <f>K699/$K$2/8*I704</f>
        <v>19032.258064516129</v>
      </c>
      <c r="L704" s="420"/>
      <c r="M704" s="93"/>
      <c r="N704" s="110"/>
      <c r="O704" s="111" t="s">
        <v>47</v>
      </c>
      <c r="P704" s="111"/>
      <c r="Q704" s="111"/>
      <c r="R704" s="111">
        <f t="shared" si="168"/>
        <v>15</v>
      </c>
      <c r="S704" s="92"/>
      <c r="T704" s="111" t="s">
        <v>47</v>
      </c>
      <c r="U704" s="117">
        <v>0</v>
      </c>
      <c r="V704" s="113"/>
      <c r="W704" s="117">
        <f t="shared" si="169"/>
        <v>0</v>
      </c>
      <c r="X704" s="113"/>
      <c r="Y704" s="117">
        <f t="shared" si="170"/>
        <v>0</v>
      </c>
      <c r="Z704" s="118"/>
      <c r="AA704" s="93"/>
      <c r="AB704" s="93"/>
      <c r="AC704" s="93"/>
    </row>
    <row r="705" spans="1:29" ht="20.100000000000001" customHeight="1" x14ac:dyDescent="0.2">
      <c r="A705" s="405"/>
      <c r="B705" s="124" t="s">
        <v>54</v>
      </c>
      <c r="C705" s="130">
        <f>IF($J$1="January",P699,IF($J$1="February",P700,IF($J$1="March",P701,IF($J$1="April",P702,IF($J$1="May",P703,IF($J$1="June",P704,IF($J$1="July",P705,IF($J$1="August",P706,IF($J$1="August",P706,IF($J$1="September",P707,IF($J$1="October",P708,IF($J$1="November",P709,IF($J$1="December",P710)))))))))))))</f>
        <v>31</v>
      </c>
      <c r="D705" s="353"/>
      <c r="E705" s="353"/>
      <c r="F705" s="124" t="s">
        <v>71</v>
      </c>
      <c r="G705" s="125">
        <f>IF($J$1="January",W699,IF($J$1="February",W700,IF($J$1="March",W701,IF($J$1="April",W702,IF($J$1="May",W703,IF($J$1="June",W704,IF($J$1="July",W705,IF($J$1="August",W706,IF($J$1="August",W706,IF($J$1="September",W707,IF($J$1="October",W708,IF($J$1="November",W709,IF($J$1="December",W710)))))))))))))</f>
        <v>12000</v>
      </c>
      <c r="H705" s="416"/>
      <c r="I705" s="578" t="s">
        <v>72</v>
      </c>
      <c r="J705" s="527"/>
      <c r="K705" s="125">
        <f>K703+K704</f>
        <v>99032.258064516122</v>
      </c>
      <c r="L705" s="420"/>
      <c r="M705" s="93"/>
      <c r="N705" s="110"/>
      <c r="O705" s="111" t="s">
        <v>73</v>
      </c>
      <c r="P705" s="111"/>
      <c r="Q705" s="111"/>
      <c r="R705" s="111">
        <f t="shared" si="168"/>
        <v>15</v>
      </c>
      <c r="S705" s="92"/>
      <c r="T705" s="111" t="s">
        <v>73</v>
      </c>
      <c r="U705" s="117"/>
      <c r="V705" s="113"/>
      <c r="W705" s="117" t="str">
        <f t="shared" si="169"/>
        <v/>
      </c>
      <c r="X705" s="183"/>
      <c r="Y705" s="117" t="str">
        <f t="shared" si="170"/>
        <v/>
      </c>
      <c r="Z705" s="118"/>
      <c r="AA705" s="93"/>
      <c r="AB705" s="93"/>
      <c r="AC705" s="93"/>
    </row>
    <row r="706" spans="1:29" ht="20.100000000000001" customHeight="1" x14ac:dyDescent="0.2">
      <c r="A706" s="405"/>
      <c r="B706" s="124" t="s">
        <v>55</v>
      </c>
      <c r="C706" s="130">
        <f>IF($J$1="January",Q699,IF($J$1="February",Q700,IF($J$1="March",Q701,IF($J$1="April",Q702,IF($J$1="May",Q703,IF($J$1="June",Q704,IF($J$1="July",Q705,IF($J$1="August",Q706,IF($J$1="August",Q706,IF($J$1="September",Q707,IF($J$1="October",Q708,IF($J$1="November",Q709,IF($J$1="December",Q710)))))))))))))</f>
        <v>0</v>
      </c>
      <c r="D706" s="353"/>
      <c r="E706" s="353"/>
      <c r="F706" s="124" t="s">
        <v>11</v>
      </c>
      <c r="G706" s="125">
        <f>IF($J$1="January",X699,IF($J$1="February",X700,IF($J$1="March",X701,IF($J$1="April",X702,IF($J$1="May",X703,IF($J$1="June",X704,IF($J$1="July",X705,IF($J$1="August",X706,IF($J$1="August",X706,IF($J$1="September",X707,IF($J$1="October",X708,IF($J$1="November",X709,IF($J$1="December",X710)))))))))))))</f>
        <v>5000</v>
      </c>
      <c r="H706" s="416"/>
      <c r="I706" s="578" t="s">
        <v>74</v>
      </c>
      <c r="J706" s="527"/>
      <c r="K706" s="125">
        <f>G706</f>
        <v>5000</v>
      </c>
      <c r="L706" s="420"/>
      <c r="M706" s="93"/>
      <c r="N706" s="110"/>
      <c r="O706" s="111" t="s">
        <v>75</v>
      </c>
      <c r="P706" s="111"/>
      <c r="Q706" s="111"/>
      <c r="R706" s="111">
        <f t="shared" si="168"/>
        <v>15</v>
      </c>
      <c r="S706" s="92"/>
      <c r="T706" s="111" t="s">
        <v>75</v>
      </c>
      <c r="U706" s="117"/>
      <c r="V706" s="113"/>
      <c r="W706" s="117" t="str">
        <f t="shared" si="169"/>
        <v/>
      </c>
      <c r="X706" s="113"/>
      <c r="Y706" s="117" t="str">
        <f t="shared" si="170"/>
        <v/>
      </c>
      <c r="Z706" s="118"/>
      <c r="AA706" s="93"/>
      <c r="AB706" s="93"/>
      <c r="AC706" s="93"/>
    </row>
    <row r="707" spans="1:29" ht="18.75" customHeight="1" x14ac:dyDescent="0.2">
      <c r="A707" s="405"/>
      <c r="B707" s="426" t="s">
        <v>76</v>
      </c>
      <c r="C707" s="424">
        <f>IF($J$1="January",R699,IF($J$1="February",R700,IF($J$1="March",R701,IF($J$1="April",R702,IF($J$1="May",R703,IF($J$1="June",R704,IF($J$1="July",R705,IF($J$1="August",R706,IF($J$1="August",R706,IF($J$1="September",R707,IF($J$1="October",R708,IF($J$1="November",R709,IF($J$1="December",R710)))))))))))))</f>
        <v>15</v>
      </c>
      <c r="D707" s="353"/>
      <c r="E707" s="353"/>
      <c r="F707" s="426" t="s">
        <v>58</v>
      </c>
      <c r="G707" s="427">
        <f>IF($J$1="January",Y699,IF($J$1="February",Y700,IF($J$1="March",Y701,IF($J$1="April",Y702,IF($J$1="May",Y703,IF($J$1="June",Y704,IF($J$1="July",Y705,IF($J$1="August",Y706,IF($J$1="August",Y706,IF($J$1="September",Y707,IF($J$1="October",Y708,IF($J$1="November",Y709,IF($J$1="December",Y710)))))))))))))</f>
        <v>7000</v>
      </c>
      <c r="H707" s="353"/>
      <c r="I707" s="576" t="s">
        <v>13</v>
      </c>
      <c r="J707" s="577"/>
      <c r="K707" s="430">
        <f>K705-K706</f>
        <v>94032.258064516122</v>
      </c>
      <c r="L707" s="412"/>
      <c r="M707" s="93"/>
      <c r="N707" s="110"/>
      <c r="O707" s="111" t="s">
        <v>78</v>
      </c>
      <c r="P707" s="111"/>
      <c r="Q707" s="111"/>
      <c r="R707" s="111">
        <f t="shared" si="168"/>
        <v>15</v>
      </c>
      <c r="S707" s="92"/>
      <c r="T707" s="111" t="s">
        <v>78</v>
      </c>
      <c r="U707" s="117"/>
      <c r="V707" s="113"/>
      <c r="W707" s="117" t="str">
        <f t="shared" si="169"/>
        <v/>
      </c>
      <c r="X707" s="113"/>
      <c r="Y707" s="117" t="str">
        <f t="shared" si="170"/>
        <v/>
      </c>
      <c r="Z707" s="118"/>
      <c r="AA707" s="93"/>
      <c r="AB707" s="93"/>
      <c r="AC707" s="93"/>
    </row>
    <row r="708" spans="1:29" ht="20.100000000000001" customHeight="1" x14ac:dyDescent="0.2">
      <c r="A708" s="405"/>
      <c r="B708" s="353"/>
      <c r="C708" s="353"/>
      <c r="D708" s="353"/>
      <c r="E708" s="353"/>
      <c r="F708" s="353"/>
      <c r="G708" s="353"/>
      <c r="H708" s="353"/>
      <c r="I708" s="571"/>
      <c r="J708" s="572"/>
      <c r="K708" s="408"/>
      <c r="L708" s="415"/>
      <c r="M708" s="93"/>
      <c r="N708" s="110"/>
      <c r="O708" s="111" t="s">
        <v>79</v>
      </c>
      <c r="P708" s="111"/>
      <c r="Q708" s="111"/>
      <c r="R708" s="111">
        <f t="shared" si="168"/>
        <v>15</v>
      </c>
      <c r="S708" s="92"/>
      <c r="T708" s="111" t="s">
        <v>79</v>
      </c>
      <c r="U708" s="117"/>
      <c r="V708" s="113"/>
      <c r="W708" s="117" t="str">
        <f t="shared" si="169"/>
        <v/>
      </c>
      <c r="X708" s="113"/>
      <c r="Y708" s="117" t="str">
        <f t="shared" si="170"/>
        <v/>
      </c>
      <c r="Z708" s="118"/>
      <c r="AA708" s="93"/>
      <c r="AB708" s="93"/>
      <c r="AC708" s="93"/>
    </row>
    <row r="709" spans="1:29" ht="20.100000000000001" customHeight="1" x14ac:dyDescent="0.3">
      <c r="A709" s="405"/>
      <c r="B709" s="444"/>
      <c r="C709" s="444"/>
      <c r="D709" s="444"/>
      <c r="E709" s="444"/>
      <c r="F709" s="444"/>
      <c r="G709" s="444"/>
      <c r="H709" s="444"/>
      <c r="I709" s="571"/>
      <c r="J709" s="572"/>
      <c r="K709" s="408"/>
      <c r="L709" s="415"/>
      <c r="M709" s="93"/>
      <c r="N709" s="110"/>
      <c r="O709" s="111" t="s">
        <v>80</v>
      </c>
      <c r="P709" s="111"/>
      <c r="Q709" s="111"/>
      <c r="R709" s="111">
        <f t="shared" si="168"/>
        <v>15</v>
      </c>
      <c r="S709" s="92"/>
      <c r="T709" s="111" t="s">
        <v>80</v>
      </c>
      <c r="U709" s="117"/>
      <c r="V709" s="113"/>
      <c r="W709" s="117" t="str">
        <f t="shared" si="169"/>
        <v/>
      </c>
      <c r="X709" s="113"/>
      <c r="Y709" s="117" t="str">
        <f t="shared" si="170"/>
        <v/>
      </c>
      <c r="Z709" s="118"/>
      <c r="AA709" s="93"/>
      <c r="AB709" s="93"/>
      <c r="AC709" s="93"/>
    </row>
    <row r="710" spans="1:29" ht="20.100000000000001" customHeight="1" thickBot="1" x14ac:dyDescent="0.35">
      <c r="A710" s="421"/>
      <c r="B710" s="447"/>
      <c r="C710" s="447"/>
      <c r="D710" s="447"/>
      <c r="E710" s="447"/>
      <c r="F710" s="447"/>
      <c r="G710" s="447"/>
      <c r="H710" s="447"/>
      <c r="I710" s="447"/>
      <c r="J710" s="447"/>
      <c r="K710" s="447"/>
      <c r="L710" s="423"/>
      <c r="M710" s="93"/>
      <c r="N710" s="110"/>
      <c r="O710" s="111" t="s">
        <v>81</v>
      </c>
      <c r="P710" s="111"/>
      <c r="Q710" s="111"/>
      <c r="R710" s="111">
        <f t="shared" si="168"/>
        <v>15</v>
      </c>
      <c r="S710" s="92"/>
      <c r="T710" s="111" t="s">
        <v>81</v>
      </c>
      <c r="U710" s="117"/>
      <c r="V710" s="113"/>
      <c r="W710" s="117" t="str">
        <f t="shared" si="169"/>
        <v/>
      </c>
      <c r="X710" s="113"/>
      <c r="Y710" s="117" t="str">
        <f t="shared" si="170"/>
        <v/>
      </c>
      <c r="Z710" s="118"/>
      <c r="AA710" s="93"/>
      <c r="AB710" s="93"/>
      <c r="AC710" s="93"/>
    </row>
    <row r="711" spans="1:29" ht="20.100000000000001" customHeight="1" thickBot="1" x14ac:dyDescent="0.25">
      <c r="A711" s="353"/>
      <c r="B711" s="353"/>
      <c r="C711" s="353"/>
      <c r="D711" s="353"/>
      <c r="E711" s="353"/>
      <c r="F711" s="353"/>
      <c r="G711" s="353"/>
      <c r="H711" s="353"/>
      <c r="I711" s="353"/>
      <c r="J711" s="353"/>
      <c r="K711" s="353"/>
      <c r="L711" s="353"/>
      <c r="M711" s="136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6"/>
      <c r="AB711" s="136"/>
      <c r="AC711" s="136"/>
    </row>
    <row r="712" spans="1:29" ht="20.100000000000001" customHeight="1" thickBot="1" x14ac:dyDescent="0.55000000000000004">
      <c r="A712" s="560" t="s">
        <v>50</v>
      </c>
      <c r="B712" s="561"/>
      <c r="C712" s="561"/>
      <c r="D712" s="561"/>
      <c r="E712" s="561"/>
      <c r="F712" s="561"/>
      <c r="G712" s="561"/>
      <c r="H712" s="561"/>
      <c r="I712" s="561"/>
      <c r="J712" s="561"/>
      <c r="K712" s="561"/>
      <c r="L712" s="562"/>
      <c r="M712" s="94"/>
      <c r="N712" s="95"/>
      <c r="O712" s="557" t="s">
        <v>51</v>
      </c>
      <c r="P712" s="558"/>
      <c r="Q712" s="558"/>
      <c r="R712" s="559"/>
      <c r="S712" s="96"/>
      <c r="T712" s="557" t="s">
        <v>52</v>
      </c>
      <c r="U712" s="558"/>
      <c r="V712" s="558"/>
      <c r="W712" s="558"/>
      <c r="X712" s="558"/>
      <c r="Y712" s="559"/>
      <c r="Z712" s="97"/>
      <c r="AA712" s="94"/>
      <c r="AB712" s="93"/>
      <c r="AC712" s="93"/>
    </row>
    <row r="713" spans="1:29" ht="20.100000000000001" customHeight="1" thickBot="1" x14ac:dyDescent="0.25">
      <c r="A713" s="436"/>
      <c r="B713" s="437"/>
      <c r="C713" s="566" t="s">
        <v>237</v>
      </c>
      <c r="D713" s="567"/>
      <c r="E713" s="567"/>
      <c r="F713" s="567"/>
      <c r="G713" s="437" t="str">
        <f>$J$1</f>
        <v>May</v>
      </c>
      <c r="H713" s="568">
        <f>$K$1</f>
        <v>2025</v>
      </c>
      <c r="I713" s="567"/>
      <c r="J713" s="437"/>
      <c r="K713" s="438"/>
      <c r="L713" s="439"/>
      <c r="M713" s="102"/>
      <c r="N713" s="103"/>
      <c r="O713" s="104" t="s">
        <v>53</v>
      </c>
      <c r="P713" s="104" t="s">
        <v>54</v>
      </c>
      <c r="Q713" s="104" t="s">
        <v>55</v>
      </c>
      <c r="R713" s="104" t="s">
        <v>56</v>
      </c>
      <c r="S713" s="105"/>
      <c r="T713" s="104" t="s">
        <v>53</v>
      </c>
      <c r="U713" s="104" t="s">
        <v>57</v>
      </c>
      <c r="V713" s="104" t="s">
        <v>9</v>
      </c>
      <c r="W713" s="104" t="s">
        <v>10</v>
      </c>
      <c r="X713" s="104" t="s">
        <v>11</v>
      </c>
      <c r="Y713" s="104" t="s">
        <v>58</v>
      </c>
      <c r="Z713" s="106"/>
      <c r="AA713" s="102"/>
      <c r="AB713" s="93"/>
      <c r="AC713" s="93"/>
    </row>
    <row r="714" spans="1:29" ht="20.100000000000001" customHeight="1" x14ac:dyDescent="0.2">
      <c r="A714" s="405"/>
      <c r="B714" s="353"/>
      <c r="C714" s="353"/>
      <c r="D714" s="406"/>
      <c r="E714" s="406"/>
      <c r="F714" s="406"/>
      <c r="G714" s="406"/>
      <c r="H714" s="406"/>
      <c r="I714" s="353"/>
      <c r="J714" s="407" t="s">
        <v>59</v>
      </c>
      <c r="K714" s="408">
        <v>50000</v>
      </c>
      <c r="L714" s="409"/>
      <c r="M714" s="93"/>
      <c r="N714" s="110"/>
      <c r="O714" s="111" t="s">
        <v>60</v>
      </c>
      <c r="P714" s="111"/>
      <c r="Q714" s="111"/>
      <c r="R714" s="111">
        <v>0</v>
      </c>
      <c r="S714" s="112"/>
      <c r="T714" s="111" t="s">
        <v>60</v>
      </c>
      <c r="U714" s="113"/>
      <c r="V714" s="113"/>
      <c r="W714" s="113">
        <f>V714+U714</f>
        <v>0</v>
      </c>
      <c r="X714" s="113"/>
      <c r="Y714" s="113">
        <f>W714-X714</f>
        <v>0</v>
      </c>
      <c r="Z714" s="106"/>
      <c r="AA714" s="93"/>
      <c r="AB714" s="93"/>
      <c r="AC714" s="93"/>
    </row>
    <row r="715" spans="1:29" ht="20.100000000000001" customHeight="1" thickBot="1" x14ac:dyDescent="0.25">
      <c r="A715" s="405"/>
      <c r="B715" s="353" t="s">
        <v>61</v>
      </c>
      <c r="C715" s="410" t="s">
        <v>281</v>
      </c>
      <c r="D715" s="353"/>
      <c r="E715" s="353"/>
      <c r="F715" s="353"/>
      <c r="G715" s="353"/>
      <c r="H715" s="411"/>
      <c r="I715" s="406"/>
      <c r="J715" s="353"/>
      <c r="K715" s="353"/>
      <c r="L715" s="412"/>
      <c r="M715" s="94"/>
      <c r="N715" s="116"/>
      <c r="O715" s="111" t="s">
        <v>62</v>
      </c>
      <c r="P715" s="111"/>
      <c r="Q715" s="111"/>
      <c r="R715" s="111">
        <v>0</v>
      </c>
      <c r="S715" s="92"/>
      <c r="T715" s="111" t="s">
        <v>62</v>
      </c>
      <c r="U715" s="117">
        <f>IF($J$1="January","",Y714)</f>
        <v>0</v>
      </c>
      <c r="V715" s="113"/>
      <c r="W715" s="117">
        <f t="shared" ref="W715:W725" si="171">IF(U715="","",U715+V715)</f>
        <v>0</v>
      </c>
      <c r="X715" s="113"/>
      <c r="Y715" s="117">
        <f t="shared" ref="Y715:Y725" si="172">IF(W715="","",W715-X715)</f>
        <v>0</v>
      </c>
      <c r="Z715" s="118"/>
      <c r="AA715" s="94"/>
      <c r="AB715" s="93"/>
      <c r="AC715" s="93"/>
    </row>
    <row r="716" spans="1:29" ht="20.100000000000001" customHeight="1" thickBot="1" x14ac:dyDescent="0.25">
      <c r="A716" s="405"/>
      <c r="B716" s="413" t="s">
        <v>63</v>
      </c>
      <c r="C716" s="445"/>
      <c r="D716" s="353"/>
      <c r="E716" s="353"/>
      <c r="F716" s="563" t="s">
        <v>52</v>
      </c>
      <c r="G716" s="564"/>
      <c r="H716" s="353"/>
      <c r="I716" s="563" t="s">
        <v>64</v>
      </c>
      <c r="J716" s="565"/>
      <c r="K716" s="564"/>
      <c r="L716" s="415"/>
      <c r="M716" s="93"/>
      <c r="N716" s="110"/>
      <c r="O716" s="111" t="s">
        <v>65</v>
      </c>
      <c r="P716" s="111"/>
      <c r="Q716" s="111"/>
      <c r="R716" s="111">
        <v>0</v>
      </c>
      <c r="S716" s="92"/>
      <c r="T716" s="111" t="s">
        <v>65</v>
      </c>
      <c r="U716" s="117">
        <f>IF($J$1="February","",Y715)</f>
        <v>0</v>
      </c>
      <c r="V716" s="113"/>
      <c r="W716" s="117">
        <f t="shared" si="171"/>
        <v>0</v>
      </c>
      <c r="X716" s="113"/>
      <c r="Y716" s="117">
        <f t="shared" si="172"/>
        <v>0</v>
      </c>
      <c r="Z716" s="118"/>
      <c r="AA716" s="93"/>
      <c r="AB716" s="93"/>
      <c r="AC716" s="93"/>
    </row>
    <row r="717" spans="1:29" ht="20.100000000000001" customHeight="1" x14ac:dyDescent="0.2">
      <c r="A717" s="405"/>
      <c r="B717" s="353"/>
      <c r="C717" s="353"/>
      <c r="D717" s="353"/>
      <c r="E717" s="353"/>
      <c r="F717" s="353"/>
      <c r="G717" s="353"/>
      <c r="H717" s="416"/>
      <c r="I717" s="353"/>
      <c r="J717" s="353"/>
      <c r="K717" s="353"/>
      <c r="L717" s="417"/>
      <c r="M717" s="93"/>
      <c r="N717" s="110"/>
      <c r="O717" s="111" t="s">
        <v>66</v>
      </c>
      <c r="P717" s="111">
        <v>15</v>
      </c>
      <c r="Q717" s="111">
        <v>15</v>
      </c>
      <c r="R717" s="111">
        <v>0</v>
      </c>
      <c r="S717" s="92"/>
      <c r="T717" s="111" t="s">
        <v>66</v>
      </c>
      <c r="U717" s="117">
        <f>IF($J$1="March","",Y716)</f>
        <v>0</v>
      </c>
      <c r="V717" s="113">
        <f>8000+1000+1000</f>
        <v>10000</v>
      </c>
      <c r="W717" s="117">
        <f t="shared" si="171"/>
        <v>10000</v>
      </c>
      <c r="X717" s="113">
        <v>9000</v>
      </c>
      <c r="Y717" s="117">
        <f t="shared" si="172"/>
        <v>1000</v>
      </c>
      <c r="Z717" s="118"/>
      <c r="AA717" s="93"/>
      <c r="AB717" s="93"/>
      <c r="AC717" s="93"/>
    </row>
    <row r="718" spans="1:29" ht="20.100000000000001" customHeight="1" x14ac:dyDescent="0.2">
      <c r="A718" s="405"/>
      <c r="B718" s="581" t="s">
        <v>51</v>
      </c>
      <c r="C718" s="527"/>
      <c r="D718" s="353"/>
      <c r="E718" s="353"/>
      <c r="F718" s="124" t="s">
        <v>67</v>
      </c>
      <c r="G718" s="125">
        <f>IF($J$1="January",U714,IF($J$1="February",U715,IF($J$1="March",U716,IF($J$1="April",U717,IF($J$1="May",U718,IF($J$1="June",U719,IF($J$1="July",U720,IF($J$1="August",U721,IF($J$1="August",U721,IF($J$1="September",U722,IF($J$1="October",U723,IF($J$1="November",U724,IF($J$1="December",U725)))))))))))))</f>
        <v>1000</v>
      </c>
      <c r="H718" s="416"/>
      <c r="I718" s="419">
        <v>15</v>
      </c>
      <c r="J718" s="127" t="s">
        <v>68</v>
      </c>
      <c r="K718" s="128">
        <f>K714/$K$2*I718</f>
        <v>24193.548387096776</v>
      </c>
      <c r="L718" s="418"/>
      <c r="M718" s="93"/>
      <c r="N718" s="110"/>
      <c r="O718" s="111" t="s">
        <v>69</v>
      </c>
      <c r="P718" s="111">
        <v>15</v>
      </c>
      <c r="Q718" s="111">
        <v>16</v>
      </c>
      <c r="R718" s="111">
        <v>0</v>
      </c>
      <c r="S718" s="92"/>
      <c r="T718" s="111" t="s">
        <v>69</v>
      </c>
      <c r="U718" s="117">
        <f>IF($J$1="April","",Y717)</f>
        <v>1000</v>
      </c>
      <c r="V718" s="113">
        <f>8000+1000</f>
        <v>9000</v>
      </c>
      <c r="W718" s="117">
        <f t="shared" si="171"/>
        <v>10000</v>
      </c>
      <c r="X718" s="113">
        <v>10000</v>
      </c>
      <c r="Y718" s="117">
        <f t="shared" si="172"/>
        <v>0</v>
      </c>
      <c r="Z718" s="118"/>
      <c r="AA718" s="93"/>
      <c r="AB718" s="93"/>
      <c r="AC718" s="93"/>
    </row>
    <row r="719" spans="1:29" ht="20.100000000000001" customHeight="1" x14ac:dyDescent="0.2">
      <c r="A719" s="405"/>
      <c r="B719" s="130"/>
      <c r="C719" s="130"/>
      <c r="D719" s="353"/>
      <c r="E719" s="353"/>
      <c r="F719" s="124" t="s">
        <v>9</v>
      </c>
      <c r="G719" s="125">
        <f>IF($J$1="January",V714,IF($J$1="February",V715,IF($J$1="March",V716,IF($J$1="April",V717,IF($J$1="May",V718,IF($J$1="June",V719,IF($J$1="July",V720,IF($J$1="August",V721,IF($J$1="August",V721,IF($J$1="September",V722,IF($J$1="October",V723,IF($J$1="November",V724,IF($J$1="December",V725)))))))))))))</f>
        <v>9000</v>
      </c>
      <c r="H719" s="416"/>
      <c r="I719" s="485"/>
      <c r="J719" s="127" t="s">
        <v>70</v>
      </c>
      <c r="K719" s="125">
        <f>K714/$K$2/8*I719</f>
        <v>0</v>
      </c>
      <c r="L719" s="420"/>
      <c r="M719" s="93"/>
      <c r="N719" s="110"/>
      <c r="O719" s="111" t="s">
        <v>47</v>
      </c>
      <c r="P719" s="111"/>
      <c r="Q719" s="111"/>
      <c r="R719" s="111">
        <v>0</v>
      </c>
      <c r="S719" s="92"/>
      <c r="T719" s="111" t="s">
        <v>47</v>
      </c>
      <c r="U719" s="117" t="str">
        <f>IF($J$1="May","",Y718)</f>
        <v/>
      </c>
      <c r="V719" s="113"/>
      <c r="W719" s="117" t="str">
        <f t="shared" si="171"/>
        <v/>
      </c>
      <c r="X719" s="113"/>
      <c r="Y719" s="117" t="str">
        <f t="shared" si="172"/>
        <v/>
      </c>
      <c r="Z719" s="118"/>
      <c r="AA719" s="93"/>
      <c r="AB719" s="93"/>
      <c r="AC719" s="93"/>
    </row>
    <row r="720" spans="1:29" ht="20.100000000000001" customHeight="1" x14ac:dyDescent="0.2">
      <c r="A720" s="405"/>
      <c r="B720" s="124" t="s">
        <v>54</v>
      </c>
      <c r="C720" s="130">
        <f>IF($J$1="January",P714,IF($J$1="February",P715,IF($J$1="March",P716,IF($J$1="April",P717,IF($J$1="May",P718,IF($J$1="June",P719,IF($J$1="July",P720,IF($J$1="August",P721,IF($J$1="August",P721,IF($J$1="September",P722,IF($J$1="October",P723,IF($J$1="November",P724,IF($J$1="December",P725)))))))))))))</f>
        <v>15</v>
      </c>
      <c r="D720" s="353"/>
      <c r="E720" s="353"/>
      <c r="F720" s="124" t="s">
        <v>71</v>
      </c>
      <c r="G720" s="125">
        <f>IF($J$1="January",W714,IF($J$1="February",W715,IF($J$1="March",W716,IF($J$1="April",W717,IF($J$1="May",W718,IF($J$1="June",W719,IF($J$1="July",W720,IF($J$1="August",W721,IF($J$1="August",W721,IF($J$1="September",W722,IF($J$1="October",W723,IF($J$1="November",W724,IF($J$1="December",W725)))))))))))))</f>
        <v>10000</v>
      </c>
      <c r="H720" s="416"/>
      <c r="I720" s="578" t="s">
        <v>72</v>
      </c>
      <c r="J720" s="527"/>
      <c r="K720" s="125">
        <f>K718+K719</f>
        <v>24193.548387096776</v>
      </c>
      <c r="L720" s="420"/>
      <c r="M720" s="93"/>
      <c r="N720" s="110"/>
      <c r="O720" s="111" t="s">
        <v>73</v>
      </c>
      <c r="P720" s="111"/>
      <c r="Q720" s="111"/>
      <c r="R720" s="111">
        <v>0</v>
      </c>
      <c r="S720" s="92"/>
      <c r="T720" s="111" t="s">
        <v>73</v>
      </c>
      <c r="U720" s="117" t="str">
        <f>IF($J$1="June","",Y719)</f>
        <v/>
      </c>
      <c r="V720" s="113"/>
      <c r="W720" s="117" t="str">
        <f t="shared" si="171"/>
        <v/>
      </c>
      <c r="X720" s="113"/>
      <c r="Y720" s="117" t="str">
        <f t="shared" si="172"/>
        <v/>
      </c>
      <c r="Z720" s="118"/>
      <c r="AA720" s="93"/>
      <c r="AB720" s="93"/>
      <c r="AC720" s="93"/>
    </row>
    <row r="721" spans="1:29" ht="20.100000000000001" customHeight="1" x14ac:dyDescent="0.2">
      <c r="A721" s="405"/>
      <c r="B721" s="124" t="s">
        <v>55</v>
      </c>
      <c r="C721" s="130">
        <f>IF($J$1="January",Q714,IF($J$1="February",Q715,IF($J$1="March",Q716,IF($J$1="April",Q717,IF($J$1="May",Q718,IF($J$1="June",Q719,IF($J$1="July",Q720,IF($J$1="August",Q721,IF($J$1="August",Q721,IF($J$1="September",Q722,IF($J$1="October",Q723,IF($J$1="November",Q724,IF($J$1="December",Q725)))))))))))))</f>
        <v>16</v>
      </c>
      <c r="D721" s="353"/>
      <c r="E721" s="353"/>
      <c r="F721" s="124" t="s">
        <v>11</v>
      </c>
      <c r="G721" s="125">
        <f>IF($J$1="January",X714,IF($J$1="February",X715,IF($J$1="March",X716,IF($J$1="April",X717,IF($J$1="May",X718,IF($J$1="June",X719,IF($J$1="July",X720,IF($J$1="August",X721,IF($J$1="August",X721,IF($J$1="September",X722,IF($J$1="October",X723,IF($J$1="November",X724,IF($J$1="December",X725)))))))))))))</f>
        <v>10000</v>
      </c>
      <c r="H721" s="416"/>
      <c r="I721" s="578" t="s">
        <v>74</v>
      </c>
      <c r="J721" s="527"/>
      <c r="K721" s="125">
        <f>G721</f>
        <v>10000</v>
      </c>
      <c r="L721" s="420"/>
      <c r="M721" s="93"/>
      <c r="N721" s="110"/>
      <c r="O721" s="111" t="s">
        <v>75</v>
      </c>
      <c r="P721" s="111"/>
      <c r="Q721" s="111"/>
      <c r="R721" s="111">
        <v>0</v>
      </c>
      <c r="S721" s="92"/>
      <c r="T721" s="111" t="s">
        <v>75</v>
      </c>
      <c r="U721" s="117" t="str">
        <f>IF($J$1="July","",Y720)</f>
        <v/>
      </c>
      <c r="V721" s="113"/>
      <c r="W721" s="117" t="str">
        <f t="shared" si="171"/>
        <v/>
      </c>
      <c r="X721" s="113"/>
      <c r="Y721" s="117" t="str">
        <f t="shared" si="172"/>
        <v/>
      </c>
      <c r="Z721" s="118"/>
      <c r="AA721" s="93"/>
      <c r="AB721" s="93"/>
      <c r="AC721" s="93"/>
    </row>
    <row r="722" spans="1:29" ht="18.75" customHeight="1" x14ac:dyDescent="0.2">
      <c r="A722" s="405"/>
      <c r="B722" s="426" t="s">
        <v>76</v>
      </c>
      <c r="C722" s="424">
        <f>IF($J$1="January",R714,IF($J$1="February",R715,IF($J$1="March",R716,IF($J$1="April",R717,IF($J$1="May",R718,IF($J$1="June",R719,IF($J$1="July",R720,IF($J$1="August",R721,IF($J$1="August",R721,IF($J$1="September",R722,IF($J$1="October",R723,IF($J$1="November",R724,IF($J$1="December",R725)))))))))))))</f>
        <v>0</v>
      </c>
      <c r="D722" s="353"/>
      <c r="E722" s="353"/>
      <c r="F722" s="426" t="s">
        <v>58</v>
      </c>
      <c r="G722" s="427">
        <f>IF($J$1="January",Y714,IF($J$1="February",Y715,IF($J$1="March",Y716,IF($J$1="April",Y717,IF($J$1="May",Y718,IF($J$1="June",Y719,IF($J$1="July",Y720,IF($J$1="August",Y721,IF($J$1="August",Y721,IF($J$1="September",Y722,IF($J$1="October",Y723,IF($J$1="November",Y724,IF($J$1="December",Y725)))))))))))))</f>
        <v>0</v>
      </c>
      <c r="H722" s="353"/>
      <c r="I722" s="576" t="s">
        <v>13</v>
      </c>
      <c r="J722" s="577"/>
      <c r="K722" s="430">
        <f>K720-K721</f>
        <v>14193.548387096776</v>
      </c>
      <c r="L722" s="412"/>
      <c r="M722" s="93"/>
      <c r="N722" s="110"/>
      <c r="O722" s="111" t="s">
        <v>78</v>
      </c>
      <c r="P722" s="111"/>
      <c r="Q722" s="111"/>
      <c r="R722" s="111">
        <v>0</v>
      </c>
      <c r="S722" s="92"/>
      <c r="T722" s="111" t="s">
        <v>78</v>
      </c>
      <c r="U722" s="117" t="str">
        <f>IF($J$1="August","",Y721)</f>
        <v/>
      </c>
      <c r="V722" s="113"/>
      <c r="W722" s="117" t="str">
        <f t="shared" si="171"/>
        <v/>
      </c>
      <c r="X722" s="113"/>
      <c r="Y722" s="117" t="str">
        <f t="shared" si="172"/>
        <v/>
      </c>
      <c r="Z722" s="118"/>
      <c r="AA722" s="93"/>
      <c r="AB722" s="93"/>
      <c r="AC722" s="93"/>
    </row>
    <row r="723" spans="1:29" ht="20.100000000000001" customHeight="1" x14ac:dyDescent="0.2">
      <c r="A723" s="405"/>
      <c r="B723" s="353"/>
      <c r="C723" s="353"/>
      <c r="D723" s="353"/>
      <c r="E723" s="353"/>
      <c r="F723" s="353"/>
      <c r="G723" s="353"/>
      <c r="H723" s="353"/>
      <c r="I723" s="571"/>
      <c r="J723" s="572"/>
      <c r="K723" s="408"/>
      <c r="L723" s="415"/>
      <c r="M723" s="93"/>
      <c r="N723" s="110"/>
      <c r="O723" s="111" t="s">
        <v>79</v>
      </c>
      <c r="P723" s="111"/>
      <c r="Q723" s="111"/>
      <c r="R723" s="111">
        <v>0</v>
      </c>
      <c r="S723" s="92"/>
      <c r="T723" s="111" t="s">
        <v>79</v>
      </c>
      <c r="U723" s="117" t="str">
        <f>IF($J$1="September","",Y722)</f>
        <v/>
      </c>
      <c r="V723" s="113"/>
      <c r="W723" s="117" t="str">
        <f t="shared" si="171"/>
        <v/>
      </c>
      <c r="X723" s="113"/>
      <c r="Y723" s="117" t="str">
        <f t="shared" si="172"/>
        <v/>
      </c>
      <c r="Z723" s="118"/>
      <c r="AA723" s="93"/>
      <c r="AB723" s="93"/>
      <c r="AC723" s="93"/>
    </row>
    <row r="724" spans="1:29" ht="20.100000000000001" customHeight="1" x14ac:dyDescent="0.3">
      <c r="A724" s="405"/>
      <c r="B724" s="444"/>
      <c r="C724" s="444"/>
      <c r="D724" s="444"/>
      <c r="E724" s="444"/>
      <c r="F724" s="444"/>
      <c r="G724" s="444"/>
      <c r="H724" s="444"/>
      <c r="I724" s="571"/>
      <c r="J724" s="572"/>
      <c r="K724" s="408"/>
      <c r="L724" s="415"/>
      <c r="M724" s="93"/>
      <c r="N724" s="110"/>
      <c r="O724" s="111" t="s">
        <v>80</v>
      </c>
      <c r="P724" s="111"/>
      <c r="Q724" s="111"/>
      <c r="R724" s="111">
        <v>0</v>
      </c>
      <c r="S724" s="92"/>
      <c r="T724" s="111" t="s">
        <v>80</v>
      </c>
      <c r="U724" s="117" t="str">
        <f>IF($J$1="October","",Y723)</f>
        <v/>
      </c>
      <c r="V724" s="113"/>
      <c r="W724" s="117" t="str">
        <f t="shared" si="171"/>
        <v/>
      </c>
      <c r="X724" s="113"/>
      <c r="Y724" s="117" t="str">
        <f t="shared" si="172"/>
        <v/>
      </c>
      <c r="Z724" s="118"/>
      <c r="AA724" s="93"/>
      <c r="AB724" s="93"/>
      <c r="AC724" s="93"/>
    </row>
    <row r="725" spans="1:29" ht="20.100000000000001" customHeight="1" thickBot="1" x14ac:dyDescent="0.35">
      <c r="A725" s="421"/>
      <c r="B725" s="447"/>
      <c r="C725" s="447"/>
      <c r="D725" s="447"/>
      <c r="E725" s="447"/>
      <c r="F725" s="447"/>
      <c r="G725" s="447"/>
      <c r="H725" s="447"/>
      <c r="I725" s="447"/>
      <c r="J725" s="447"/>
      <c r="K725" s="447"/>
      <c r="L725" s="423"/>
      <c r="M725" s="93"/>
      <c r="N725" s="110"/>
      <c r="O725" s="111" t="s">
        <v>81</v>
      </c>
      <c r="P725" s="111"/>
      <c r="Q725" s="111"/>
      <c r="R725" s="111">
        <v>0</v>
      </c>
      <c r="S725" s="92"/>
      <c r="T725" s="111" t="s">
        <v>81</v>
      </c>
      <c r="U725" s="117" t="str">
        <f>IF($J$1="November","",Y724)</f>
        <v/>
      </c>
      <c r="V725" s="113"/>
      <c r="W725" s="117" t="str">
        <f t="shared" si="171"/>
        <v/>
      </c>
      <c r="X725" s="113"/>
      <c r="Y725" s="117" t="str">
        <f t="shared" si="172"/>
        <v/>
      </c>
      <c r="Z725" s="118"/>
      <c r="AA725" s="93"/>
      <c r="AB725" s="93"/>
      <c r="AC725" s="93"/>
    </row>
    <row r="726" spans="1:29" ht="20.100000000000001" customHeight="1" thickBot="1" x14ac:dyDescent="0.25">
      <c r="A726" s="353"/>
      <c r="B726" s="353"/>
      <c r="C726" s="353"/>
      <c r="D726" s="353"/>
      <c r="E726" s="353"/>
      <c r="F726" s="353"/>
      <c r="G726" s="353"/>
      <c r="H726" s="353"/>
      <c r="I726" s="353"/>
      <c r="J726" s="353"/>
      <c r="K726" s="353"/>
      <c r="L726" s="353"/>
      <c r="M726" s="136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6"/>
      <c r="AB726" s="136"/>
      <c r="AC726" s="136"/>
    </row>
    <row r="727" spans="1:29" ht="20.100000000000001" customHeight="1" thickBot="1" x14ac:dyDescent="0.55000000000000004">
      <c r="A727" s="560" t="s">
        <v>50</v>
      </c>
      <c r="B727" s="561"/>
      <c r="C727" s="561"/>
      <c r="D727" s="561"/>
      <c r="E727" s="561"/>
      <c r="F727" s="561"/>
      <c r="G727" s="561"/>
      <c r="H727" s="561"/>
      <c r="I727" s="561"/>
      <c r="J727" s="561"/>
      <c r="K727" s="561"/>
      <c r="L727" s="562"/>
      <c r="M727" s="94"/>
      <c r="N727" s="95"/>
      <c r="O727" s="557" t="s">
        <v>51</v>
      </c>
      <c r="P727" s="558"/>
      <c r="Q727" s="558"/>
      <c r="R727" s="559"/>
      <c r="S727" s="96"/>
      <c r="T727" s="557" t="s">
        <v>52</v>
      </c>
      <c r="U727" s="558"/>
      <c r="V727" s="558"/>
      <c r="W727" s="558"/>
      <c r="X727" s="558"/>
      <c r="Y727" s="559"/>
      <c r="Z727" s="97"/>
      <c r="AA727" s="94"/>
      <c r="AB727" s="93"/>
      <c r="AC727" s="93"/>
    </row>
    <row r="728" spans="1:29" ht="20.100000000000001" customHeight="1" thickBot="1" x14ac:dyDescent="0.25">
      <c r="A728" s="436"/>
      <c r="B728" s="437"/>
      <c r="C728" s="566" t="s">
        <v>237</v>
      </c>
      <c r="D728" s="567"/>
      <c r="E728" s="567"/>
      <c r="F728" s="567"/>
      <c r="G728" s="437" t="str">
        <f>$J$1</f>
        <v>May</v>
      </c>
      <c r="H728" s="568">
        <f>$K$1</f>
        <v>2025</v>
      </c>
      <c r="I728" s="567"/>
      <c r="J728" s="437"/>
      <c r="K728" s="438"/>
      <c r="L728" s="439"/>
      <c r="M728" s="102"/>
      <c r="N728" s="103"/>
      <c r="O728" s="104" t="s">
        <v>53</v>
      </c>
      <c r="P728" s="104" t="s">
        <v>54</v>
      </c>
      <c r="Q728" s="104" t="s">
        <v>55</v>
      </c>
      <c r="R728" s="104" t="s">
        <v>56</v>
      </c>
      <c r="S728" s="105"/>
      <c r="T728" s="104" t="s">
        <v>53</v>
      </c>
      <c r="U728" s="104" t="s">
        <v>57</v>
      </c>
      <c r="V728" s="104" t="s">
        <v>9</v>
      </c>
      <c r="W728" s="104" t="s">
        <v>10</v>
      </c>
      <c r="X728" s="104" t="s">
        <v>11</v>
      </c>
      <c r="Y728" s="104" t="s">
        <v>58</v>
      </c>
      <c r="Z728" s="106"/>
      <c r="AA728" s="102"/>
      <c r="AB728" s="93"/>
      <c r="AC728" s="93"/>
    </row>
    <row r="729" spans="1:29" ht="20.100000000000001" customHeight="1" x14ac:dyDescent="0.2">
      <c r="A729" s="405"/>
      <c r="B729" s="353"/>
      <c r="C729" s="353"/>
      <c r="D729" s="406"/>
      <c r="E729" s="406"/>
      <c r="F729" s="406"/>
      <c r="G729" s="406"/>
      <c r="H729" s="406"/>
      <c r="I729" s="353"/>
      <c r="J729" s="407" t="s">
        <v>59</v>
      </c>
      <c r="K729" s="408">
        <v>45000</v>
      </c>
      <c r="L729" s="409"/>
      <c r="M729" s="93"/>
      <c r="N729" s="110"/>
      <c r="O729" s="111" t="s">
        <v>60</v>
      </c>
      <c r="P729" s="111">
        <v>31</v>
      </c>
      <c r="Q729" s="111">
        <v>0</v>
      </c>
      <c r="R729" s="111">
        <v>0</v>
      </c>
      <c r="S729" s="112"/>
      <c r="T729" s="111" t="s">
        <v>60</v>
      </c>
      <c r="U729" s="113">
        <v>8000</v>
      </c>
      <c r="V729" s="113"/>
      <c r="W729" s="113">
        <f>V729+U729</f>
        <v>8000</v>
      </c>
      <c r="X729" s="113">
        <v>2000</v>
      </c>
      <c r="Y729" s="113">
        <f>W729-X729</f>
        <v>6000</v>
      </c>
      <c r="Z729" s="106"/>
      <c r="AA729" s="93"/>
      <c r="AB729" s="93"/>
      <c r="AC729" s="93"/>
    </row>
    <row r="730" spans="1:29" ht="20.100000000000001" customHeight="1" thickBot="1" x14ac:dyDescent="0.25">
      <c r="A730" s="405"/>
      <c r="B730" s="353" t="s">
        <v>61</v>
      </c>
      <c r="C730" s="410" t="s">
        <v>122</v>
      </c>
      <c r="D730" s="353"/>
      <c r="E730" s="353"/>
      <c r="F730" s="353"/>
      <c r="G730" s="353"/>
      <c r="H730" s="411"/>
      <c r="I730" s="406"/>
      <c r="J730" s="353"/>
      <c r="K730" s="353"/>
      <c r="L730" s="412"/>
      <c r="M730" s="94"/>
      <c r="N730" s="116"/>
      <c r="O730" s="111" t="s">
        <v>62</v>
      </c>
      <c r="P730" s="111">
        <v>28</v>
      </c>
      <c r="Q730" s="111">
        <v>0</v>
      </c>
      <c r="R730" s="111">
        <v>0</v>
      </c>
      <c r="S730" s="92"/>
      <c r="T730" s="111" t="s">
        <v>62</v>
      </c>
      <c r="U730" s="117">
        <f>Y729</f>
        <v>6000</v>
      </c>
      <c r="V730" s="113">
        <v>1000</v>
      </c>
      <c r="W730" s="117">
        <f t="shared" ref="W730:W740" si="173">IF(U730="","",U730+V730)</f>
        <v>7000</v>
      </c>
      <c r="X730" s="113">
        <v>3000</v>
      </c>
      <c r="Y730" s="117">
        <f t="shared" ref="Y730:Y740" si="174">IF(W730="","",W730-X730)</f>
        <v>4000</v>
      </c>
      <c r="Z730" s="118"/>
      <c r="AA730" s="94"/>
      <c r="AB730" s="93"/>
      <c r="AC730" s="93"/>
    </row>
    <row r="731" spans="1:29" ht="20.100000000000001" customHeight="1" thickBot="1" x14ac:dyDescent="0.25">
      <c r="A731" s="405"/>
      <c r="B731" s="413" t="s">
        <v>63</v>
      </c>
      <c r="C731" s="448"/>
      <c r="D731" s="353"/>
      <c r="E731" s="353"/>
      <c r="F731" s="563" t="s">
        <v>52</v>
      </c>
      <c r="G731" s="564"/>
      <c r="H731" s="353"/>
      <c r="I731" s="563" t="s">
        <v>64</v>
      </c>
      <c r="J731" s="565"/>
      <c r="K731" s="564"/>
      <c r="L731" s="415"/>
      <c r="M731" s="93"/>
      <c r="N731" s="110"/>
      <c r="O731" s="111" t="s">
        <v>65</v>
      </c>
      <c r="P731" s="111">
        <v>31</v>
      </c>
      <c r="Q731" s="111">
        <v>0</v>
      </c>
      <c r="R731" s="111">
        <v>0</v>
      </c>
      <c r="S731" s="92"/>
      <c r="T731" s="111" t="s">
        <v>65</v>
      </c>
      <c r="U731" s="117">
        <f>Y730</f>
        <v>4000</v>
      </c>
      <c r="V731" s="113"/>
      <c r="W731" s="117">
        <f t="shared" si="173"/>
        <v>4000</v>
      </c>
      <c r="X731" s="113">
        <v>2000</v>
      </c>
      <c r="Y731" s="117">
        <f t="shared" si="174"/>
        <v>2000</v>
      </c>
      <c r="Z731" s="118"/>
      <c r="AA731" s="93"/>
      <c r="AB731" s="93"/>
      <c r="AC731" s="93"/>
    </row>
    <row r="732" spans="1:29" ht="20.100000000000001" customHeight="1" x14ac:dyDescent="0.2">
      <c r="A732" s="405"/>
      <c r="B732" s="353"/>
      <c r="C732" s="353"/>
      <c r="D732" s="353"/>
      <c r="E732" s="353"/>
      <c r="F732" s="353"/>
      <c r="G732" s="353"/>
      <c r="H732" s="416"/>
      <c r="I732" s="353"/>
      <c r="J732" s="353"/>
      <c r="K732" s="353"/>
      <c r="L732" s="417"/>
      <c r="M732" s="93"/>
      <c r="N732" s="110"/>
      <c r="O732" s="111" t="s">
        <v>66</v>
      </c>
      <c r="P732" s="111">
        <v>24</v>
      </c>
      <c r="Q732" s="111">
        <v>6</v>
      </c>
      <c r="R732" s="111">
        <v>0</v>
      </c>
      <c r="S732" s="92"/>
      <c r="T732" s="111" t="s">
        <v>66</v>
      </c>
      <c r="U732" s="117">
        <f>Y731</f>
        <v>2000</v>
      </c>
      <c r="V732" s="113">
        <v>1000</v>
      </c>
      <c r="W732" s="117">
        <f t="shared" si="173"/>
        <v>3000</v>
      </c>
      <c r="X732" s="113">
        <v>3000</v>
      </c>
      <c r="Y732" s="117">
        <f t="shared" si="174"/>
        <v>0</v>
      </c>
      <c r="Z732" s="118"/>
      <c r="AA732" s="93"/>
      <c r="AB732" s="93"/>
      <c r="AC732" s="93"/>
    </row>
    <row r="733" spans="1:29" ht="20.100000000000001" customHeight="1" x14ac:dyDescent="0.2">
      <c r="A733" s="405"/>
      <c r="B733" s="581" t="s">
        <v>51</v>
      </c>
      <c r="C733" s="527"/>
      <c r="D733" s="353"/>
      <c r="E733" s="353"/>
      <c r="F733" s="124" t="s">
        <v>67</v>
      </c>
      <c r="G733" s="125">
        <f>IF($J$1="January",U729,IF($J$1="February",U730,IF($J$1="March",U731,IF($J$1="April",U732,IF($J$1="May",U733,IF($J$1="June",U734,IF($J$1="July",U735,IF($J$1="August",U736,IF($J$1="August",U736,IF($J$1="September",U737,IF($J$1="October",U738,IF($J$1="November",U739,IF($J$1="December",U740)))))))))))))</f>
        <v>0</v>
      </c>
      <c r="H733" s="416"/>
      <c r="I733" s="419">
        <f>IF(C737&gt;=C736,$K$2,C735+C737)</f>
        <v>31</v>
      </c>
      <c r="J733" s="127" t="s">
        <v>68</v>
      </c>
      <c r="K733" s="128">
        <f>K729/$K$2*I733</f>
        <v>45000</v>
      </c>
      <c r="L733" s="418"/>
      <c r="M733" s="93"/>
      <c r="N733" s="110"/>
      <c r="O733" s="111" t="s">
        <v>69</v>
      </c>
      <c r="P733" s="111"/>
      <c r="Q733" s="111"/>
      <c r="R733" s="111">
        <v>0</v>
      </c>
      <c r="S733" s="92"/>
      <c r="T733" s="111" t="s">
        <v>69</v>
      </c>
      <c r="U733" s="117">
        <f>IF($J$1="April","",Y732)</f>
        <v>0</v>
      </c>
      <c r="V733" s="113"/>
      <c r="W733" s="117">
        <f t="shared" si="173"/>
        <v>0</v>
      </c>
      <c r="X733" s="113"/>
      <c r="Y733" s="117">
        <f t="shared" si="174"/>
        <v>0</v>
      </c>
      <c r="Z733" s="118"/>
      <c r="AA733" s="93"/>
      <c r="AB733" s="93"/>
      <c r="AC733" s="93"/>
    </row>
    <row r="734" spans="1:29" ht="20.100000000000001" customHeight="1" x14ac:dyDescent="0.2">
      <c r="A734" s="405"/>
      <c r="B734" s="130"/>
      <c r="C734" s="130"/>
      <c r="D734" s="353"/>
      <c r="E734" s="353"/>
      <c r="F734" s="124" t="s">
        <v>9</v>
      </c>
      <c r="G734" s="125">
        <f>IF($J$1="January",V729,IF($J$1="February",V730,IF($J$1="March",V731,IF($J$1="April",V732,IF($J$1="May",V733,IF($J$1="June",V734,IF($J$1="July",V735,IF($J$1="August",V736,IF($J$1="August",V736,IF($J$1="September",V737,IF($J$1="October",V738,IF($J$1="November",V739,IF($J$1="December",V740)))))))))))))</f>
        <v>0</v>
      </c>
      <c r="H734" s="416"/>
      <c r="I734" s="446">
        <v>6</v>
      </c>
      <c r="J734" s="127" t="s">
        <v>70</v>
      </c>
      <c r="K734" s="125">
        <f>K729/$K$2/8*I734</f>
        <v>1088.7096774193546</v>
      </c>
      <c r="L734" s="420"/>
      <c r="M734" s="93"/>
      <c r="N734" s="110"/>
      <c r="O734" s="111" t="s">
        <v>47</v>
      </c>
      <c r="P734" s="111"/>
      <c r="Q734" s="111"/>
      <c r="R734" s="111" t="str">
        <f t="shared" ref="R734:R740" si="175">IF(Q734="","",R733-Q734)</f>
        <v/>
      </c>
      <c r="S734" s="92"/>
      <c r="T734" s="111" t="s">
        <v>47</v>
      </c>
      <c r="U734" s="117" t="str">
        <f>IF($J$1="May","",Y733)</f>
        <v/>
      </c>
      <c r="V734" s="113"/>
      <c r="W734" s="117" t="str">
        <f t="shared" si="173"/>
        <v/>
      </c>
      <c r="X734" s="113"/>
      <c r="Y734" s="117" t="str">
        <f t="shared" si="174"/>
        <v/>
      </c>
      <c r="Z734" s="118"/>
      <c r="AA734" s="93"/>
      <c r="AB734" s="93"/>
      <c r="AC734" s="93"/>
    </row>
    <row r="735" spans="1:29" ht="20.100000000000001" customHeight="1" x14ac:dyDescent="0.2">
      <c r="A735" s="405"/>
      <c r="B735" s="124" t="s">
        <v>54</v>
      </c>
      <c r="C735" s="130">
        <f>IF($J$1="January",P729,IF($J$1="February",P730,IF($J$1="March",P731,IF($J$1="April",P732,IF($J$1="May",P733,IF($J$1="June",P734,IF($J$1="July",P735,IF($J$1="August",P736,IF($J$1="August",P736,IF($J$1="September",P737,IF($J$1="October",P738,IF($J$1="November",P739,IF($J$1="December",P740)))))))))))))</f>
        <v>0</v>
      </c>
      <c r="D735" s="353"/>
      <c r="E735" s="353"/>
      <c r="F735" s="124" t="s">
        <v>71</v>
      </c>
      <c r="G735" s="125">
        <f>IF($J$1="January",W729,IF($J$1="February",W730,IF($J$1="March",W731,IF($J$1="April",W732,IF($J$1="May",W733,IF($J$1="June",W734,IF($J$1="July",W735,IF($J$1="August",W736,IF($J$1="August",W736,IF($J$1="September",W737,IF($J$1="October",W738,IF($J$1="November",W739,IF($J$1="December",W740)))))))))))))</f>
        <v>0</v>
      </c>
      <c r="H735" s="416"/>
      <c r="I735" s="578" t="s">
        <v>72</v>
      </c>
      <c r="J735" s="527"/>
      <c r="K735" s="125">
        <f>K733+K734</f>
        <v>46088.709677419356</v>
      </c>
      <c r="L735" s="420"/>
      <c r="M735" s="93"/>
      <c r="N735" s="110"/>
      <c r="O735" s="111" t="s">
        <v>73</v>
      </c>
      <c r="P735" s="111"/>
      <c r="Q735" s="111"/>
      <c r="R735" s="111" t="str">
        <f t="shared" si="175"/>
        <v/>
      </c>
      <c r="S735" s="92"/>
      <c r="T735" s="111" t="s">
        <v>73</v>
      </c>
      <c r="U735" s="117"/>
      <c r="V735" s="113"/>
      <c r="W735" s="117" t="str">
        <f t="shared" si="173"/>
        <v/>
      </c>
      <c r="X735" s="113"/>
      <c r="Y735" s="117" t="str">
        <f t="shared" si="174"/>
        <v/>
      </c>
      <c r="Z735" s="118"/>
      <c r="AA735" s="93"/>
      <c r="AB735" s="93"/>
      <c r="AC735" s="93"/>
    </row>
    <row r="736" spans="1:29" ht="20.100000000000001" customHeight="1" x14ac:dyDescent="0.2">
      <c r="A736" s="405"/>
      <c r="B736" s="124" t="s">
        <v>55</v>
      </c>
      <c r="C736" s="130">
        <f>IF($J$1="January",Q729,IF($J$1="February",Q730,IF($J$1="March",Q731,IF($J$1="April",Q732,IF($J$1="May",Q733,IF($J$1="June",Q734,IF($J$1="July",Q735,IF($J$1="August",Q736,IF($J$1="August",Q736,IF($J$1="September",Q737,IF($J$1="October",Q738,IF($J$1="November",Q739,IF($J$1="December",Q740)))))))))))))</f>
        <v>0</v>
      </c>
      <c r="D736" s="353"/>
      <c r="E736" s="353"/>
      <c r="F736" s="124" t="s">
        <v>11</v>
      </c>
      <c r="G736" s="125">
        <f>IF($J$1="January",X729,IF($J$1="February",X730,IF($J$1="March",X731,IF($J$1="April",X732,IF($J$1="May",X733,IF($J$1="June",X734,IF($J$1="July",X735,IF($J$1="August",X736,IF($J$1="August",X736,IF($J$1="September",X737,IF($J$1="October",X738,IF($J$1="November",X739,IF($J$1="December",X740)))))))))))))</f>
        <v>0</v>
      </c>
      <c r="H736" s="416"/>
      <c r="I736" s="578" t="s">
        <v>74</v>
      </c>
      <c r="J736" s="527"/>
      <c r="K736" s="125">
        <f>G736</f>
        <v>0</v>
      </c>
      <c r="L736" s="420"/>
      <c r="M736" s="93"/>
      <c r="N736" s="110"/>
      <c r="O736" s="111" t="s">
        <v>75</v>
      </c>
      <c r="P736" s="111"/>
      <c r="Q736" s="111"/>
      <c r="R736" s="111" t="str">
        <f t="shared" si="175"/>
        <v/>
      </c>
      <c r="S736" s="92"/>
      <c r="T736" s="111" t="s">
        <v>75</v>
      </c>
      <c r="U736" s="117"/>
      <c r="V736" s="113"/>
      <c r="W736" s="117" t="str">
        <f t="shared" si="173"/>
        <v/>
      </c>
      <c r="X736" s="113"/>
      <c r="Y736" s="117" t="str">
        <f t="shared" si="174"/>
        <v/>
      </c>
      <c r="Z736" s="118"/>
      <c r="AA736" s="93"/>
      <c r="AB736" s="93"/>
      <c r="AC736" s="93"/>
    </row>
    <row r="737" spans="1:29" ht="18.75" customHeight="1" x14ac:dyDescent="0.2">
      <c r="A737" s="405"/>
      <c r="B737" s="426" t="s">
        <v>76</v>
      </c>
      <c r="C737" s="424">
        <f>IF($J$1="January",R729,IF($J$1="February",R730,IF($J$1="March",R731,IF($J$1="April",R732,IF($J$1="May",R733,IF($J$1="June",R734,IF($J$1="July",R735,IF($J$1="August",R736,IF($J$1="August",R736,IF($J$1="September",R737,IF($J$1="October",R738,IF($J$1="November",R739,IF($J$1="December",R740)))))))))))))</f>
        <v>0</v>
      </c>
      <c r="D737" s="353"/>
      <c r="E737" s="353"/>
      <c r="F737" s="426" t="s">
        <v>58</v>
      </c>
      <c r="G737" s="427">
        <f>IF($J$1="January",Y729,IF($J$1="February",Y730,IF($J$1="March",Y731,IF($J$1="April",Y732,IF($J$1="May",Y733,IF($J$1="June",Y734,IF($J$1="July",Y735,IF($J$1="August",Y736,IF($J$1="August",Y736,IF($J$1="September",Y737,IF($J$1="October",Y738,IF($J$1="November",Y739,IF($J$1="December",Y740)))))))))))))</f>
        <v>0</v>
      </c>
      <c r="H737" s="353"/>
      <c r="I737" s="576" t="s">
        <v>13</v>
      </c>
      <c r="J737" s="577"/>
      <c r="K737" s="430"/>
      <c r="L737" s="412"/>
      <c r="M737" s="93"/>
      <c r="N737" s="110"/>
      <c r="O737" s="111" t="s">
        <v>78</v>
      </c>
      <c r="P737" s="111"/>
      <c r="Q737" s="111"/>
      <c r="R737" s="111" t="str">
        <f t="shared" si="175"/>
        <v/>
      </c>
      <c r="S737" s="92"/>
      <c r="T737" s="111" t="s">
        <v>78</v>
      </c>
      <c r="U737" s="117"/>
      <c r="V737" s="113"/>
      <c r="W737" s="117" t="str">
        <f t="shared" si="173"/>
        <v/>
      </c>
      <c r="X737" s="113"/>
      <c r="Y737" s="117" t="str">
        <f t="shared" si="174"/>
        <v/>
      </c>
      <c r="Z737" s="118"/>
      <c r="AA737" s="93"/>
      <c r="AB737" s="93"/>
      <c r="AC737" s="93"/>
    </row>
    <row r="738" spans="1:29" ht="20.100000000000001" customHeight="1" x14ac:dyDescent="0.2">
      <c r="A738" s="405"/>
      <c r="B738" s="353"/>
      <c r="C738" s="353"/>
      <c r="D738" s="353"/>
      <c r="E738" s="353"/>
      <c r="F738" s="353"/>
      <c r="G738" s="353"/>
      <c r="H738" s="353"/>
      <c r="I738" s="571"/>
      <c r="J738" s="572"/>
      <c r="K738" s="408"/>
      <c r="L738" s="415"/>
      <c r="M738" s="93"/>
      <c r="N738" s="110"/>
      <c r="O738" s="111" t="s">
        <v>79</v>
      </c>
      <c r="P738" s="111"/>
      <c r="Q738" s="111"/>
      <c r="R738" s="111" t="str">
        <f t="shared" si="175"/>
        <v/>
      </c>
      <c r="S738" s="92"/>
      <c r="T738" s="111" t="s">
        <v>79</v>
      </c>
      <c r="U738" s="117"/>
      <c r="V738" s="113"/>
      <c r="W738" s="117" t="str">
        <f t="shared" si="173"/>
        <v/>
      </c>
      <c r="X738" s="113"/>
      <c r="Y738" s="117" t="str">
        <f t="shared" si="174"/>
        <v/>
      </c>
      <c r="Z738" s="118"/>
      <c r="AA738" s="93"/>
      <c r="AB738" s="93"/>
      <c r="AC738" s="93"/>
    </row>
    <row r="739" spans="1:29" ht="20.100000000000001" customHeight="1" x14ac:dyDescent="0.3">
      <c r="A739" s="405"/>
      <c r="B739" s="444"/>
      <c r="C739" s="444"/>
      <c r="D739" s="444"/>
      <c r="E739" s="444"/>
      <c r="F739" s="444"/>
      <c r="G739" s="444"/>
      <c r="H739" s="444"/>
      <c r="I739" s="571"/>
      <c r="J739" s="572"/>
      <c r="K739" s="408"/>
      <c r="L739" s="415"/>
      <c r="M739" s="93"/>
      <c r="N739" s="110"/>
      <c r="O739" s="111" t="s">
        <v>80</v>
      </c>
      <c r="P739" s="111"/>
      <c r="Q739" s="111"/>
      <c r="R739" s="111" t="str">
        <f t="shared" si="175"/>
        <v/>
      </c>
      <c r="S739" s="92"/>
      <c r="T739" s="111" t="s">
        <v>80</v>
      </c>
      <c r="U739" s="117"/>
      <c r="V739" s="113"/>
      <c r="W739" s="117" t="str">
        <f t="shared" si="173"/>
        <v/>
      </c>
      <c r="X739" s="113"/>
      <c r="Y739" s="117" t="str">
        <f t="shared" si="174"/>
        <v/>
      </c>
      <c r="Z739" s="118"/>
      <c r="AA739" s="93"/>
      <c r="AB739" s="93"/>
      <c r="AC739" s="93"/>
    </row>
    <row r="740" spans="1:29" ht="20.100000000000001" customHeight="1" thickBot="1" x14ac:dyDescent="0.35">
      <c r="A740" s="421"/>
      <c r="B740" s="447"/>
      <c r="C740" s="447"/>
      <c r="D740" s="447"/>
      <c r="E740" s="447"/>
      <c r="F740" s="447"/>
      <c r="G740" s="447"/>
      <c r="H740" s="447"/>
      <c r="I740" s="447"/>
      <c r="J740" s="447"/>
      <c r="K740" s="447"/>
      <c r="L740" s="423"/>
      <c r="M740" s="93"/>
      <c r="N740" s="110"/>
      <c r="O740" s="111" t="s">
        <v>81</v>
      </c>
      <c r="P740" s="111"/>
      <c r="Q740" s="111"/>
      <c r="R740" s="111" t="str">
        <f t="shared" si="175"/>
        <v/>
      </c>
      <c r="S740" s="92"/>
      <c r="T740" s="111" t="s">
        <v>81</v>
      </c>
      <c r="U740" s="117"/>
      <c r="V740" s="113"/>
      <c r="W740" s="117" t="str">
        <f t="shared" si="173"/>
        <v/>
      </c>
      <c r="X740" s="113"/>
      <c r="Y740" s="117" t="str">
        <f t="shared" si="174"/>
        <v/>
      </c>
      <c r="Z740" s="118"/>
      <c r="AA740" s="93"/>
      <c r="AB740" s="93"/>
      <c r="AC740" s="93"/>
    </row>
    <row r="741" spans="1:29" ht="20.100000000000001" customHeight="1" thickBot="1" x14ac:dyDescent="0.25">
      <c r="A741" s="353"/>
      <c r="B741" s="353"/>
      <c r="C741" s="353"/>
      <c r="D741" s="353"/>
      <c r="E741" s="353"/>
      <c r="F741" s="353"/>
      <c r="G741" s="353"/>
      <c r="H741" s="353"/>
      <c r="I741" s="353"/>
      <c r="J741" s="353"/>
      <c r="K741" s="353"/>
      <c r="L741" s="353"/>
      <c r="M741" s="136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6"/>
      <c r="AB741" s="136"/>
      <c r="AC741" s="136"/>
    </row>
    <row r="742" spans="1:29" ht="20.100000000000001" customHeight="1" thickBot="1" x14ac:dyDescent="0.55000000000000004">
      <c r="A742" s="560" t="s">
        <v>50</v>
      </c>
      <c r="B742" s="561"/>
      <c r="C742" s="561"/>
      <c r="D742" s="561"/>
      <c r="E742" s="561"/>
      <c r="F742" s="561"/>
      <c r="G742" s="561"/>
      <c r="H742" s="561"/>
      <c r="I742" s="561"/>
      <c r="J742" s="561"/>
      <c r="K742" s="561"/>
      <c r="L742" s="562"/>
      <c r="M742" s="94"/>
      <c r="N742" s="95"/>
      <c r="O742" s="557" t="s">
        <v>51</v>
      </c>
      <c r="P742" s="558"/>
      <c r="Q742" s="558"/>
      <c r="R742" s="559"/>
      <c r="S742" s="96"/>
      <c r="T742" s="557" t="s">
        <v>52</v>
      </c>
      <c r="U742" s="558"/>
      <c r="V742" s="558"/>
      <c r="W742" s="558"/>
      <c r="X742" s="558"/>
      <c r="Y742" s="559"/>
      <c r="Z742" s="97"/>
      <c r="AA742" s="94"/>
      <c r="AB742" s="93"/>
      <c r="AC742" s="93"/>
    </row>
    <row r="743" spans="1:29" ht="20.100000000000001" customHeight="1" thickBot="1" x14ac:dyDescent="0.25">
      <c r="A743" s="436"/>
      <c r="B743" s="437"/>
      <c r="C743" s="566" t="s">
        <v>237</v>
      </c>
      <c r="D743" s="567"/>
      <c r="E743" s="567"/>
      <c r="F743" s="567"/>
      <c r="G743" s="437" t="str">
        <f>$J$1</f>
        <v>May</v>
      </c>
      <c r="H743" s="568">
        <f>$K$1</f>
        <v>2025</v>
      </c>
      <c r="I743" s="567"/>
      <c r="J743" s="437"/>
      <c r="K743" s="438"/>
      <c r="L743" s="439"/>
      <c r="M743" s="102"/>
      <c r="N743" s="103"/>
      <c r="O743" s="104" t="s">
        <v>53</v>
      </c>
      <c r="P743" s="104" t="s">
        <v>54</v>
      </c>
      <c r="Q743" s="104" t="s">
        <v>55</v>
      </c>
      <c r="R743" s="104" t="s">
        <v>56</v>
      </c>
      <c r="S743" s="105"/>
      <c r="T743" s="104" t="s">
        <v>53</v>
      </c>
      <c r="U743" s="104" t="s">
        <v>57</v>
      </c>
      <c r="V743" s="104" t="s">
        <v>9</v>
      </c>
      <c r="W743" s="104" t="s">
        <v>10</v>
      </c>
      <c r="X743" s="104" t="s">
        <v>11</v>
      </c>
      <c r="Y743" s="104" t="s">
        <v>58</v>
      </c>
      <c r="Z743" s="106"/>
      <c r="AA743" s="102"/>
      <c r="AB743" s="93"/>
      <c r="AC743" s="93"/>
    </row>
    <row r="744" spans="1:29" ht="20.100000000000001" customHeight="1" x14ac:dyDescent="0.2">
      <c r="A744" s="405"/>
      <c r="B744" s="353"/>
      <c r="C744" s="353"/>
      <c r="D744" s="406"/>
      <c r="E744" s="406"/>
      <c r="F744" s="406"/>
      <c r="G744" s="406"/>
      <c r="H744" s="406"/>
      <c r="I744" s="353"/>
      <c r="J744" s="407" t="s">
        <v>59</v>
      </c>
      <c r="K744" s="408">
        <v>90000</v>
      </c>
      <c r="L744" s="409"/>
      <c r="M744" s="93"/>
      <c r="N744" s="110"/>
      <c r="O744" s="111" t="s">
        <v>60</v>
      </c>
      <c r="P744" s="111">
        <v>31</v>
      </c>
      <c r="Q744" s="111">
        <v>0</v>
      </c>
      <c r="R744" s="111">
        <v>0</v>
      </c>
      <c r="S744" s="112"/>
      <c r="T744" s="111" t="s">
        <v>60</v>
      </c>
      <c r="U744" s="113"/>
      <c r="V744" s="113"/>
      <c r="W744" s="113">
        <f>V744+U744</f>
        <v>0</v>
      </c>
      <c r="X744" s="113"/>
      <c r="Y744" s="113">
        <f>W744-X744</f>
        <v>0</v>
      </c>
      <c r="Z744" s="106"/>
      <c r="AA744" s="93"/>
      <c r="AB744" s="93"/>
      <c r="AC744" s="93"/>
    </row>
    <row r="745" spans="1:29" ht="20.100000000000001" customHeight="1" thickBot="1" x14ac:dyDescent="0.25">
      <c r="A745" s="405"/>
      <c r="B745" s="353" t="s">
        <v>61</v>
      </c>
      <c r="C745" s="410" t="s">
        <v>233</v>
      </c>
      <c r="D745" s="353"/>
      <c r="E745" s="353"/>
      <c r="F745" s="353"/>
      <c r="G745" s="353"/>
      <c r="H745" s="411"/>
      <c r="I745" s="406"/>
      <c r="J745" s="353"/>
      <c r="K745" s="353"/>
      <c r="L745" s="412"/>
      <c r="M745" s="94"/>
      <c r="N745" s="116"/>
      <c r="O745" s="111" t="s">
        <v>62</v>
      </c>
      <c r="P745" s="111">
        <v>28</v>
      </c>
      <c r="Q745" s="111">
        <v>0</v>
      </c>
      <c r="R745" s="111">
        <v>0</v>
      </c>
      <c r="S745" s="92"/>
      <c r="T745" s="111" t="s">
        <v>62</v>
      </c>
      <c r="U745" s="117">
        <f>Y744</f>
        <v>0</v>
      </c>
      <c r="V745" s="113"/>
      <c r="W745" s="117">
        <f t="shared" ref="W745:W755" si="176">IF(U745="","",U745+V745)</f>
        <v>0</v>
      </c>
      <c r="X745" s="113"/>
      <c r="Y745" s="117">
        <f t="shared" ref="Y745:Y755" si="177">IF(W745="","",W745-X745)</f>
        <v>0</v>
      </c>
      <c r="Z745" s="118"/>
      <c r="AA745" s="94"/>
      <c r="AB745" s="93"/>
      <c r="AC745" s="93"/>
    </row>
    <row r="746" spans="1:29" ht="20.100000000000001" customHeight="1" thickBot="1" x14ac:dyDescent="0.25">
      <c r="A746" s="405"/>
      <c r="B746" s="413" t="s">
        <v>63</v>
      </c>
      <c r="C746" s="460">
        <v>45600</v>
      </c>
      <c r="D746" s="353"/>
      <c r="E746" s="353"/>
      <c r="F746" s="563" t="s">
        <v>52</v>
      </c>
      <c r="G746" s="564"/>
      <c r="H746" s="353"/>
      <c r="I746" s="563" t="s">
        <v>64</v>
      </c>
      <c r="J746" s="565"/>
      <c r="K746" s="564"/>
      <c r="L746" s="415"/>
      <c r="M746" s="93"/>
      <c r="N746" s="110"/>
      <c r="O746" s="111" t="s">
        <v>65</v>
      </c>
      <c r="P746" s="111">
        <v>31</v>
      </c>
      <c r="Q746" s="111">
        <v>0</v>
      </c>
      <c r="R746" s="111">
        <v>0</v>
      </c>
      <c r="S746" s="92"/>
      <c r="T746" s="111" t="s">
        <v>65</v>
      </c>
      <c r="U746" s="117">
        <f t="shared" ref="U746:U747" si="178">IF($J$1="April",Y745,Y745)</f>
        <v>0</v>
      </c>
      <c r="V746" s="113"/>
      <c r="W746" s="117">
        <f t="shared" si="176"/>
        <v>0</v>
      </c>
      <c r="X746" s="113"/>
      <c r="Y746" s="117">
        <f t="shared" si="177"/>
        <v>0</v>
      </c>
      <c r="Z746" s="118"/>
      <c r="AA746" s="93"/>
      <c r="AB746" s="93"/>
      <c r="AC746" s="93"/>
    </row>
    <row r="747" spans="1:29" ht="20.100000000000001" customHeight="1" x14ac:dyDescent="0.2">
      <c r="A747" s="405"/>
      <c r="B747" s="353"/>
      <c r="C747" s="353"/>
      <c r="D747" s="353"/>
      <c r="E747" s="353"/>
      <c r="F747" s="353"/>
      <c r="G747" s="353"/>
      <c r="H747" s="416"/>
      <c r="I747" s="353"/>
      <c r="J747" s="353"/>
      <c r="K747" s="353"/>
      <c r="L747" s="417"/>
      <c r="M747" s="93"/>
      <c r="N747" s="110"/>
      <c r="O747" s="111" t="s">
        <v>66</v>
      </c>
      <c r="P747" s="111">
        <v>30</v>
      </c>
      <c r="Q747" s="111">
        <v>0</v>
      </c>
      <c r="R747" s="111">
        <v>0</v>
      </c>
      <c r="S747" s="92"/>
      <c r="T747" s="111" t="s">
        <v>66</v>
      </c>
      <c r="U747" s="117">
        <f t="shared" si="178"/>
        <v>0</v>
      </c>
      <c r="V747" s="113"/>
      <c r="W747" s="117">
        <f t="shared" si="176"/>
        <v>0</v>
      </c>
      <c r="X747" s="113"/>
      <c r="Y747" s="117">
        <f t="shared" si="177"/>
        <v>0</v>
      </c>
      <c r="Z747" s="118"/>
      <c r="AA747" s="93"/>
      <c r="AB747" s="93"/>
      <c r="AC747" s="93"/>
    </row>
    <row r="748" spans="1:29" ht="20.100000000000001" customHeight="1" x14ac:dyDescent="0.2">
      <c r="A748" s="405"/>
      <c r="B748" s="581" t="s">
        <v>51</v>
      </c>
      <c r="C748" s="527"/>
      <c r="D748" s="353"/>
      <c r="E748" s="353"/>
      <c r="F748" s="124" t="s">
        <v>67</v>
      </c>
      <c r="G748" s="125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>0</v>
      </c>
      <c r="H748" s="416"/>
      <c r="I748" s="419">
        <f>IF(C752&gt;=C751,$K$2,C750+C752)</f>
        <v>31</v>
      </c>
      <c r="J748" s="127" t="s">
        <v>68</v>
      </c>
      <c r="K748" s="128">
        <f>K744/$K$2*I748</f>
        <v>90000</v>
      </c>
      <c r="L748" s="418"/>
      <c r="M748" s="93"/>
      <c r="N748" s="110"/>
      <c r="O748" s="111" t="s">
        <v>69</v>
      </c>
      <c r="P748" s="111"/>
      <c r="Q748" s="111"/>
      <c r="R748" s="111">
        <v>0</v>
      </c>
      <c r="S748" s="92"/>
      <c r="T748" s="111" t="s">
        <v>69</v>
      </c>
      <c r="U748" s="117">
        <f t="shared" ref="U748:U750" si="179">IF($J$1="May",Y747,Y747)</f>
        <v>0</v>
      </c>
      <c r="V748" s="113"/>
      <c r="W748" s="117">
        <f t="shared" si="176"/>
        <v>0</v>
      </c>
      <c r="X748" s="113"/>
      <c r="Y748" s="117">
        <f t="shared" si="177"/>
        <v>0</v>
      </c>
      <c r="Z748" s="118"/>
      <c r="AA748" s="93"/>
      <c r="AB748" s="93"/>
      <c r="AC748" s="93"/>
    </row>
    <row r="749" spans="1:29" ht="20.100000000000001" customHeight="1" x14ac:dyDescent="0.2">
      <c r="A749" s="405"/>
      <c r="B749" s="130"/>
      <c r="C749" s="130"/>
      <c r="D749" s="353"/>
      <c r="E749" s="353"/>
      <c r="F749" s="124" t="s">
        <v>9</v>
      </c>
      <c r="G749" s="125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416"/>
      <c r="I749" s="446"/>
      <c r="J749" s="127" t="s">
        <v>70</v>
      </c>
      <c r="K749" s="125">
        <f>K744/$K$2/8*I749</f>
        <v>0</v>
      </c>
      <c r="L749" s="420"/>
      <c r="M749" s="93"/>
      <c r="N749" s="110"/>
      <c r="O749" s="111" t="s">
        <v>47</v>
      </c>
      <c r="P749" s="111"/>
      <c r="Q749" s="111"/>
      <c r="R749" s="111">
        <v>0</v>
      </c>
      <c r="S749" s="92"/>
      <c r="T749" s="111" t="s">
        <v>47</v>
      </c>
      <c r="U749" s="117">
        <f t="shared" si="179"/>
        <v>0</v>
      </c>
      <c r="V749" s="113"/>
      <c r="W749" s="117">
        <f t="shared" si="176"/>
        <v>0</v>
      </c>
      <c r="X749" s="113"/>
      <c r="Y749" s="117">
        <f t="shared" si="177"/>
        <v>0</v>
      </c>
      <c r="Z749" s="118"/>
      <c r="AA749" s="93"/>
      <c r="AB749" s="93"/>
      <c r="AC749" s="93"/>
    </row>
    <row r="750" spans="1:29" ht="20.100000000000001" customHeight="1" x14ac:dyDescent="0.2">
      <c r="A750" s="405"/>
      <c r="B750" s="124" t="s">
        <v>54</v>
      </c>
      <c r="C750" s="130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0</v>
      </c>
      <c r="D750" s="353"/>
      <c r="E750" s="353">
        <v>0</v>
      </c>
      <c r="F750" s="124" t="s">
        <v>71</v>
      </c>
      <c r="G750" s="125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>0</v>
      </c>
      <c r="H750" s="416"/>
      <c r="I750" s="578" t="s">
        <v>72</v>
      </c>
      <c r="J750" s="527"/>
      <c r="K750" s="125">
        <f>K748+K749</f>
        <v>90000</v>
      </c>
      <c r="L750" s="420"/>
      <c r="M750" s="93"/>
      <c r="N750" s="110"/>
      <c r="O750" s="111" t="s">
        <v>73</v>
      </c>
      <c r="P750" s="111"/>
      <c r="Q750" s="111"/>
      <c r="R750" s="111">
        <v>0</v>
      </c>
      <c r="S750" s="92"/>
      <c r="T750" s="111" t="s">
        <v>73</v>
      </c>
      <c r="U750" s="117">
        <f t="shared" si="179"/>
        <v>0</v>
      </c>
      <c r="V750" s="113"/>
      <c r="W750" s="117">
        <f t="shared" si="176"/>
        <v>0</v>
      </c>
      <c r="X750" s="113"/>
      <c r="Y750" s="117">
        <f t="shared" si="177"/>
        <v>0</v>
      </c>
      <c r="Z750" s="118"/>
      <c r="AA750" s="93"/>
      <c r="AB750" s="93"/>
      <c r="AC750" s="93"/>
    </row>
    <row r="751" spans="1:29" ht="20.100000000000001" customHeight="1" x14ac:dyDescent="0.2">
      <c r="A751" s="405"/>
      <c r="B751" s="124" t="s">
        <v>55</v>
      </c>
      <c r="C751" s="130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353"/>
      <c r="E751" s="353"/>
      <c r="F751" s="124" t="s">
        <v>11</v>
      </c>
      <c r="G751" s="125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416"/>
      <c r="I751" s="578" t="s">
        <v>74</v>
      </c>
      <c r="J751" s="527"/>
      <c r="K751" s="125">
        <f>G751</f>
        <v>0</v>
      </c>
      <c r="L751" s="420"/>
      <c r="M751" s="93"/>
      <c r="N751" s="110"/>
      <c r="O751" s="111" t="s">
        <v>75</v>
      </c>
      <c r="P751" s="111"/>
      <c r="Q751" s="111"/>
      <c r="R751" s="111">
        <v>0</v>
      </c>
      <c r="S751" s="92"/>
      <c r="T751" s="111" t="s">
        <v>75</v>
      </c>
      <c r="U751" s="117" t="str">
        <f t="shared" ref="U751:U752" si="180">IF($J$1="September",Y750,"")</f>
        <v/>
      </c>
      <c r="V751" s="113"/>
      <c r="W751" s="117" t="str">
        <f t="shared" si="176"/>
        <v/>
      </c>
      <c r="X751" s="113"/>
      <c r="Y751" s="117" t="str">
        <f t="shared" si="177"/>
        <v/>
      </c>
      <c r="Z751" s="118"/>
      <c r="AA751" s="93"/>
      <c r="AB751" s="93"/>
      <c r="AC751" s="93"/>
    </row>
    <row r="752" spans="1:29" ht="18.75" customHeight="1" x14ac:dyDescent="0.2">
      <c r="A752" s="405"/>
      <c r="B752" s="426" t="s">
        <v>76</v>
      </c>
      <c r="C752" s="424">
        <v>0</v>
      </c>
      <c r="D752" s="353"/>
      <c r="E752" s="353"/>
      <c r="F752" s="426" t="s">
        <v>58</v>
      </c>
      <c r="G752" s="427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>0</v>
      </c>
      <c r="H752" s="353"/>
      <c r="I752" s="576" t="s">
        <v>13</v>
      </c>
      <c r="J752" s="577"/>
      <c r="K752" s="430">
        <f>K750-K751</f>
        <v>90000</v>
      </c>
      <c r="L752" s="412"/>
      <c r="M752" s="93"/>
      <c r="N752" s="110"/>
      <c r="O752" s="111" t="s">
        <v>78</v>
      </c>
      <c r="P752" s="111"/>
      <c r="Q752" s="111"/>
      <c r="R752" s="111">
        <v>0</v>
      </c>
      <c r="S752" s="92"/>
      <c r="T752" s="111" t="s">
        <v>78</v>
      </c>
      <c r="U752" s="117" t="str">
        <f t="shared" si="180"/>
        <v/>
      </c>
      <c r="V752" s="113"/>
      <c r="W752" s="117" t="str">
        <f t="shared" si="176"/>
        <v/>
      </c>
      <c r="X752" s="113"/>
      <c r="Y752" s="117" t="str">
        <f t="shared" si="177"/>
        <v/>
      </c>
      <c r="Z752" s="118"/>
      <c r="AA752" s="93"/>
      <c r="AB752" s="93"/>
      <c r="AC752" s="93"/>
    </row>
    <row r="753" spans="1:29" ht="20.100000000000001" customHeight="1" x14ac:dyDescent="0.2">
      <c r="A753" s="405"/>
      <c r="B753" s="353"/>
      <c r="C753" s="353"/>
      <c r="D753" s="353"/>
      <c r="E753" s="353"/>
      <c r="F753" s="353"/>
      <c r="G753" s="353"/>
      <c r="H753" s="353"/>
      <c r="I753" s="571"/>
      <c r="J753" s="572"/>
      <c r="K753" s="408"/>
      <c r="L753" s="415"/>
      <c r="M753" s="93"/>
      <c r="N753" s="110"/>
      <c r="O753" s="111" t="s">
        <v>79</v>
      </c>
      <c r="P753" s="111"/>
      <c r="Q753" s="111"/>
      <c r="R753" s="111">
        <v>0</v>
      </c>
      <c r="S753" s="92"/>
      <c r="T753" s="111" t="s">
        <v>79</v>
      </c>
      <c r="U753" s="117" t="str">
        <f>IF($J$1="October",Y752,"")</f>
        <v/>
      </c>
      <c r="V753" s="113"/>
      <c r="W753" s="117" t="str">
        <f t="shared" si="176"/>
        <v/>
      </c>
      <c r="X753" s="113"/>
      <c r="Y753" s="117" t="str">
        <f t="shared" si="177"/>
        <v/>
      </c>
      <c r="Z753" s="118"/>
      <c r="AA753" s="93"/>
      <c r="AB753" s="93"/>
      <c r="AC753" s="93"/>
    </row>
    <row r="754" spans="1:29" ht="20.100000000000001" customHeight="1" x14ac:dyDescent="0.3">
      <c r="A754" s="405"/>
      <c r="B754" s="444"/>
      <c r="C754" s="444"/>
      <c r="D754" s="444"/>
      <c r="E754" s="444"/>
      <c r="F754" s="444"/>
      <c r="G754" s="444"/>
      <c r="H754" s="444"/>
      <c r="I754" s="571"/>
      <c r="J754" s="572"/>
      <c r="K754" s="408"/>
      <c r="L754" s="415"/>
      <c r="M754" s="93"/>
      <c r="N754" s="110"/>
      <c r="O754" s="111" t="s">
        <v>80</v>
      </c>
      <c r="P754" s="111"/>
      <c r="Q754" s="111"/>
      <c r="R754" s="111">
        <v>0</v>
      </c>
      <c r="S754" s="92"/>
      <c r="T754" s="111" t="s">
        <v>80</v>
      </c>
      <c r="U754" s="117" t="str">
        <f>IF($J$1="November",Y753,"")</f>
        <v/>
      </c>
      <c r="V754" s="113"/>
      <c r="W754" s="117" t="str">
        <f t="shared" si="176"/>
        <v/>
      </c>
      <c r="X754" s="113"/>
      <c r="Y754" s="117" t="str">
        <f t="shared" si="177"/>
        <v/>
      </c>
      <c r="Z754" s="118"/>
      <c r="AA754" s="93"/>
      <c r="AB754" s="93"/>
      <c r="AC754" s="93"/>
    </row>
    <row r="755" spans="1:29" ht="20.100000000000001" customHeight="1" thickBot="1" x14ac:dyDescent="0.35">
      <c r="A755" s="421"/>
      <c r="B755" s="447"/>
      <c r="C755" s="447"/>
      <c r="D755" s="447"/>
      <c r="E755" s="447"/>
      <c r="F755" s="447"/>
      <c r="G755" s="447"/>
      <c r="H755" s="447"/>
      <c r="I755" s="447"/>
      <c r="J755" s="447"/>
      <c r="K755" s="447"/>
      <c r="L755" s="423"/>
      <c r="M755" s="93"/>
      <c r="N755" s="110"/>
      <c r="O755" s="111" t="s">
        <v>81</v>
      </c>
      <c r="P755" s="111"/>
      <c r="Q755" s="111"/>
      <c r="R755" s="111">
        <v>0</v>
      </c>
      <c r="S755" s="92"/>
      <c r="T755" s="111" t="s">
        <v>81</v>
      </c>
      <c r="U755" s="117" t="str">
        <f>IF($J$1="Dec",Y754,"")</f>
        <v/>
      </c>
      <c r="V755" s="113"/>
      <c r="W755" s="117" t="str">
        <f t="shared" si="176"/>
        <v/>
      </c>
      <c r="X755" s="113"/>
      <c r="Y755" s="117" t="str">
        <f t="shared" si="177"/>
        <v/>
      </c>
      <c r="Z755" s="118"/>
      <c r="AA755" s="93"/>
      <c r="AB755" s="93"/>
      <c r="AC755" s="93"/>
    </row>
    <row r="756" spans="1:29" ht="20.100000000000001" customHeight="1" thickBot="1" x14ac:dyDescent="0.25">
      <c r="A756" s="353"/>
      <c r="B756" s="353"/>
      <c r="C756" s="353"/>
      <c r="D756" s="353"/>
      <c r="E756" s="353"/>
      <c r="F756" s="353"/>
      <c r="G756" s="353"/>
      <c r="H756" s="353"/>
      <c r="I756" s="353"/>
      <c r="J756" s="353"/>
      <c r="K756" s="353"/>
      <c r="L756" s="353"/>
      <c r="M756" s="136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6"/>
      <c r="AB756" s="136"/>
      <c r="AC756" s="136"/>
    </row>
    <row r="757" spans="1:29" ht="20.100000000000001" customHeight="1" thickBot="1" x14ac:dyDescent="0.55000000000000004">
      <c r="A757" s="560" t="s">
        <v>50</v>
      </c>
      <c r="B757" s="561"/>
      <c r="C757" s="561"/>
      <c r="D757" s="561"/>
      <c r="E757" s="561"/>
      <c r="F757" s="561"/>
      <c r="G757" s="561"/>
      <c r="H757" s="561"/>
      <c r="I757" s="561"/>
      <c r="J757" s="561"/>
      <c r="K757" s="561"/>
      <c r="L757" s="562"/>
      <c r="M757" s="94"/>
      <c r="N757" s="95"/>
      <c r="O757" s="557" t="s">
        <v>51</v>
      </c>
      <c r="P757" s="558"/>
      <c r="Q757" s="558"/>
      <c r="R757" s="559"/>
      <c r="S757" s="96"/>
      <c r="T757" s="557" t="s">
        <v>52</v>
      </c>
      <c r="U757" s="558"/>
      <c r="V757" s="558"/>
      <c r="W757" s="558"/>
      <c r="X757" s="558"/>
      <c r="Y757" s="559"/>
      <c r="Z757" s="97"/>
      <c r="AA757" s="86"/>
      <c r="AB757" s="86"/>
      <c r="AC757" s="86"/>
    </row>
    <row r="758" spans="1:29" ht="20.100000000000001" customHeight="1" thickBot="1" x14ac:dyDescent="0.3">
      <c r="A758" s="436"/>
      <c r="B758" s="437"/>
      <c r="C758" s="566" t="s">
        <v>237</v>
      </c>
      <c r="D758" s="567"/>
      <c r="E758" s="567"/>
      <c r="F758" s="567"/>
      <c r="G758" s="437" t="str">
        <f>$J$1</f>
        <v>May</v>
      </c>
      <c r="H758" s="568">
        <f>$K$1</f>
        <v>2025</v>
      </c>
      <c r="I758" s="567"/>
      <c r="J758" s="437"/>
      <c r="K758" s="438"/>
      <c r="L758" s="439"/>
      <c r="M758" s="102"/>
      <c r="N758" s="103"/>
      <c r="O758" s="104" t="s">
        <v>53</v>
      </c>
      <c r="P758" s="104" t="s">
        <v>54</v>
      </c>
      <c r="Q758" s="104" t="s">
        <v>55</v>
      </c>
      <c r="R758" s="104" t="s">
        <v>56</v>
      </c>
      <c r="S758" s="105"/>
      <c r="T758" s="104" t="s">
        <v>53</v>
      </c>
      <c r="U758" s="104" t="s">
        <v>57</v>
      </c>
      <c r="V758" s="104" t="s">
        <v>9</v>
      </c>
      <c r="W758" s="104" t="s">
        <v>10</v>
      </c>
      <c r="X758" s="104" t="s">
        <v>11</v>
      </c>
      <c r="Y758" s="104" t="s">
        <v>58</v>
      </c>
      <c r="Z758" s="106"/>
      <c r="AA758" s="86"/>
      <c r="AB758" s="86"/>
      <c r="AC758" s="86"/>
    </row>
    <row r="759" spans="1:29" ht="20.100000000000001" customHeight="1" x14ac:dyDescent="0.25">
      <c r="A759" s="405"/>
      <c r="B759" s="353"/>
      <c r="C759" s="353"/>
      <c r="D759" s="406"/>
      <c r="E759" s="406"/>
      <c r="F759" s="406"/>
      <c r="G759" s="406"/>
      <c r="H759" s="406"/>
      <c r="I759" s="353"/>
      <c r="J759" s="407" t="s">
        <v>59</v>
      </c>
      <c r="K759" s="408">
        <v>30000</v>
      </c>
      <c r="L759" s="409"/>
      <c r="M759" s="93"/>
      <c r="N759" s="110"/>
      <c r="O759" s="111" t="s">
        <v>60</v>
      </c>
      <c r="P759" s="111">
        <v>30</v>
      </c>
      <c r="Q759" s="111">
        <v>1</v>
      </c>
      <c r="R759" s="111">
        <v>0</v>
      </c>
      <c r="S759" s="112"/>
      <c r="T759" s="111" t="s">
        <v>60</v>
      </c>
      <c r="U759" s="113"/>
      <c r="V759" s="113">
        <v>10000</v>
      </c>
      <c r="W759" s="113">
        <f>V759+U759</f>
        <v>10000</v>
      </c>
      <c r="X759" s="113">
        <v>2000</v>
      </c>
      <c r="Y759" s="113">
        <f>W759-X759</f>
        <v>8000</v>
      </c>
      <c r="Z759" s="106"/>
      <c r="AA759" s="86"/>
      <c r="AB759" s="86"/>
      <c r="AC759" s="86"/>
    </row>
    <row r="760" spans="1:29" ht="20.100000000000001" customHeight="1" thickBot="1" x14ac:dyDescent="0.3">
      <c r="A760" s="405"/>
      <c r="B760" s="353" t="s">
        <v>61</v>
      </c>
      <c r="C760" s="205" t="s">
        <v>223</v>
      </c>
      <c r="D760" s="353"/>
      <c r="E760" s="353"/>
      <c r="F760" s="353"/>
      <c r="G760" s="353"/>
      <c r="H760" s="411"/>
      <c r="I760" s="406"/>
      <c r="J760" s="353"/>
      <c r="K760" s="353"/>
      <c r="L760" s="412"/>
      <c r="M760" s="94"/>
      <c r="N760" s="116"/>
      <c r="O760" s="111" t="s">
        <v>62</v>
      </c>
      <c r="P760" s="111">
        <v>25</v>
      </c>
      <c r="Q760" s="111">
        <v>3</v>
      </c>
      <c r="R760" s="111">
        <v>0</v>
      </c>
      <c r="S760" s="92"/>
      <c r="T760" s="111" t="s">
        <v>62</v>
      </c>
      <c r="U760" s="117">
        <f>Y759</f>
        <v>8000</v>
      </c>
      <c r="V760" s="113"/>
      <c r="W760" s="117">
        <f t="shared" ref="W760:W770" si="181">IF(U760="","",U760+V760)</f>
        <v>8000</v>
      </c>
      <c r="X760" s="113">
        <v>2000</v>
      </c>
      <c r="Y760" s="117">
        <f t="shared" ref="Y760:Y770" si="182">IF(W760="","",W760-X760)</f>
        <v>6000</v>
      </c>
      <c r="Z760" s="118"/>
      <c r="AA760" s="86"/>
      <c r="AB760" s="86"/>
      <c r="AC760" s="86"/>
    </row>
    <row r="761" spans="1:29" ht="20.100000000000001" customHeight="1" thickBot="1" x14ac:dyDescent="0.3">
      <c r="A761" s="405"/>
      <c r="B761" s="413" t="s">
        <v>63</v>
      </c>
      <c r="C761" s="445">
        <v>45551</v>
      </c>
      <c r="D761" s="353"/>
      <c r="E761" s="353"/>
      <c r="F761" s="563" t="s">
        <v>52</v>
      </c>
      <c r="G761" s="564"/>
      <c r="H761" s="353"/>
      <c r="I761" s="563" t="s">
        <v>64</v>
      </c>
      <c r="J761" s="565"/>
      <c r="K761" s="564"/>
      <c r="L761" s="415"/>
      <c r="M761" s="93"/>
      <c r="N761" s="110"/>
      <c r="O761" s="111" t="s">
        <v>65</v>
      </c>
      <c r="P761" s="111">
        <v>31</v>
      </c>
      <c r="Q761" s="111">
        <v>0</v>
      </c>
      <c r="R761" s="111">
        <v>0</v>
      </c>
      <c r="S761" s="92"/>
      <c r="T761" s="111" t="s">
        <v>65</v>
      </c>
      <c r="U761" s="117">
        <f>Y760</f>
        <v>6000</v>
      </c>
      <c r="V761" s="113"/>
      <c r="W761" s="117">
        <f t="shared" si="181"/>
        <v>6000</v>
      </c>
      <c r="X761" s="113">
        <v>2000</v>
      </c>
      <c r="Y761" s="117">
        <f t="shared" si="182"/>
        <v>4000</v>
      </c>
      <c r="Z761" s="118"/>
      <c r="AA761" s="86"/>
      <c r="AB761" s="86"/>
      <c r="AC761" s="86"/>
    </row>
    <row r="762" spans="1:29" ht="20.100000000000001" customHeight="1" x14ac:dyDescent="0.25">
      <c r="A762" s="405"/>
      <c r="B762" s="353"/>
      <c r="C762" s="353"/>
      <c r="D762" s="353"/>
      <c r="E762" s="353"/>
      <c r="F762" s="353"/>
      <c r="G762" s="353"/>
      <c r="H762" s="416"/>
      <c r="I762" s="353"/>
      <c r="J762" s="353"/>
      <c r="K762" s="353"/>
      <c r="L762" s="417"/>
      <c r="M762" s="93"/>
      <c r="N762" s="110"/>
      <c r="O762" s="111" t="s">
        <v>66</v>
      </c>
      <c r="P762" s="111">
        <v>29</v>
      </c>
      <c r="Q762" s="111">
        <v>1</v>
      </c>
      <c r="R762" s="111">
        <v>0</v>
      </c>
      <c r="S762" s="92"/>
      <c r="T762" s="111" t="s">
        <v>66</v>
      </c>
      <c r="U762" s="117">
        <f>Y761</f>
        <v>4000</v>
      </c>
      <c r="V762" s="113"/>
      <c r="W762" s="117">
        <f t="shared" si="181"/>
        <v>4000</v>
      </c>
      <c r="X762" s="113">
        <v>2000</v>
      </c>
      <c r="Y762" s="117">
        <f t="shared" si="182"/>
        <v>2000</v>
      </c>
      <c r="Z762" s="118"/>
      <c r="AA762" s="86"/>
      <c r="AB762" s="86"/>
      <c r="AC762" s="86"/>
    </row>
    <row r="763" spans="1:29" ht="20.100000000000001" customHeight="1" x14ac:dyDescent="0.25">
      <c r="A763" s="405"/>
      <c r="B763" s="581" t="s">
        <v>51</v>
      </c>
      <c r="C763" s="527"/>
      <c r="D763" s="353"/>
      <c r="E763" s="353"/>
      <c r="F763" s="124" t="s">
        <v>67</v>
      </c>
      <c r="G763" s="125">
        <f>IF($J$1="January",U759,IF($J$1="February",U760,IF($J$1="March",U761,IF($J$1="April",U762,IF($J$1="May",U763,IF($J$1="June",U764,IF($J$1="July",U765,IF($J$1="August",U766,IF($J$1="August",U766,IF($J$1="September",U767,IF($J$1="October",U768,IF($J$1="November",U769,IF($J$1="December",U770)))))))))))))</f>
        <v>2000</v>
      </c>
      <c r="H763" s="416"/>
      <c r="I763" s="126">
        <f>IF(C767&gt;=C766,$K$2,C765+C767)</f>
        <v>29</v>
      </c>
      <c r="J763" s="127" t="s">
        <v>68</v>
      </c>
      <c r="K763" s="128">
        <f>K759/$K$2*I763</f>
        <v>28064.516129032258</v>
      </c>
      <c r="L763" s="418"/>
      <c r="M763" s="93"/>
      <c r="N763" s="110"/>
      <c r="O763" s="111" t="s">
        <v>69</v>
      </c>
      <c r="P763" s="111">
        <v>29</v>
      </c>
      <c r="Q763" s="111">
        <v>2</v>
      </c>
      <c r="R763" s="111">
        <v>0</v>
      </c>
      <c r="S763" s="92"/>
      <c r="T763" s="111" t="s">
        <v>69</v>
      </c>
      <c r="U763" s="117">
        <f>IF($J$1="April","",Y762)</f>
        <v>2000</v>
      </c>
      <c r="V763" s="113"/>
      <c r="W763" s="117">
        <f t="shared" si="181"/>
        <v>2000</v>
      </c>
      <c r="X763" s="113">
        <v>2000</v>
      </c>
      <c r="Y763" s="117">
        <f t="shared" si="182"/>
        <v>0</v>
      </c>
      <c r="Z763" s="118"/>
      <c r="AA763" s="86"/>
      <c r="AB763" s="86"/>
      <c r="AC763" s="86"/>
    </row>
    <row r="764" spans="1:29" ht="20.100000000000001" customHeight="1" x14ac:dyDescent="0.25">
      <c r="A764" s="405"/>
      <c r="B764" s="130"/>
      <c r="C764" s="130"/>
      <c r="D764" s="353"/>
      <c r="E764" s="353"/>
      <c r="F764" s="124" t="s">
        <v>9</v>
      </c>
      <c r="G764" s="125">
        <f>IF($J$1="January",V759,IF($J$1="February",V760,IF($J$1="March",V761,IF($J$1="April",V762,IF($J$1="May",V763,IF($J$1="June",V764,IF($J$1="July",V765,IF($J$1="August",V766,IF($J$1="August",V766,IF($J$1="September",V767,IF($J$1="October",V768,IF($J$1="November",V769,IF($J$1="December",V770)))))))))))))</f>
        <v>0</v>
      </c>
      <c r="H764" s="416"/>
      <c r="I764" s="446">
        <v>44</v>
      </c>
      <c r="J764" s="127" t="s">
        <v>70</v>
      </c>
      <c r="K764" s="125">
        <f>K759/$K$2/8*I764</f>
        <v>5322.5806451612907</v>
      </c>
      <c r="L764" s="420"/>
      <c r="M764" s="93"/>
      <c r="N764" s="110"/>
      <c r="O764" s="111" t="s">
        <v>47</v>
      </c>
      <c r="P764" s="111"/>
      <c r="Q764" s="111"/>
      <c r="R764" s="111">
        <v>0</v>
      </c>
      <c r="S764" s="92"/>
      <c r="T764" s="111" t="s">
        <v>47</v>
      </c>
      <c r="U764" s="117" t="str">
        <f>IF($J$1="May","",Y763)</f>
        <v/>
      </c>
      <c r="V764" s="113"/>
      <c r="W764" s="117" t="str">
        <f t="shared" si="181"/>
        <v/>
      </c>
      <c r="X764" s="113"/>
      <c r="Y764" s="117" t="str">
        <f t="shared" si="182"/>
        <v/>
      </c>
      <c r="Z764" s="118"/>
      <c r="AA764" s="86"/>
      <c r="AB764" s="86"/>
      <c r="AC764" s="86"/>
    </row>
    <row r="765" spans="1:29" ht="20.100000000000001" customHeight="1" x14ac:dyDescent="0.25">
      <c r="A765" s="405"/>
      <c r="B765" s="124" t="s">
        <v>54</v>
      </c>
      <c r="C765" s="130">
        <f>IF($J$1="January",P759,IF($J$1="February",P760,IF($J$1="March",P761,IF($J$1="April",P762,IF($J$1="May",P763,IF($J$1="June",P764,IF($J$1="July",P765,IF($J$1="August",P766,IF($J$1="August",P766,IF($J$1="September",P767,IF($J$1="October",P768,IF($J$1="November",P769,IF($J$1="December",P770)))))))))))))</f>
        <v>29</v>
      </c>
      <c r="D765" s="353"/>
      <c r="E765" s="353"/>
      <c r="F765" s="124" t="s">
        <v>71</v>
      </c>
      <c r="G765" s="125">
        <f>IF($J$1="January",W759,IF($J$1="February",W760,IF($J$1="March",W761,IF($J$1="April",W762,IF($J$1="May",W763,IF($J$1="June",W764,IF($J$1="July",W765,IF($J$1="August",W766,IF($J$1="August",W766,IF($J$1="September",W767,IF($J$1="October",W768,IF($J$1="November",W769,IF($J$1="December",W770)))))))))))))</f>
        <v>2000</v>
      </c>
      <c r="H765" s="416"/>
      <c r="I765" s="578" t="s">
        <v>72</v>
      </c>
      <c r="J765" s="527"/>
      <c r="K765" s="125">
        <f>K763+K764</f>
        <v>33387.096774193546</v>
      </c>
      <c r="L765" s="420"/>
      <c r="M765" s="93"/>
      <c r="N765" s="110"/>
      <c r="O765" s="111" t="s">
        <v>73</v>
      </c>
      <c r="P765" s="111"/>
      <c r="Q765" s="111"/>
      <c r="R765" s="111">
        <v>0</v>
      </c>
      <c r="S765" s="92"/>
      <c r="T765" s="111" t="s">
        <v>73</v>
      </c>
      <c r="U765" s="117" t="str">
        <f t="shared" ref="U765" si="183">IF($J$1="May",Y764,Y764)</f>
        <v/>
      </c>
      <c r="V765" s="113"/>
      <c r="W765" s="117" t="str">
        <f t="shared" si="181"/>
        <v/>
      </c>
      <c r="X765" s="113"/>
      <c r="Y765" s="117" t="str">
        <f t="shared" si="182"/>
        <v/>
      </c>
      <c r="Z765" s="118"/>
      <c r="AA765" s="86"/>
      <c r="AB765" s="86"/>
      <c r="AC765" s="86"/>
    </row>
    <row r="766" spans="1:29" ht="20.100000000000001" customHeight="1" x14ac:dyDescent="0.25">
      <c r="A766" s="405"/>
      <c r="B766" s="124" t="s">
        <v>55</v>
      </c>
      <c r="C766" s="130">
        <f>IF($J$1="January",Q759,IF($J$1="February",Q760,IF($J$1="March",Q761,IF($J$1="April",Q762,IF($J$1="May",Q763,IF($J$1="June",Q764,IF($J$1="July",Q765,IF($J$1="August",Q766,IF($J$1="August",Q766,IF($J$1="September",Q767,IF($J$1="October",Q768,IF($J$1="November",Q769,IF($J$1="December",Q770)))))))))))))</f>
        <v>2</v>
      </c>
      <c r="D766" s="353"/>
      <c r="E766" s="353"/>
      <c r="F766" s="124" t="s">
        <v>11</v>
      </c>
      <c r="G766" s="125">
        <f>IF($J$1="January",X759,IF($J$1="February",X760,IF($J$1="March",X761,IF($J$1="April",X762,IF($J$1="May",X763,IF($J$1="June",X764,IF($J$1="July",X765,IF($J$1="August",X766,IF($J$1="August",X766,IF($J$1="September",X767,IF($J$1="October",X768,IF($J$1="November",X769,IF($J$1="December",X770)))))))))))))</f>
        <v>2000</v>
      </c>
      <c r="H766" s="416"/>
      <c r="I766" s="578" t="s">
        <v>74</v>
      </c>
      <c r="J766" s="527"/>
      <c r="K766" s="125">
        <f>G766</f>
        <v>2000</v>
      </c>
      <c r="L766" s="420"/>
      <c r="M766" s="93"/>
      <c r="N766" s="110"/>
      <c r="O766" s="111" t="s">
        <v>75</v>
      </c>
      <c r="P766" s="111"/>
      <c r="Q766" s="111"/>
      <c r="R766" s="111">
        <v>0</v>
      </c>
      <c r="S766" s="92"/>
      <c r="T766" s="111" t="s">
        <v>75</v>
      </c>
      <c r="U766" s="117" t="str">
        <f>Y765</f>
        <v/>
      </c>
      <c r="V766" s="113"/>
      <c r="W766" s="117" t="str">
        <f t="shared" si="181"/>
        <v/>
      </c>
      <c r="X766" s="113"/>
      <c r="Y766" s="117" t="str">
        <f t="shared" si="182"/>
        <v/>
      </c>
      <c r="Z766" s="118"/>
      <c r="AA766" s="86"/>
      <c r="AB766" s="86"/>
      <c r="AC766" s="86"/>
    </row>
    <row r="767" spans="1:29" ht="18.75" customHeight="1" x14ac:dyDescent="0.2">
      <c r="A767" s="405"/>
      <c r="B767" s="426" t="s">
        <v>76</v>
      </c>
      <c r="C767" s="424">
        <f>IF($J$1="January",R759,IF($J$1="February",R760,IF($J$1="March",R761,IF($J$1="April",R762,IF($J$1="May",R763,IF($J$1="June",R764,IF($J$1="July",R765,IF($J$1="August",R766,IF($J$1="August",R766,IF($J$1="September",R767,IF($J$1="October",R768,IF($J$1="November",R769,IF($J$1="December",R770)))))))))))))</f>
        <v>0</v>
      </c>
      <c r="D767" s="353"/>
      <c r="E767" s="353"/>
      <c r="F767" s="426" t="s">
        <v>58</v>
      </c>
      <c r="G767" s="427">
        <f>IF($J$1="January",Y759,IF($J$1="February",Y760,IF($J$1="March",Y761,IF($J$1="April",Y762,IF($J$1="May",Y763,IF($J$1="June",Y764,IF($J$1="July",Y765,IF($J$1="August",Y766,IF($J$1="August",Y766,IF($J$1="September",Y767,IF($J$1="October",Y768,IF($J$1="November",Y769,IF($J$1="December",Y770)))))))))))))</f>
        <v>0</v>
      </c>
      <c r="H767" s="353"/>
      <c r="I767" s="576" t="s">
        <v>13</v>
      </c>
      <c r="J767" s="577"/>
      <c r="K767" s="430">
        <f>K765-K766</f>
        <v>31387.096774193546</v>
      </c>
      <c r="L767" s="412"/>
      <c r="M767" s="93"/>
      <c r="N767" s="110"/>
      <c r="O767" s="111" t="s">
        <v>78</v>
      </c>
      <c r="P767" s="111"/>
      <c r="Q767" s="111"/>
      <c r="R767" s="111">
        <v>0</v>
      </c>
      <c r="S767" s="92"/>
      <c r="T767" s="111" t="s">
        <v>78</v>
      </c>
      <c r="U767" s="117" t="str">
        <f>Y766</f>
        <v/>
      </c>
      <c r="V767" s="113"/>
      <c r="W767" s="117" t="str">
        <f t="shared" si="181"/>
        <v/>
      </c>
      <c r="X767" s="113"/>
      <c r="Y767" s="117" t="str">
        <f t="shared" si="182"/>
        <v/>
      </c>
      <c r="Z767" s="118"/>
      <c r="AA767" s="93"/>
      <c r="AB767" s="93"/>
      <c r="AC767" s="93"/>
    </row>
    <row r="768" spans="1:29" ht="20.100000000000001" customHeight="1" x14ac:dyDescent="0.25">
      <c r="A768" s="405"/>
      <c r="B768" s="353"/>
      <c r="C768" s="353"/>
      <c r="D768" s="353"/>
      <c r="E768" s="353"/>
      <c r="F768" s="353"/>
      <c r="G768" s="353"/>
      <c r="H768" s="353"/>
      <c r="I768" s="583" t="s">
        <v>297</v>
      </c>
      <c r="J768" s="584"/>
      <c r="K768" s="408"/>
      <c r="L768" s="415"/>
      <c r="M768" s="93"/>
      <c r="N768" s="110"/>
      <c r="O768" s="111" t="s">
        <v>79</v>
      </c>
      <c r="P768" s="111"/>
      <c r="Q768" s="111"/>
      <c r="R768" s="111">
        <v>0</v>
      </c>
      <c r="S768" s="92"/>
      <c r="T768" s="111" t="s">
        <v>79</v>
      </c>
      <c r="U768" s="117" t="str">
        <f>Y767</f>
        <v/>
      </c>
      <c r="V768" s="113"/>
      <c r="W768" s="117" t="str">
        <f t="shared" si="181"/>
        <v/>
      </c>
      <c r="X768" s="113"/>
      <c r="Y768" s="117" t="str">
        <f t="shared" si="182"/>
        <v/>
      </c>
      <c r="Z768" s="118"/>
      <c r="AA768" s="86"/>
      <c r="AB768" s="86"/>
      <c r="AC768" s="86"/>
    </row>
    <row r="769" spans="1:29" ht="20.100000000000001" customHeight="1" x14ac:dyDescent="0.3">
      <c r="A769" s="405"/>
      <c r="B769" s="444"/>
      <c r="C769" s="444"/>
      <c r="D769" s="444"/>
      <c r="E769" s="444"/>
      <c r="F769" s="444"/>
      <c r="G769" s="444"/>
      <c r="H769" s="444"/>
      <c r="I769" s="579" t="s">
        <v>296</v>
      </c>
      <c r="J769" s="580"/>
      <c r="K769" s="408"/>
      <c r="L769" s="415"/>
      <c r="M769" s="93"/>
      <c r="N769" s="110"/>
      <c r="O769" s="111" t="s">
        <v>80</v>
      </c>
      <c r="P769" s="111"/>
      <c r="Q769" s="111"/>
      <c r="R769" s="111">
        <v>0</v>
      </c>
      <c r="S769" s="92"/>
      <c r="T769" s="111" t="s">
        <v>80</v>
      </c>
      <c r="U769" s="117">
        <v>0</v>
      </c>
      <c r="V769" s="113"/>
      <c r="W769" s="117">
        <f>V769+U769</f>
        <v>0</v>
      </c>
      <c r="X769" s="113"/>
      <c r="Y769" s="117">
        <f t="shared" si="182"/>
        <v>0</v>
      </c>
      <c r="Z769" s="118"/>
      <c r="AA769" s="86"/>
      <c r="AB769" s="86"/>
      <c r="AC769" s="86"/>
    </row>
    <row r="770" spans="1:29" ht="20.100000000000001" customHeight="1" thickBot="1" x14ac:dyDescent="0.35">
      <c r="A770" s="421"/>
      <c r="B770" s="447"/>
      <c r="C770" s="447"/>
      <c r="D770" s="447"/>
      <c r="E770" s="447"/>
      <c r="F770" s="447"/>
      <c r="G770" s="447"/>
      <c r="H770" s="447"/>
      <c r="I770" s="447"/>
      <c r="J770" s="447"/>
      <c r="K770" s="447"/>
      <c r="L770" s="423"/>
      <c r="M770" s="93"/>
      <c r="N770" s="110"/>
      <c r="O770" s="111" t="s">
        <v>81</v>
      </c>
      <c r="P770" s="111"/>
      <c r="Q770" s="111"/>
      <c r="R770" s="111">
        <v>0</v>
      </c>
      <c r="S770" s="92"/>
      <c r="T770" s="111" t="s">
        <v>81</v>
      </c>
      <c r="U770" s="117">
        <f>Y769</f>
        <v>0</v>
      </c>
      <c r="V770" s="113"/>
      <c r="W770" s="117">
        <f t="shared" si="181"/>
        <v>0</v>
      </c>
      <c r="X770" s="113"/>
      <c r="Y770" s="117">
        <f t="shared" si="182"/>
        <v>0</v>
      </c>
      <c r="Z770" s="118"/>
      <c r="AA770" s="86"/>
      <c r="AB770" s="86"/>
      <c r="AC770" s="86"/>
    </row>
    <row r="771" spans="1:29" ht="20.100000000000001" customHeight="1" thickBot="1" x14ac:dyDescent="0.25">
      <c r="A771" s="353"/>
      <c r="B771" s="353"/>
      <c r="C771" s="353"/>
      <c r="D771" s="353"/>
      <c r="E771" s="353"/>
      <c r="F771" s="353"/>
      <c r="G771" s="353"/>
      <c r="H771" s="353"/>
      <c r="I771" s="353"/>
      <c r="J771" s="353"/>
      <c r="K771" s="353"/>
      <c r="L771" s="353"/>
      <c r="M771" s="136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6"/>
      <c r="AB771" s="136"/>
      <c r="AC771" s="136"/>
    </row>
    <row r="772" spans="1:29" ht="20.100000000000001" customHeight="1" thickBot="1" x14ac:dyDescent="0.55000000000000004">
      <c r="A772" s="560" t="s">
        <v>50</v>
      </c>
      <c r="B772" s="561"/>
      <c r="C772" s="561"/>
      <c r="D772" s="561"/>
      <c r="E772" s="561"/>
      <c r="F772" s="561"/>
      <c r="G772" s="561"/>
      <c r="H772" s="561"/>
      <c r="I772" s="561"/>
      <c r="J772" s="561"/>
      <c r="K772" s="561"/>
      <c r="L772" s="562"/>
      <c r="M772" s="94"/>
      <c r="N772" s="95"/>
      <c r="O772" s="557" t="s">
        <v>51</v>
      </c>
      <c r="P772" s="558"/>
      <c r="Q772" s="558"/>
      <c r="R772" s="559"/>
      <c r="S772" s="96"/>
      <c r="T772" s="557" t="s">
        <v>52</v>
      </c>
      <c r="U772" s="558"/>
      <c r="V772" s="558"/>
      <c r="W772" s="558"/>
      <c r="X772" s="558"/>
      <c r="Y772" s="559"/>
      <c r="Z772" s="97"/>
      <c r="AA772" s="94"/>
      <c r="AB772" s="93"/>
      <c r="AC772" s="93"/>
    </row>
    <row r="773" spans="1:29" ht="20.100000000000001" customHeight="1" thickBot="1" x14ac:dyDescent="0.25">
      <c r="A773" s="436"/>
      <c r="B773" s="437"/>
      <c r="C773" s="566" t="s">
        <v>237</v>
      </c>
      <c r="D773" s="567"/>
      <c r="E773" s="567"/>
      <c r="F773" s="567"/>
      <c r="G773" s="437" t="str">
        <f>$J$1</f>
        <v>May</v>
      </c>
      <c r="H773" s="568">
        <f>$K$1</f>
        <v>2025</v>
      </c>
      <c r="I773" s="567"/>
      <c r="J773" s="437"/>
      <c r="K773" s="438"/>
      <c r="L773" s="439"/>
      <c r="M773" s="102"/>
      <c r="N773" s="103"/>
      <c r="O773" s="104" t="s">
        <v>53</v>
      </c>
      <c r="P773" s="104" t="s">
        <v>54</v>
      </c>
      <c r="Q773" s="104" t="s">
        <v>55</v>
      </c>
      <c r="R773" s="104" t="s">
        <v>56</v>
      </c>
      <c r="S773" s="105"/>
      <c r="T773" s="104" t="s">
        <v>53</v>
      </c>
      <c r="U773" s="104" t="s">
        <v>57</v>
      </c>
      <c r="V773" s="104" t="s">
        <v>9</v>
      </c>
      <c r="W773" s="104" t="s">
        <v>10</v>
      </c>
      <c r="X773" s="104" t="s">
        <v>11</v>
      </c>
      <c r="Y773" s="104" t="s">
        <v>58</v>
      </c>
      <c r="Z773" s="106"/>
      <c r="AA773" s="102"/>
      <c r="AB773" s="93"/>
      <c r="AC773" s="93"/>
    </row>
    <row r="774" spans="1:29" ht="20.100000000000001" customHeight="1" x14ac:dyDescent="0.2">
      <c r="A774" s="405"/>
      <c r="B774" s="353"/>
      <c r="C774" s="353"/>
      <c r="D774" s="406"/>
      <c r="E774" s="406"/>
      <c r="F774" s="406"/>
      <c r="G774" s="406"/>
      <c r="H774" s="406"/>
      <c r="I774" s="353"/>
      <c r="J774" s="407" t="s">
        <v>59</v>
      </c>
      <c r="K774" s="408">
        <f>32000+3000</f>
        <v>35000</v>
      </c>
      <c r="L774" s="409"/>
      <c r="M774" s="93"/>
      <c r="N774" s="110"/>
      <c r="O774" s="111" t="s">
        <v>60</v>
      </c>
      <c r="P774" s="111">
        <v>30</v>
      </c>
      <c r="Q774" s="111">
        <v>1</v>
      </c>
      <c r="R774" s="111">
        <v>0</v>
      </c>
      <c r="S774" s="112"/>
      <c r="T774" s="111" t="s">
        <v>60</v>
      </c>
      <c r="U774" s="113"/>
      <c r="V774" s="113"/>
      <c r="W774" s="113">
        <f>V774+U774</f>
        <v>0</v>
      </c>
      <c r="X774" s="113"/>
      <c r="Y774" s="113">
        <f>W774-X774</f>
        <v>0</v>
      </c>
      <c r="Z774" s="106"/>
      <c r="AA774" s="93"/>
      <c r="AB774" s="93"/>
      <c r="AC774" s="93"/>
    </row>
    <row r="775" spans="1:29" ht="20.100000000000001" customHeight="1" thickBot="1" x14ac:dyDescent="0.25">
      <c r="A775" s="405"/>
      <c r="B775" s="353" t="s">
        <v>61</v>
      </c>
      <c r="C775" s="410" t="s">
        <v>120</v>
      </c>
      <c r="D775" s="353"/>
      <c r="E775" s="353"/>
      <c r="F775" s="353"/>
      <c r="G775" s="353"/>
      <c r="H775" s="411"/>
      <c r="I775" s="406"/>
      <c r="J775" s="353"/>
      <c r="K775" s="353"/>
      <c r="L775" s="412"/>
      <c r="M775" s="94"/>
      <c r="N775" s="116"/>
      <c r="O775" s="111" t="s">
        <v>62</v>
      </c>
      <c r="P775" s="111">
        <v>27</v>
      </c>
      <c r="Q775" s="111">
        <v>1</v>
      </c>
      <c r="R775" s="111">
        <v>0</v>
      </c>
      <c r="S775" s="92"/>
      <c r="T775" s="111" t="s">
        <v>62</v>
      </c>
      <c r="U775" s="117">
        <f>Y774</f>
        <v>0</v>
      </c>
      <c r="V775" s="113"/>
      <c r="W775" s="117">
        <f t="shared" ref="W775:W785" si="184">IF(U775="","",U775+V775)</f>
        <v>0</v>
      </c>
      <c r="X775" s="113"/>
      <c r="Y775" s="117">
        <f t="shared" ref="Y775:Y785" si="185">IF(W775="","",W775-X775)</f>
        <v>0</v>
      </c>
      <c r="Z775" s="118"/>
      <c r="AA775" s="94"/>
      <c r="AB775" s="93"/>
      <c r="AC775" s="93"/>
    </row>
    <row r="776" spans="1:29" ht="20.100000000000001" customHeight="1" thickBot="1" x14ac:dyDescent="0.25">
      <c r="A776" s="405"/>
      <c r="B776" s="413" t="s">
        <v>63</v>
      </c>
      <c r="C776" s="414"/>
      <c r="D776" s="353"/>
      <c r="E776" s="353"/>
      <c r="F776" s="563" t="s">
        <v>52</v>
      </c>
      <c r="G776" s="564"/>
      <c r="H776" s="353"/>
      <c r="I776" s="563" t="s">
        <v>64</v>
      </c>
      <c r="J776" s="565"/>
      <c r="K776" s="564"/>
      <c r="L776" s="415"/>
      <c r="M776" s="93"/>
      <c r="N776" s="110"/>
      <c r="O776" s="111" t="s">
        <v>65</v>
      </c>
      <c r="P776" s="111">
        <v>31</v>
      </c>
      <c r="Q776" s="111">
        <v>0</v>
      </c>
      <c r="R776" s="111">
        <v>0</v>
      </c>
      <c r="S776" s="92"/>
      <c r="T776" s="111" t="s">
        <v>65</v>
      </c>
      <c r="U776" s="117">
        <f>Y775</f>
        <v>0</v>
      </c>
      <c r="V776" s="113"/>
      <c r="W776" s="117">
        <f t="shared" si="184"/>
        <v>0</v>
      </c>
      <c r="X776" s="113"/>
      <c r="Y776" s="117">
        <f t="shared" si="185"/>
        <v>0</v>
      </c>
      <c r="Z776" s="118"/>
      <c r="AA776" s="93"/>
      <c r="AB776" s="93"/>
      <c r="AC776" s="93"/>
    </row>
    <row r="777" spans="1:29" ht="20.100000000000001" customHeight="1" x14ac:dyDescent="0.2">
      <c r="A777" s="405"/>
      <c r="B777" s="353"/>
      <c r="C777" s="353"/>
      <c r="D777" s="353"/>
      <c r="E777" s="353"/>
      <c r="F777" s="353"/>
      <c r="G777" s="353"/>
      <c r="H777" s="416"/>
      <c r="I777" s="353"/>
      <c r="J777" s="353"/>
      <c r="K777" s="353"/>
      <c r="L777" s="417"/>
      <c r="M777" s="93"/>
      <c r="N777" s="110"/>
      <c r="O777" s="111" t="s">
        <v>66</v>
      </c>
      <c r="P777" s="111">
        <v>29</v>
      </c>
      <c r="Q777" s="111">
        <v>1</v>
      </c>
      <c r="R777" s="111">
        <v>0</v>
      </c>
      <c r="S777" s="92"/>
      <c r="T777" s="111" t="s">
        <v>66</v>
      </c>
      <c r="U777" s="117">
        <f>Y776</f>
        <v>0</v>
      </c>
      <c r="V777" s="113">
        <v>10000</v>
      </c>
      <c r="W777" s="117">
        <f t="shared" si="184"/>
        <v>10000</v>
      </c>
      <c r="X777" s="113">
        <v>5000</v>
      </c>
      <c r="Y777" s="117">
        <f t="shared" si="185"/>
        <v>5000</v>
      </c>
      <c r="Z777" s="118"/>
      <c r="AA777" s="93"/>
      <c r="AB777" s="93"/>
      <c r="AC777" s="93"/>
    </row>
    <row r="778" spans="1:29" ht="20.100000000000001" customHeight="1" x14ac:dyDescent="0.2">
      <c r="A778" s="405"/>
      <c r="B778" s="581" t="s">
        <v>51</v>
      </c>
      <c r="C778" s="527"/>
      <c r="D778" s="353"/>
      <c r="E778" s="353"/>
      <c r="F778" s="124" t="s">
        <v>67</v>
      </c>
      <c r="G778" s="125">
        <f>IF($J$1="January",U774,IF($J$1="February",U775,IF($J$1="March",U776,IF($J$1="April",U777,IF($J$1="May",U778,IF($J$1="June",U779,IF($J$1="July",U780,IF($J$1="August",U781,IF($J$1="August",U781,IF($J$1="September",U782,IF($J$1="October",U783,IF($J$1="November",U784,IF($J$1="December",U785)))))))))))))</f>
        <v>5000</v>
      </c>
      <c r="H778" s="416"/>
      <c r="I778" s="126">
        <f>IF(C782&gt;=C781,$K$2,C780+C782)</f>
        <v>31</v>
      </c>
      <c r="J778" s="127" t="s">
        <v>68</v>
      </c>
      <c r="K778" s="128">
        <f>K774/$K$2*I778</f>
        <v>35000</v>
      </c>
      <c r="L778" s="418"/>
      <c r="M778" s="93"/>
      <c r="N778" s="110"/>
      <c r="O778" s="111" t="s">
        <v>69</v>
      </c>
      <c r="P778" s="111">
        <v>31</v>
      </c>
      <c r="Q778" s="111">
        <v>0</v>
      </c>
      <c r="R778" s="111">
        <v>0</v>
      </c>
      <c r="S778" s="92"/>
      <c r="T778" s="111" t="s">
        <v>69</v>
      </c>
      <c r="U778" s="117">
        <f>Y777</f>
        <v>5000</v>
      </c>
      <c r="V778" s="113"/>
      <c r="W778" s="117">
        <f t="shared" si="184"/>
        <v>5000</v>
      </c>
      <c r="X778" s="113"/>
      <c r="Y778" s="117">
        <f t="shared" si="185"/>
        <v>5000</v>
      </c>
      <c r="Z778" s="118"/>
      <c r="AA778" s="93"/>
      <c r="AB778" s="93"/>
      <c r="AC778" s="93"/>
    </row>
    <row r="779" spans="1:29" ht="20.100000000000001" customHeight="1" x14ac:dyDescent="0.2">
      <c r="A779" s="405"/>
      <c r="B779" s="130"/>
      <c r="C779" s="130"/>
      <c r="D779" s="353"/>
      <c r="E779" s="353"/>
      <c r="F779" s="124" t="s">
        <v>9</v>
      </c>
      <c r="G779" s="125">
        <f>IF($J$1="January",V774,IF($J$1="February",V775,IF($J$1="March",V776,IF($J$1="April",V777,IF($J$1="May",V778,IF($J$1="June",V779,IF($J$1="July",V780,IF($J$1="August",V781,IF($J$1="August",V781,IF($J$1="September",V782,IF($J$1="October",V783,IF($J$1="November",V784,IF($J$1="December",V785)))))))))))))</f>
        <v>0</v>
      </c>
      <c r="H779" s="416"/>
      <c r="I779" s="419">
        <v>89</v>
      </c>
      <c r="J779" s="127" t="s">
        <v>70</v>
      </c>
      <c r="K779" s="125">
        <f>K774/$K$2/8*I779</f>
        <v>12560.483870967742</v>
      </c>
      <c r="L779" s="420"/>
      <c r="M779" s="93"/>
      <c r="N779" s="110"/>
      <c r="O779" s="111" t="s">
        <v>47</v>
      </c>
      <c r="P779" s="111"/>
      <c r="Q779" s="111"/>
      <c r="R779" s="111">
        <v>0</v>
      </c>
      <c r="S779" s="92"/>
      <c r="T779" s="111" t="s">
        <v>47</v>
      </c>
      <c r="U779" s="117"/>
      <c r="V779" s="113"/>
      <c r="W779" s="117" t="str">
        <f t="shared" si="184"/>
        <v/>
      </c>
      <c r="X779" s="113"/>
      <c r="Y779" s="117" t="str">
        <f t="shared" si="185"/>
        <v/>
      </c>
      <c r="Z779" s="118"/>
      <c r="AA779" s="93"/>
      <c r="AB779" s="93"/>
      <c r="AC779" s="93"/>
    </row>
    <row r="780" spans="1:29" ht="20.100000000000001" customHeight="1" x14ac:dyDescent="0.2">
      <c r="A780" s="405"/>
      <c r="B780" s="124" t="s">
        <v>54</v>
      </c>
      <c r="C780" s="130">
        <f>IF($J$1="January",P774,IF($J$1="February",P775,IF($J$1="March",P776,IF($J$1="April",P777,IF($J$1="May",P778,IF($J$1="June",P779,IF($J$1="July",P780,IF($J$1="August",P781,IF($J$1="August",P781,IF($J$1="September",P782,IF($J$1="October",P783,IF($J$1="November",P784,IF($J$1="December",P785)))))))))))))</f>
        <v>31</v>
      </c>
      <c r="D780" s="353"/>
      <c r="E780" s="353"/>
      <c r="F780" s="124" t="s">
        <v>71</v>
      </c>
      <c r="G780" s="125">
        <f>IF($J$1="January",W774,IF($J$1="February",W775,IF($J$1="March",W776,IF($J$1="April",W777,IF($J$1="May",W778,IF($J$1="June",W779,IF($J$1="July",W780,IF($J$1="August",W781,IF($J$1="August",W781,IF($J$1="September",W782,IF($J$1="October",W783,IF($J$1="November",W784,IF($J$1="December",W785)))))))))))))</f>
        <v>5000</v>
      </c>
      <c r="H780" s="416"/>
      <c r="I780" s="578" t="s">
        <v>72</v>
      </c>
      <c r="J780" s="527"/>
      <c r="K780" s="125">
        <f>K778+K779</f>
        <v>47560.483870967742</v>
      </c>
      <c r="L780" s="420"/>
      <c r="M780" s="93"/>
      <c r="N780" s="110"/>
      <c r="O780" s="111" t="s">
        <v>73</v>
      </c>
      <c r="P780" s="111"/>
      <c r="Q780" s="111"/>
      <c r="R780" s="111">
        <v>0</v>
      </c>
      <c r="S780" s="92"/>
      <c r="T780" s="111" t="s">
        <v>73</v>
      </c>
      <c r="U780" s="117"/>
      <c r="V780" s="113"/>
      <c r="W780" s="117" t="str">
        <f t="shared" si="184"/>
        <v/>
      </c>
      <c r="X780" s="113"/>
      <c r="Y780" s="117" t="str">
        <f t="shared" si="185"/>
        <v/>
      </c>
      <c r="Z780" s="118"/>
      <c r="AA780" s="93"/>
      <c r="AB780" s="93"/>
      <c r="AC780" s="93"/>
    </row>
    <row r="781" spans="1:29" ht="20.100000000000001" customHeight="1" x14ac:dyDescent="0.2">
      <c r="A781" s="405"/>
      <c r="B781" s="124" t="s">
        <v>55</v>
      </c>
      <c r="C781" s="130">
        <f>IF($J$1="January",Q774,IF($J$1="February",Q775,IF($J$1="March",Q776,IF($J$1="April",Q777,IF($J$1="May",Q778,IF($J$1="June",Q779,IF($J$1="July",Q780,IF($J$1="August",Q781,IF($J$1="August",Q781,IF($J$1="September",Q782,IF($J$1="October",Q783,IF($J$1="November",Q784,IF($J$1="December",Q785)))))))))))))</f>
        <v>0</v>
      </c>
      <c r="D781" s="353"/>
      <c r="E781" s="353"/>
      <c r="F781" s="124" t="s">
        <v>11</v>
      </c>
      <c r="G781" s="125">
        <f>IF($J$1="January",X774,IF($J$1="February",X775,IF($J$1="March",X776,IF($J$1="April",X777,IF($J$1="May",X778,IF($J$1="June",X779,IF($J$1="July",X780,IF($J$1="August",X781,IF($J$1="August",X781,IF($J$1="September",X782,IF($J$1="October",X783,IF($J$1="November",X784,IF($J$1="December",X785)))))))))))))</f>
        <v>0</v>
      </c>
      <c r="H781" s="416"/>
      <c r="I781" s="578" t="s">
        <v>74</v>
      </c>
      <c r="J781" s="527"/>
      <c r="K781" s="125">
        <f>G781</f>
        <v>0</v>
      </c>
      <c r="L781" s="420"/>
      <c r="M781" s="93"/>
      <c r="N781" s="110"/>
      <c r="O781" s="111" t="s">
        <v>75</v>
      </c>
      <c r="P781" s="111"/>
      <c r="Q781" s="111"/>
      <c r="R781" s="111">
        <v>0</v>
      </c>
      <c r="S781" s="92"/>
      <c r="T781" s="111" t="s">
        <v>75</v>
      </c>
      <c r="U781" s="117" t="str">
        <f t="shared" ref="U781" si="186">IF($J$1="May",Y780,Y780)</f>
        <v/>
      </c>
      <c r="V781" s="113"/>
      <c r="W781" s="117"/>
      <c r="X781" s="113"/>
      <c r="Y781" s="117" t="str">
        <f t="shared" si="185"/>
        <v/>
      </c>
      <c r="Z781" s="118"/>
      <c r="AA781" s="93"/>
      <c r="AB781" s="93"/>
      <c r="AC781" s="93"/>
    </row>
    <row r="782" spans="1:29" ht="18.75" customHeight="1" x14ac:dyDescent="0.2">
      <c r="A782" s="405"/>
      <c r="B782" s="426" t="s">
        <v>76</v>
      </c>
      <c r="C782" s="424">
        <f>IF($J$1="January",R774,IF($J$1="February",R775,IF($J$1="March",R776,IF($J$1="April",R777,IF($J$1="May",R778,IF($J$1="June",R779,IF($J$1="July",R780,IF($J$1="August",R781,IF($J$1="August",R781,IF($J$1="September",R782,IF($J$1="October",R783,IF($J$1="November",R784,IF($J$1="December",R785)))))))))))))</f>
        <v>0</v>
      </c>
      <c r="D782" s="353"/>
      <c r="E782" s="353"/>
      <c r="F782" s="426" t="s">
        <v>58</v>
      </c>
      <c r="G782" s="427">
        <f>IF($J$1="January",Y774,IF($J$1="February",Y775,IF($J$1="March",Y776,IF($J$1="April",Y777,IF($J$1="May",Y778,IF($J$1="June",Y779,IF($J$1="July",Y780,IF($J$1="August",Y781,IF($J$1="August",Y781,IF($J$1="September",Y782,IF($J$1="October",Y783,IF($J$1="November",Y784,IF($J$1="December",Y785)))))))))))))</f>
        <v>5000</v>
      </c>
      <c r="H782" s="353"/>
      <c r="I782" s="576" t="s">
        <v>13</v>
      </c>
      <c r="J782" s="577"/>
      <c r="K782" s="430">
        <f>K780-K781</f>
        <v>47560.483870967742</v>
      </c>
      <c r="L782" s="412"/>
      <c r="M782" s="93"/>
      <c r="N782" s="110"/>
      <c r="O782" s="111" t="s">
        <v>78</v>
      </c>
      <c r="P782" s="111"/>
      <c r="Q782" s="111"/>
      <c r="R782" s="111">
        <v>0</v>
      </c>
      <c r="S782" s="92"/>
      <c r="T782" s="111" t="s">
        <v>78</v>
      </c>
      <c r="U782" s="117"/>
      <c r="V782" s="113"/>
      <c r="W782" s="117" t="str">
        <f t="shared" si="184"/>
        <v/>
      </c>
      <c r="X782" s="113"/>
      <c r="Y782" s="117" t="str">
        <f t="shared" si="185"/>
        <v/>
      </c>
      <c r="Z782" s="118"/>
      <c r="AA782" s="93"/>
      <c r="AB782" s="93"/>
      <c r="AC782" s="93"/>
    </row>
    <row r="783" spans="1:29" ht="20.100000000000001" customHeight="1" x14ac:dyDescent="0.2">
      <c r="A783" s="405"/>
      <c r="B783" s="353"/>
      <c r="C783" s="353"/>
      <c r="D783" s="353"/>
      <c r="E783" s="353"/>
      <c r="F783" s="353"/>
      <c r="G783" s="353"/>
      <c r="H783" s="353"/>
      <c r="I783" s="571"/>
      <c r="J783" s="572"/>
      <c r="K783" s="408"/>
      <c r="L783" s="415"/>
      <c r="M783" s="93"/>
      <c r="N783" s="110"/>
      <c r="O783" s="111" t="s">
        <v>79</v>
      </c>
      <c r="P783" s="111"/>
      <c r="Q783" s="111"/>
      <c r="R783" s="111">
        <v>0</v>
      </c>
      <c r="S783" s="92"/>
      <c r="T783" s="111" t="s">
        <v>79</v>
      </c>
      <c r="U783" s="117"/>
      <c r="V783" s="113"/>
      <c r="W783" s="117" t="str">
        <f t="shared" si="184"/>
        <v/>
      </c>
      <c r="X783" s="113"/>
      <c r="Y783" s="117" t="str">
        <f t="shared" si="185"/>
        <v/>
      </c>
      <c r="Z783" s="118"/>
      <c r="AA783" s="93"/>
      <c r="AB783" s="93"/>
      <c r="AC783" s="93"/>
    </row>
    <row r="784" spans="1:29" ht="20.100000000000001" customHeight="1" x14ac:dyDescent="0.3">
      <c r="A784" s="405"/>
      <c r="B784" s="444"/>
      <c r="C784" s="444"/>
      <c r="D784" s="444"/>
      <c r="E784" s="444"/>
      <c r="F784" s="444"/>
      <c r="G784" s="444"/>
      <c r="H784" s="444"/>
      <c r="I784" s="571"/>
      <c r="J784" s="572"/>
      <c r="K784" s="408"/>
      <c r="L784" s="415"/>
      <c r="M784" s="93"/>
      <c r="N784" s="110"/>
      <c r="O784" s="111" t="s">
        <v>80</v>
      </c>
      <c r="P784" s="111"/>
      <c r="Q784" s="111"/>
      <c r="R784" s="111">
        <v>0</v>
      </c>
      <c r="S784" s="92"/>
      <c r="T784" s="111" t="s">
        <v>80</v>
      </c>
      <c r="U784" s="117" t="str">
        <f>Y783</f>
        <v/>
      </c>
      <c r="V784" s="113"/>
      <c r="W784" s="117" t="str">
        <f t="shared" si="184"/>
        <v/>
      </c>
      <c r="X784" s="113"/>
      <c r="Y784" s="117" t="str">
        <f t="shared" si="185"/>
        <v/>
      </c>
      <c r="Z784" s="118"/>
      <c r="AA784" s="93"/>
      <c r="AB784" s="93"/>
      <c r="AC784" s="93"/>
    </row>
    <row r="785" spans="1:29" ht="20.100000000000001" customHeight="1" thickBot="1" x14ac:dyDescent="0.35">
      <c r="A785" s="421"/>
      <c r="B785" s="447"/>
      <c r="C785" s="447"/>
      <c r="D785" s="447"/>
      <c r="E785" s="447"/>
      <c r="F785" s="447"/>
      <c r="G785" s="447"/>
      <c r="H785" s="447"/>
      <c r="I785" s="447"/>
      <c r="J785" s="447"/>
      <c r="K785" s="450"/>
      <c r="L785" s="423"/>
      <c r="M785" s="93"/>
      <c r="N785" s="110"/>
      <c r="O785" s="111" t="s">
        <v>81</v>
      </c>
      <c r="P785" s="111"/>
      <c r="Q785" s="111"/>
      <c r="R785" s="111">
        <v>0</v>
      </c>
      <c r="S785" s="92"/>
      <c r="T785" s="111" t="s">
        <v>81</v>
      </c>
      <c r="U785" s="117"/>
      <c r="V785" s="113"/>
      <c r="W785" s="117" t="str">
        <f t="shared" si="184"/>
        <v/>
      </c>
      <c r="X785" s="113"/>
      <c r="Y785" s="117" t="str">
        <f t="shared" si="185"/>
        <v/>
      </c>
      <c r="Z785" s="118"/>
      <c r="AA785" s="93"/>
      <c r="AB785" s="93"/>
      <c r="AC785" s="93"/>
    </row>
    <row r="786" spans="1:29" ht="20.100000000000001" customHeight="1" thickBot="1" x14ac:dyDescent="0.25">
      <c r="A786" s="353"/>
      <c r="B786" s="353"/>
      <c r="C786" s="353"/>
      <c r="D786" s="353"/>
      <c r="E786" s="353"/>
      <c r="F786" s="353"/>
      <c r="G786" s="353"/>
      <c r="H786" s="353"/>
      <c r="I786" s="353"/>
      <c r="J786" s="353"/>
      <c r="K786" s="353"/>
      <c r="L786" s="353"/>
      <c r="M786" s="136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6"/>
      <c r="AB786" s="136"/>
      <c r="AC786" s="136"/>
    </row>
    <row r="787" spans="1:29" ht="20.100000000000001" customHeight="1" thickBot="1" x14ac:dyDescent="0.55000000000000004">
      <c r="A787" s="560" t="s">
        <v>50</v>
      </c>
      <c r="B787" s="561"/>
      <c r="C787" s="561"/>
      <c r="D787" s="561"/>
      <c r="E787" s="561"/>
      <c r="F787" s="561"/>
      <c r="G787" s="561"/>
      <c r="H787" s="561"/>
      <c r="I787" s="561"/>
      <c r="J787" s="561"/>
      <c r="K787" s="561"/>
      <c r="L787" s="562"/>
      <c r="M787" s="94"/>
      <c r="N787" s="95"/>
      <c r="O787" s="557" t="s">
        <v>51</v>
      </c>
      <c r="P787" s="558"/>
      <c r="Q787" s="558"/>
      <c r="R787" s="559"/>
      <c r="S787" s="96"/>
      <c r="T787" s="557" t="s">
        <v>52</v>
      </c>
      <c r="U787" s="558"/>
      <c r="V787" s="558"/>
      <c r="W787" s="558"/>
      <c r="X787" s="558"/>
      <c r="Y787" s="559"/>
      <c r="Z787" s="97"/>
      <c r="AA787" s="86"/>
      <c r="AB787" s="86"/>
      <c r="AC787" s="86"/>
    </row>
    <row r="788" spans="1:29" ht="20.100000000000001" customHeight="1" thickBot="1" x14ac:dyDescent="0.3">
      <c r="A788" s="436"/>
      <c r="B788" s="437"/>
      <c r="C788" s="566" t="s">
        <v>237</v>
      </c>
      <c r="D788" s="567"/>
      <c r="E788" s="567"/>
      <c r="F788" s="567"/>
      <c r="G788" s="437" t="str">
        <f>$J$1</f>
        <v>May</v>
      </c>
      <c r="H788" s="568">
        <f>$K$1</f>
        <v>2025</v>
      </c>
      <c r="I788" s="567"/>
      <c r="J788" s="437"/>
      <c r="K788" s="438"/>
      <c r="L788" s="439"/>
      <c r="M788" s="102"/>
      <c r="N788" s="103"/>
      <c r="O788" s="104" t="s">
        <v>53</v>
      </c>
      <c r="P788" s="104" t="s">
        <v>54</v>
      </c>
      <c r="Q788" s="104" t="s">
        <v>55</v>
      </c>
      <c r="R788" s="104" t="s">
        <v>56</v>
      </c>
      <c r="S788" s="105"/>
      <c r="T788" s="104" t="s">
        <v>53</v>
      </c>
      <c r="U788" s="104" t="s">
        <v>57</v>
      </c>
      <c r="V788" s="104" t="s">
        <v>9</v>
      </c>
      <c r="W788" s="104" t="s">
        <v>10</v>
      </c>
      <c r="X788" s="104" t="s">
        <v>11</v>
      </c>
      <c r="Y788" s="104" t="s">
        <v>58</v>
      </c>
      <c r="Z788" s="106"/>
      <c r="AA788" s="86"/>
      <c r="AB788" s="86"/>
      <c r="AC788" s="86"/>
    </row>
    <row r="789" spans="1:29" ht="20.100000000000001" customHeight="1" x14ac:dyDescent="0.25">
      <c r="A789" s="405"/>
      <c r="B789" s="353"/>
      <c r="C789" s="353"/>
      <c r="D789" s="406"/>
      <c r="E789" s="406"/>
      <c r="F789" s="406"/>
      <c r="G789" s="406"/>
      <c r="H789" s="406"/>
      <c r="I789" s="353"/>
      <c r="J789" s="407" t="s">
        <v>59</v>
      </c>
      <c r="K789" s="408">
        <v>40000</v>
      </c>
      <c r="L789" s="409"/>
      <c r="M789" s="93"/>
      <c r="N789" s="110"/>
      <c r="O789" s="111" t="s">
        <v>60</v>
      </c>
      <c r="P789" s="111">
        <v>31</v>
      </c>
      <c r="Q789" s="111">
        <v>0</v>
      </c>
      <c r="R789" s="111">
        <v>0</v>
      </c>
      <c r="S789" s="112"/>
      <c r="T789" s="111" t="s">
        <v>60</v>
      </c>
      <c r="U789" s="113"/>
      <c r="V789" s="113"/>
      <c r="W789" s="113">
        <f>V789+U789</f>
        <v>0</v>
      </c>
      <c r="X789" s="113"/>
      <c r="Y789" s="113">
        <f>W789-X789</f>
        <v>0</v>
      </c>
      <c r="Z789" s="106"/>
      <c r="AA789" s="86"/>
      <c r="AB789" s="86"/>
      <c r="AC789" s="86"/>
    </row>
    <row r="790" spans="1:29" ht="20.100000000000001" customHeight="1" thickBot="1" x14ac:dyDescent="0.3">
      <c r="A790" s="405"/>
      <c r="B790" s="353" t="s">
        <v>61</v>
      </c>
      <c r="C790" s="205" t="s">
        <v>193</v>
      </c>
      <c r="D790" s="353"/>
      <c r="E790" s="353"/>
      <c r="F790" s="353"/>
      <c r="G790" s="353"/>
      <c r="H790" s="411"/>
      <c r="I790" s="406"/>
      <c r="J790" s="353"/>
      <c r="K790" s="353"/>
      <c r="L790" s="412"/>
      <c r="M790" s="94"/>
      <c r="N790" s="116"/>
      <c r="O790" s="111" t="s">
        <v>62</v>
      </c>
      <c r="P790" s="111">
        <v>27</v>
      </c>
      <c r="Q790" s="111">
        <v>1</v>
      </c>
      <c r="R790" s="111">
        <v>0</v>
      </c>
      <c r="S790" s="92"/>
      <c r="T790" s="111" t="s">
        <v>62</v>
      </c>
      <c r="U790" s="117">
        <f>Y789</f>
        <v>0</v>
      </c>
      <c r="V790" s="113"/>
      <c r="W790" s="117">
        <f t="shared" ref="W790:W800" si="187">IF(U790="","",U790+V790)</f>
        <v>0</v>
      </c>
      <c r="X790" s="113"/>
      <c r="Y790" s="117">
        <f t="shared" ref="Y790:Y800" si="188">IF(W790="","",W790-X790)</f>
        <v>0</v>
      </c>
      <c r="Z790" s="118"/>
      <c r="AA790" s="86"/>
      <c r="AB790" s="86"/>
      <c r="AC790" s="86"/>
    </row>
    <row r="791" spans="1:29" ht="20.100000000000001" customHeight="1" thickBot="1" x14ac:dyDescent="0.3">
      <c r="A791" s="405"/>
      <c r="B791" s="413" t="s">
        <v>63</v>
      </c>
      <c r="C791" s="445">
        <v>45474</v>
      </c>
      <c r="D791" s="353"/>
      <c r="E791" s="353"/>
      <c r="F791" s="563" t="s">
        <v>52</v>
      </c>
      <c r="G791" s="564"/>
      <c r="H791" s="353"/>
      <c r="I791" s="563" t="s">
        <v>64</v>
      </c>
      <c r="J791" s="565"/>
      <c r="K791" s="564"/>
      <c r="L791" s="415"/>
      <c r="M791" s="93"/>
      <c r="N791" s="110"/>
      <c r="O791" s="111" t="s">
        <v>65</v>
      </c>
      <c r="P791" s="111">
        <v>29</v>
      </c>
      <c r="Q791" s="111">
        <v>2</v>
      </c>
      <c r="R791" s="111">
        <v>0</v>
      </c>
      <c r="S791" s="92"/>
      <c r="T791" s="111" t="s">
        <v>65</v>
      </c>
      <c r="U791" s="117">
        <f t="shared" ref="U791:U792" si="189">IF($J$1="April",Y790,Y790)</f>
        <v>0</v>
      </c>
      <c r="V791" s="113"/>
      <c r="W791" s="117">
        <f t="shared" si="187"/>
        <v>0</v>
      </c>
      <c r="X791" s="113"/>
      <c r="Y791" s="117">
        <f t="shared" si="188"/>
        <v>0</v>
      </c>
      <c r="Z791" s="118"/>
      <c r="AA791" s="86"/>
      <c r="AB791" s="86"/>
      <c r="AC791" s="86"/>
    </row>
    <row r="792" spans="1:29" ht="20.100000000000001" customHeight="1" x14ac:dyDescent="0.25">
      <c r="A792" s="405"/>
      <c r="B792" s="353"/>
      <c r="C792" s="353"/>
      <c r="D792" s="353"/>
      <c r="E792" s="353"/>
      <c r="F792" s="353"/>
      <c r="G792" s="353"/>
      <c r="H792" s="416"/>
      <c r="I792" s="353"/>
      <c r="J792" s="353"/>
      <c r="K792" s="353"/>
      <c r="L792" s="417"/>
      <c r="M792" s="93"/>
      <c r="N792" s="110"/>
      <c r="O792" s="111" t="s">
        <v>66</v>
      </c>
      <c r="P792" s="111">
        <v>30</v>
      </c>
      <c r="Q792" s="111">
        <v>0</v>
      </c>
      <c r="R792" s="111">
        <v>0</v>
      </c>
      <c r="S792" s="92"/>
      <c r="T792" s="111" t="s">
        <v>66</v>
      </c>
      <c r="U792" s="117">
        <f t="shared" si="189"/>
        <v>0</v>
      </c>
      <c r="V792" s="113"/>
      <c r="W792" s="117">
        <f t="shared" si="187"/>
        <v>0</v>
      </c>
      <c r="X792" s="113"/>
      <c r="Y792" s="117">
        <f t="shared" si="188"/>
        <v>0</v>
      </c>
      <c r="Z792" s="118"/>
      <c r="AA792" s="86"/>
      <c r="AB792" s="86"/>
      <c r="AC792" s="86"/>
    </row>
    <row r="793" spans="1:29" ht="20.100000000000001" customHeight="1" x14ac:dyDescent="0.25">
      <c r="A793" s="405"/>
      <c r="B793" s="581" t="s">
        <v>51</v>
      </c>
      <c r="C793" s="527"/>
      <c r="D793" s="353"/>
      <c r="E793" s="353"/>
      <c r="F793" s="124" t="s">
        <v>67</v>
      </c>
      <c r="G793" s="125">
        <f>IF($J$1="January",U789,IF($J$1="February",U790,IF($J$1="March",U791,IF($J$1="April",U792,IF($J$1="May",U793,IF($J$1="June",U794,IF($J$1="July",U795,IF($J$1="August",U796,IF($J$1="August",U796,IF($J$1="September",U797,IF($J$1="October",U798,IF($J$1="November",U799,IF($J$1="December",U800)))))))))))))</f>
        <v>0</v>
      </c>
      <c r="H793" s="416"/>
      <c r="I793" s="126">
        <f>IF(C797&gt;=C796,$K$2,C795+C797)</f>
        <v>31</v>
      </c>
      <c r="J793" s="127" t="s">
        <v>68</v>
      </c>
      <c r="K793" s="128">
        <f>K789/$K$2*I793</f>
        <v>40000</v>
      </c>
      <c r="L793" s="418"/>
      <c r="M793" s="93"/>
      <c r="N793" s="110"/>
      <c r="O793" s="111" t="s">
        <v>69</v>
      </c>
      <c r="P793" s="111">
        <v>31</v>
      </c>
      <c r="Q793" s="111">
        <v>0</v>
      </c>
      <c r="R793" s="111">
        <v>0</v>
      </c>
      <c r="S793" s="92"/>
      <c r="T793" s="111" t="s">
        <v>69</v>
      </c>
      <c r="U793" s="117">
        <f t="shared" ref="U793:U795" si="190">IF($J$1="May",Y792,Y792)</f>
        <v>0</v>
      </c>
      <c r="V793" s="113"/>
      <c r="W793" s="117">
        <f t="shared" si="187"/>
        <v>0</v>
      </c>
      <c r="X793" s="113"/>
      <c r="Y793" s="117">
        <f t="shared" si="188"/>
        <v>0</v>
      </c>
      <c r="Z793" s="118"/>
      <c r="AA793" s="86"/>
      <c r="AB793" s="86"/>
      <c r="AC793" s="86"/>
    </row>
    <row r="794" spans="1:29" ht="20.100000000000001" customHeight="1" x14ac:dyDescent="0.25">
      <c r="A794" s="405"/>
      <c r="B794" s="130"/>
      <c r="C794" s="130"/>
      <c r="D794" s="353"/>
      <c r="E794" s="353"/>
      <c r="F794" s="124" t="s">
        <v>9</v>
      </c>
      <c r="G794" s="125">
        <f>IF($J$1="January",V789,IF($J$1="February",V790,IF($J$1="March",V791,IF($J$1="April",V792,IF($J$1="May",V793,IF($J$1="June",V794,IF($J$1="July",V795,IF($J$1="August",V796,IF($J$1="August",V796,IF($J$1="September",V797,IF($J$1="October",V798,IF($J$1="November",V799,IF($J$1="December",V800)))))))))))))</f>
        <v>0</v>
      </c>
      <c r="H794" s="416"/>
      <c r="I794" s="446"/>
      <c r="J794" s="127" t="s">
        <v>70</v>
      </c>
      <c r="K794" s="125">
        <f>K789/$K$2/8*I794</f>
        <v>0</v>
      </c>
      <c r="L794" s="420"/>
      <c r="M794" s="93"/>
      <c r="N794" s="110"/>
      <c r="O794" s="111" t="s">
        <v>47</v>
      </c>
      <c r="P794" s="111"/>
      <c r="Q794" s="111"/>
      <c r="R794" s="111">
        <v>0</v>
      </c>
      <c r="S794" s="92"/>
      <c r="T794" s="111" t="s">
        <v>47</v>
      </c>
      <c r="U794" s="117">
        <f t="shared" si="190"/>
        <v>0</v>
      </c>
      <c r="V794" s="113"/>
      <c r="W794" s="117">
        <f t="shared" si="187"/>
        <v>0</v>
      </c>
      <c r="X794" s="113"/>
      <c r="Y794" s="117">
        <f t="shared" si="188"/>
        <v>0</v>
      </c>
      <c r="Z794" s="118"/>
      <c r="AA794" s="86"/>
      <c r="AB794" s="86"/>
      <c r="AC794" s="86"/>
    </row>
    <row r="795" spans="1:29" ht="20.100000000000001" customHeight="1" x14ac:dyDescent="0.25">
      <c r="A795" s="405"/>
      <c r="B795" s="124" t="s">
        <v>54</v>
      </c>
      <c r="C795" s="130">
        <f>IF($J$1="January",P789,IF($J$1="February",P790,IF($J$1="March",P791,IF($J$1="April",P792,IF($J$1="May",P793,IF($J$1="June",P794,IF($J$1="July",P795,IF($J$1="August",P796,IF($J$1="August",P796,IF($J$1="September",P797,IF($J$1="October",P798,IF($J$1="November",P799,IF($J$1="December",P800)))))))))))))</f>
        <v>31</v>
      </c>
      <c r="D795" s="353"/>
      <c r="E795" s="353"/>
      <c r="F795" s="124" t="s">
        <v>71</v>
      </c>
      <c r="G795" s="125">
        <f>IF($J$1="January",W789,IF($J$1="February",W790,IF($J$1="March",W791,IF($J$1="April",W792,IF($J$1="May",W793,IF($J$1="June",W794,IF($J$1="July",W795,IF($J$1="August",W796,IF($J$1="August",W796,IF($J$1="September",W797,IF($J$1="October",W798,IF($J$1="November",W799,IF($J$1="December",W800)))))))))))))</f>
        <v>0</v>
      </c>
      <c r="H795" s="416"/>
      <c r="I795" s="578" t="s">
        <v>72</v>
      </c>
      <c r="J795" s="527"/>
      <c r="K795" s="125">
        <f>K793+K794</f>
        <v>40000</v>
      </c>
      <c r="L795" s="420"/>
      <c r="M795" s="93"/>
      <c r="N795" s="110"/>
      <c r="O795" s="111" t="s">
        <v>73</v>
      </c>
      <c r="P795" s="111"/>
      <c r="Q795" s="111"/>
      <c r="R795" s="111">
        <v>0</v>
      </c>
      <c r="S795" s="92"/>
      <c r="T795" s="111" t="s">
        <v>73</v>
      </c>
      <c r="U795" s="117">
        <f t="shared" si="190"/>
        <v>0</v>
      </c>
      <c r="V795" s="113"/>
      <c r="W795" s="117">
        <f t="shared" si="187"/>
        <v>0</v>
      </c>
      <c r="X795" s="113"/>
      <c r="Y795" s="117">
        <f t="shared" si="188"/>
        <v>0</v>
      </c>
      <c r="Z795" s="118"/>
      <c r="AA795" s="86"/>
      <c r="AB795" s="86"/>
      <c r="AC795" s="86"/>
    </row>
    <row r="796" spans="1:29" ht="20.100000000000001" customHeight="1" x14ac:dyDescent="0.25">
      <c r="A796" s="405"/>
      <c r="B796" s="124" t="s">
        <v>55</v>
      </c>
      <c r="C796" s="130">
        <f>IF($J$1="January",Q789,IF($J$1="February",Q790,IF($J$1="March",Q791,IF($J$1="April",Q792,IF($J$1="May",Q793,IF($J$1="June",Q794,IF($J$1="July",Q795,IF($J$1="August",Q796,IF($J$1="August",Q796,IF($J$1="September",Q797,IF($J$1="October",Q798,IF($J$1="November",Q799,IF($J$1="December",Q800)))))))))))))</f>
        <v>0</v>
      </c>
      <c r="D796" s="353"/>
      <c r="E796" s="353"/>
      <c r="F796" s="124" t="s">
        <v>11</v>
      </c>
      <c r="G796" s="125">
        <f>IF($J$1="January",X789,IF($J$1="February",X790,IF($J$1="March",X791,IF($J$1="April",X792,IF($J$1="May",X793,IF($J$1="June",X794,IF($J$1="July",X795,IF($J$1="August",X796,IF($J$1="August",X796,IF($J$1="September",X797,IF($J$1="October",X798,IF($J$1="November",X799,IF($J$1="December",X800)))))))))))))</f>
        <v>0</v>
      </c>
      <c r="H796" s="416"/>
      <c r="I796" s="578" t="s">
        <v>74</v>
      </c>
      <c r="J796" s="527"/>
      <c r="K796" s="125">
        <f>G796</f>
        <v>0</v>
      </c>
      <c r="L796" s="420"/>
      <c r="M796" s="93"/>
      <c r="N796" s="110"/>
      <c r="O796" s="111" t="s">
        <v>75</v>
      </c>
      <c r="P796" s="111"/>
      <c r="Q796" s="111"/>
      <c r="R796" s="111">
        <v>0</v>
      </c>
      <c r="S796" s="92"/>
      <c r="T796" s="111" t="s">
        <v>75</v>
      </c>
      <c r="U796" s="117" t="str">
        <f t="shared" ref="U796:U797" si="191">IF($J$1="September",Y795,"")</f>
        <v/>
      </c>
      <c r="V796" s="113"/>
      <c r="W796" s="117" t="str">
        <f t="shared" si="187"/>
        <v/>
      </c>
      <c r="X796" s="113"/>
      <c r="Y796" s="117" t="str">
        <f t="shared" si="188"/>
        <v/>
      </c>
      <c r="Z796" s="118"/>
      <c r="AA796" s="86"/>
      <c r="AB796" s="86"/>
      <c r="AC796" s="86"/>
    </row>
    <row r="797" spans="1:29" ht="18.75" customHeight="1" x14ac:dyDescent="0.2">
      <c r="A797" s="405"/>
      <c r="B797" s="426" t="s">
        <v>76</v>
      </c>
      <c r="C797" s="424">
        <f>IF($J$1="January",R789,IF($J$1="February",R790,IF($J$1="March",R791,IF($J$1="April",R792,IF($J$1="May",R793,IF($J$1="June",R794,IF($J$1="July",R795,IF($J$1="August",R796,IF($J$1="August",R796,IF($J$1="September",R797,IF($J$1="October",R798,IF($J$1="November",R799,IF($J$1="December",R800)))))))))))))</f>
        <v>0</v>
      </c>
      <c r="D797" s="353"/>
      <c r="E797" s="353"/>
      <c r="F797" s="426" t="s">
        <v>58</v>
      </c>
      <c r="G797" s="427">
        <f>IF($J$1="January",Y789,IF($J$1="February",Y790,IF($J$1="March",Y791,IF($J$1="April",Y792,IF($J$1="May",Y793,IF($J$1="June",Y794,IF($J$1="July",Y795,IF($J$1="August",Y796,IF($J$1="August",Y796,IF($J$1="September",Y797,IF($J$1="October",Y798,IF($J$1="November",Y799,IF($J$1="December",Y800)))))))))))))</f>
        <v>0</v>
      </c>
      <c r="H797" s="353"/>
      <c r="I797" s="576" t="s">
        <v>13</v>
      </c>
      <c r="J797" s="577"/>
      <c r="K797" s="430">
        <f>K795-K796</f>
        <v>40000</v>
      </c>
      <c r="L797" s="412"/>
      <c r="M797" s="93"/>
      <c r="N797" s="110"/>
      <c r="O797" s="111" t="s">
        <v>78</v>
      </c>
      <c r="P797" s="111"/>
      <c r="Q797" s="111"/>
      <c r="R797" s="111">
        <v>0</v>
      </c>
      <c r="S797" s="92"/>
      <c r="T797" s="111" t="s">
        <v>78</v>
      </c>
      <c r="U797" s="117" t="str">
        <f t="shared" si="191"/>
        <v/>
      </c>
      <c r="V797" s="113"/>
      <c r="W797" s="117" t="str">
        <f t="shared" si="187"/>
        <v/>
      </c>
      <c r="X797" s="113"/>
      <c r="Y797" s="117" t="str">
        <f t="shared" si="188"/>
        <v/>
      </c>
      <c r="Z797" s="118"/>
      <c r="AA797" s="93"/>
      <c r="AB797" s="93"/>
      <c r="AC797" s="93"/>
    </row>
    <row r="798" spans="1:29" ht="20.100000000000001" customHeight="1" x14ac:dyDescent="0.25">
      <c r="A798" s="405"/>
      <c r="B798" s="353"/>
      <c r="C798" s="353"/>
      <c r="D798" s="353"/>
      <c r="E798" s="353"/>
      <c r="F798" s="353"/>
      <c r="G798" s="353"/>
      <c r="H798" s="353"/>
      <c r="I798" s="571"/>
      <c r="J798" s="572"/>
      <c r="K798" s="408"/>
      <c r="L798" s="415"/>
      <c r="M798" s="93"/>
      <c r="N798" s="110"/>
      <c r="O798" s="111" t="s">
        <v>79</v>
      </c>
      <c r="P798" s="111"/>
      <c r="Q798" s="111"/>
      <c r="R798" s="111">
        <v>0</v>
      </c>
      <c r="S798" s="92"/>
      <c r="T798" s="111" t="s">
        <v>79</v>
      </c>
      <c r="U798" s="117" t="str">
        <f>IF($J$1="October",Y797,"")</f>
        <v/>
      </c>
      <c r="V798" s="113"/>
      <c r="W798" s="117" t="str">
        <f t="shared" si="187"/>
        <v/>
      </c>
      <c r="X798" s="113"/>
      <c r="Y798" s="117" t="str">
        <f t="shared" si="188"/>
        <v/>
      </c>
      <c r="Z798" s="118"/>
      <c r="AA798" s="86"/>
      <c r="AB798" s="86"/>
      <c r="AC798" s="86"/>
    </row>
    <row r="799" spans="1:29" ht="20.100000000000001" customHeight="1" x14ac:dyDescent="0.3">
      <c r="A799" s="405"/>
      <c r="B799" s="444"/>
      <c r="C799" s="444"/>
      <c r="D799" s="444"/>
      <c r="E799" s="444"/>
      <c r="F799" s="444"/>
      <c r="G799" s="444"/>
      <c r="H799" s="444"/>
      <c r="I799" s="571"/>
      <c r="J799" s="572"/>
      <c r="K799" s="408"/>
      <c r="L799" s="415"/>
      <c r="M799" s="93"/>
      <c r="N799" s="110"/>
      <c r="O799" s="111" t="s">
        <v>80</v>
      </c>
      <c r="P799" s="111"/>
      <c r="Q799" s="111"/>
      <c r="R799" s="111">
        <v>0</v>
      </c>
      <c r="S799" s="92"/>
      <c r="T799" s="111" t="s">
        <v>80</v>
      </c>
      <c r="U799" s="117" t="str">
        <f>IF($J$1="November",Y798,"")</f>
        <v/>
      </c>
      <c r="V799" s="113"/>
      <c r="W799" s="117" t="str">
        <f t="shared" si="187"/>
        <v/>
      </c>
      <c r="X799" s="113"/>
      <c r="Y799" s="117" t="str">
        <f t="shared" si="188"/>
        <v/>
      </c>
      <c r="Z799" s="118"/>
      <c r="AA799" s="86"/>
      <c r="AB799" s="86"/>
      <c r="AC799" s="86"/>
    </row>
    <row r="800" spans="1:29" ht="20.100000000000001" customHeight="1" thickBot="1" x14ac:dyDescent="0.35">
      <c r="A800" s="421"/>
      <c r="B800" s="447"/>
      <c r="C800" s="447"/>
      <c r="D800" s="447"/>
      <c r="E800" s="447"/>
      <c r="F800" s="447"/>
      <c r="G800" s="447"/>
      <c r="H800" s="447"/>
      <c r="I800" s="447"/>
      <c r="J800" s="447"/>
      <c r="K800" s="447"/>
      <c r="L800" s="423"/>
      <c r="M800" s="93"/>
      <c r="N800" s="110"/>
      <c r="O800" s="111" t="s">
        <v>81</v>
      </c>
      <c r="P800" s="111"/>
      <c r="Q800" s="111"/>
      <c r="R800" s="111">
        <v>0</v>
      </c>
      <c r="S800" s="92"/>
      <c r="T800" s="111" t="s">
        <v>81</v>
      </c>
      <c r="U800" s="117" t="str">
        <f>IF($J$1="Dec",Y799,"")</f>
        <v/>
      </c>
      <c r="V800" s="113"/>
      <c r="W800" s="117" t="str">
        <f t="shared" si="187"/>
        <v/>
      </c>
      <c r="X800" s="113"/>
      <c r="Y800" s="117" t="str">
        <f t="shared" si="188"/>
        <v/>
      </c>
      <c r="Z800" s="118"/>
      <c r="AA800" s="86"/>
      <c r="AB800" s="86"/>
      <c r="AC800" s="86"/>
    </row>
    <row r="801" spans="1:29" ht="20.100000000000001" customHeight="1" thickBot="1" x14ac:dyDescent="0.25">
      <c r="A801" s="353"/>
      <c r="B801" s="353"/>
      <c r="C801" s="353"/>
      <c r="D801" s="353"/>
      <c r="E801" s="353"/>
      <c r="F801" s="353"/>
      <c r="G801" s="353"/>
      <c r="H801" s="353"/>
      <c r="I801" s="353"/>
      <c r="J801" s="353"/>
      <c r="K801" s="353"/>
      <c r="L801" s="353"/>
      <c r="M801" s="136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6"/>
      <c r="AB801" s="136"/>
      <c r="AC801" s="136"/>
    </row>
    <row r="802" spans="1:29" ht="20.100000000000001" customHeight="1" thickBot="1" x14ac:dyDescent="0.55000000000000004">
      <c r="A802" s="560" t="s">
        <v>50</v>
      </c>
      <c r="B802" s="561"/>
      <c r="C802" s="561"/>
      <c r="D802" s="561"/>
      <c r="E802" s="561"/>
      <c r="F802" s="561"/>
      <c r="G802" s="561"/>
      <c r="H802" s="561"/>
      <c r="I802" s="561"/>
      <c r="J802" s="561"/>
      <c r="K802" s="561"/>
      <c r="L802" s="562"/>
      <c r="M802" s="94"/>
      <c r="N802" s="95"/>
      <c r="O802" s="557" t="s">
        <v>51</v>
      </c>
      <c r="P802" s="558"/>
      <c r="Q802" s="558"/>
      <c r="R802" s="559"/>
      <c r="S802" s="96"/>
      <c r="T802" s="557" t="s">
        <v>52</v>
      </c>
      <c r="U802" s="558"/>
      <c r="V802" s="558"/>
      <c r="W802" s="558"/>
      <c r="X802" s="558"/>
      <c r="Y802" s="559"/>
      <c r="Z802" s="97"/>
      <c r="AA802" s="86"/>
      <c r="AB802" s="86"/>
      <c r="AC802" s="86"/>
    </row>
    <row r="803" spans="1:29" ht="20.100000000000001" customHeight="1" thickBot="1" x14ac:dyDescent="0.3">
      <c r="A803" s="436"/>
      <c r="B803" s="437"/>
      <c r="C803" s="566" t="s">
        <v>237</v>
      </c>
      <c r="D803" s="567"/>
      <c r="E803" s="567"/>
      <c r="F803" s="567"/>
      <c r="G803" s="437" t="str">
        <f>$J$1</f>
        <v>May</v>
      </c>
      <c r="H803" s="568">
        <f>$K$1</f>
        <v>2025</v>
      </c>
      <c r="I803" s="567"/>
      <c r="J803" s="437"/>
      <c r="K803" s="438"/>
      <c r="L803" s="439"/>
      <c r="M803" s="102"/>
      <c r="N803" s="103"/>
      <c r="O803" s="104" t="s">
        <v>53</v>
      </c>
      <c r="P803" s="104" t="s">
        <v>54</v>
      </c>
      <c r="Q803" s="104" t="s">
        <v>55</v>
      </c>
      <c r="R803" s="104" t="s">
        <v>56</v>
      </c>
      <c r="S803" s="105"/>
      <c r="T803" s="104" t="s">
        <v>53</v>
      </c>
      <c r="U803" s="104" t="s">
        <v>57</v>
      </c>
      <c r="V803" s="104" t="s">
        <v>9</v>
      </c>
      <c r="W803" s="104" t="s">
        <v>10</v>
      </c>
      <c r="X803" s="104" t="s">
        <v>11</v>
      </c>
      <c r="Y803" s="104" t="s">
        <v>58</v>
      </c>
      <c r="Z803" s="106"/>
      <c r="AA803" s="86"/>
      <c r="AB803" s="86"/>
      <c r="AC803" s="86"/>
    </row>
    <row r="804" spans="1:29" ht="20.100000000000001" customHeight="1" x14ac:dyDescent="0.25">
      <c r="A804" s="405"/>
      <c r="B804" s="353"/>
      <c r="C804" s="353"/>
      <c r="D804" s="406"/>
      <c r="E804" s="406"/>
      <c r="F804" s="406"/>
      <c r="G804" s="406"/>
      <c r="H804" s="406"/>
      <c r="I804" s="353"/>
      <c r="J804" s="407" t="s">
        <v>59</v>
      </c>
      <c r="K804" s="408"/>
      <c r="L804" s="409"/>
      <c r="M804" s="93"/>
      <c r="N804" s="110"/>
      <c r="O804" s="111" t="s">
        <v>60</v>
      </c>
      <c r="P804" s="111"/>
      <c r="Q804" s="111"/>
      <c r="R804" s="111"/>
      <c r="S804" s="112"/>
      <c r="T804" s="111" t="s">
        <v>60</v>
      </c>
      <c r="U804" s="113"/>
      <c r="V804" s="113"/>
      <c r="W804" s="113">
        <f>V804+U804</f>
        <v>0</v>
      </c>
      <c r="X804" s="113"/>
      <c r="Y804" s="113">
        <f>W804-X804</f>
        <v>0</v>
      </c>
      <c r="Z804" s="106"/>
      <c r="AA804" s="86"/>
      <c r="AB804" s="86"/>
      <c r="AC804" s="86"/>
    </row>
    <row r="805" spans="1:29" ht="20.100000000000001" customHeight="1" thickBot="1" x14ac:dyDescent="0.3">
      <c r="A805" s="405"/>
      <c r="B805" s="353" t="s">
        <v>61</v>
      </c>
      <c r="C805" s="410" t="s">
        <v>262</v>
      </c>
      <c r="D805" s="353"/>
      <c r="E805" s="353"/>
      <c r="F805" s="353"/>
      <c r="G805" s="353"/>
      <c r="H805" s="411"/>
      <c r="I805" s="406"/>
      <c r="J805" s="353"/>
      <c r="K805" s="353"/>
      <c r="L805" s="412"/>
      <c r="M805" s="94"/>
      <c r="N805" s="116"/>
      <c r="O805" s="111" t="s">
        <v>62</v>
      </c>
      <c r="P805" s="111"/>
      <c r="Q805" s="111"/>
      <c r="R805" s="111" t="str">
        <f t="shared" ref="R805:R806" si="192">IF(Q805="","",R804-Q805)</f>
        <v/>
      </c>
      <c r="S805" s="92"/>
      <c r="T805" s="111" t="s">
        <v>62</v>
      </c>
      <c r="U805" s="117">
        <f>Y804</f>
        <v>0</v>
      </c>
      <c r="V805" s="113"/>
      <c r="W805" s="117">
        <f t="shared" ref="W805:W815" si="193">IF(U805="","",U805+V805)</f>
        <v>0</v>
      </c>
      <c r="X805" s="113"/>
      <c r="Y805" s="117">
        <f t="shared" ref="Y805:Y815" si="194">IF(W805="","",W805-X805)</f>
        <v>0</v>
      </c>
      <c r="Z805" s="118"/>
      <c r="AA805" s="86"/>
      <c r="AB805" s="86"/>
      <c r="AC805" s="86"/>
    </row>
    <row r="806" spans="1:29" ht="20.100000000000001" customHeight="1" thickBot="1" x14ac:dyDescent="0.3">
      <c r="A806" s="405"/>
      <c r="B806" s="413" t="s">
        <v>63</v>
      </c>
      <c r="C806" s="445"/>
      <c r="D806" s="353"/>
      <c r="E806" s="353"/>
      <c r="F806" s="563" t="s">
        <v>52</v>
      </c>
      <c r="G806" s="564"/>
      <c r="H806" s="353"/>
      <c r="I806" s="563" t="s">
        <v>64</v>
      </c>
      <c r="J806" s="565"/>
      <c r="K806" s="564"/>
      <c r="L806" s="415"/>
      <c r="M806" s="93"/>
      <c r="N806" s="110"/>
      <c r="O806" s="111" t="s">
        <v>65</v>
      </c>
      <c r="P806" s="111"/>
      <c r="Q806" s="111"/>
      <c r="R806" s="111" t="str">
        <f t="shared" si="192"/>
        <v/>
      </c>
      <c r="S806" s="92"/>
      <c r="T806" s="111" t="s">
        <v>65</v>
      </c>
      <c r="U806" s="117">
        <f t="shared" ref="U806:U807" si="195">IF($J$1="April",Y805,Y805)</f>
        <v>0</v>
      </c>
      <c r="V806" s="113"/>
      <c r="W806" s="117">
        <f t="shared" si="193"/>
        <v>0</v>
      </c>
      <c r="X806" s="113"/>
      <c r="Y806" s="117">
        <f t="shared" si="194"/>
        <v>0</v>
      </c>
      <c r="Z806" s="118"/>
      <c r="AA806" s="86"/>
      <c r="AB806" s="86"/>
      <c r="AC806" s="86"/>
    </row>
    <row r="807" spans="1:29" ht="20.100000000000001" customHeight="1" x14ac:dyDescent="0.25">
      <c r="A807" s="405"/>
      <c r="B807" s="353"/>
      <c r="C807" s="353"/>
      <c r="D807" s="353"/>
      <c r="E807" s="353"/>
      <c r="F807" s="353"/>
      <c r="G807" s="353"/>
      <c r="H807" s="416"/>
      <c r="I807" s="353"/>
      <c r="J807" s="353"/>
      <c r="K807" s="353"/>
      <c r="L807" s="417"/>
      <c r="M807" s="93"/>
      <c r="N807" s="110"/>
      <c r="O807" s="111" t="s">
        <v>66</v>
      </c>
      <c r="P807" s="111"/>
      <c r="Q807" s="111"/>
      <c r="R807" s="111">
        <v>0</v>
      </c>
      <c r="S807" s="92"/>
      <c r="T807" s="111" t="s">
        <v>66</v>
      </c>
      <c r="U807" s="117">
        <f t="shared" si="195"/>
        <v>0</v>
      </c>
      <c r="V807" s="113"/>
      <c r="W807" s="117">
        <f t="shared" si="193"/>
        <v>0</v>
      </c>
      <c r="X807" s="113"/>
      <c r="Y807" s="117">
        <f t="shared" si="194"/>
        <v>0</v>
      </c>
      <c r="Z807" s="118"/>
      <c r="AA807" s="86"/>
      <c r="AB807" s="86"/>
      <c r="AC807" s="86"/>
    </row>
    <row r="808" spans="1:29" ht="20.100000000000001" customHeight="1" x14ac:dyDescent="0.25">
      <c r="A808" s="405"/>
      <c r="B808" s="581" t="s">
        <v>51</v>
      </c>
      <c r="C808" s="527"/>
      <c r="D808" s="353"/>
      <c r="E808" s="353"/>
      <c r="F808" s="124" t="s">
        <v>67</v>
      </c>
      <c r="G808" s="12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416"/>
      <c r="I808" s="419">
        <f>IF(C812&gt;0,$K$2,C810)</f>
        <v>0</v>
      </c>
      <c r="J808" s="127" t="s">
        <v>68</v>
      </c>
      <c r="K808" s="128">
        <f>K804/$K$2*I808</f>
        <v>0</v>
      </c>
      <c r="L808" s="418"/>
      <c r="M808" s="93"/>
      <c r="N808" s="110"/>
      <c r="O808" s="111" t="s">
        <v>69</v>
      </c>
      <c r="P808" s="111"/>
      <c r="Q808" s="111"/>
      <c r="R808" s="111">
        <v>0</v>
      </c>
      <c r="S808" s="92"/>
      <c r="T808" s="111" t="s">
        <v>69</v>
      </c>
      <c r="U808" s="117">
        <f t="shared" ref="U808:U810" si="196">IF($J$1="May",Y807,Y807)</f>
        <v>0</v>
      </c>
      <c r="V808" s="113"/>
      <c r="W808" s="117">
        <f t="shared" si="193"/>
        <v>0</v>
      </c>
      <c r="X808" s="113"/>
      <c r="Y808" s="117">
        <f t="shared" si="194"/>
        <v>0</v>
      </c>
      <c r="Z808" s="118"/>
      <c r="AA808" s="86"/>
      <c r="AB808" s="86"/>
      <c r="AC808" s="86"/>
    </row>
    <row r="809" spans="1:29" ht="20.100000000000001" customHeight="1" x14ac:dyDescent="0.25">
      <c r="A809" s="405"/>
      <c r="B809" s="130"/>
      <c r="C809" s="130"/>
      <c r="D809" s="353"/>
      <c r="E809" s="353"/>
      <c r="F809" s="124" t="s">
        <v>9</v>
      </c>
      <c r="G809" s="12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416"/>
      <c r="I809" s="446">
        <v>0</v>
      </c>
      <c r="J809" s="127" t="s">
        <v>70</v>
      </c>
      <c r="K809" s="125">
        <f>K804/$K$2/8*I809</f>
        <v>0</v>
      </c>
      <c r="L809" s="420"/>
      <c r="M809" s="93"/>
      <c r="N809" s="110"/>
      <c r="O809" s="111" t="s">
        <v>47</v>
      </c>
      <c r="P809" s="111"/>
      <c r="Q809" s="111"/>
      <c r="R809" s="111">
        <v>0</v>
      </c>
      <c r="S809" s="92"/>
      <c r="T809" s="111" t="s">
        <v>47</v>
      </c>
      <c r="U809" s="117">
        <f t="shared" si="196"/>
        <v>0</v>
      </c>
      <c r="V809" s="113"/>
      <c r="W809" s="117">
        <f t="shared" si="193"/>
        <v>0</v>
      </c>
      <c r="X809" s="113"/>
      <c r="Y809" s="117">
        <f t="shared" si="194"/>
        <v>0</v>
      </c>
      <c r="Z809" s="118"/>
      <c r="AA809" s="86"/>
      <c r="AB809" s="86"/>
      <c r="AC809" s="86"/>
    </row>
    <row r="810" spans="1:29" ht="20.100000000000001" customHeight="1" x14ac:dyDescent="0.25">
      <c r="A810" s="405"/>
      <c r="B810" s="124" t="s">
        <v>54</v>
      </c>
      <c r="C810" s="130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0</v>
      </c>
      <c r="D810" s="353"/>
      <c r="E810" s="353"/>
      <c r="F810" s="124" t="s">
        <v>71</v>
      </c>
      <c r="G810" s="12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416"/>
      <c r="I810" s="578" t="s">
        <v>72</v>
      </c>
      <c r="J810" s="527"/>
      <c r="K810" s="125">
        <f>K808+K809</f>
        <v>0</v>
      </c>
      <c r="L810" s="420"/>
      <c r="M810" s="93"/>
      <c r="N810" s="110"/>
      <c r="O810" s="111" t="s">
        <v>73</v>
      </c>
      <c r="P810" s="111"/>
      <c r="Q810" s="111"/>
      <c r="R810" s="111">
        <v>0</v>
      </c>
      <c r="S810" s="92"/>
      <c r="T810" s="111" t="s">
        <v>73</v>
      </c>
      <c r="U810" s="117">
        <f t="shared" si="196"/>
        <v>0</v>
      </c>
      <c r="V810" s="113"/>
      <c r="W810" s="117">
        <f t="shared" si="193"/>
        <v>0</v>
      </c>
      <c r="X810" s="113"/>
      <c r="Y810" s="117">
        <f t="shared" si="194"/>
        <v>0</v>
      </c>
      <c r="Z810" s="118"/>
      <c r="AA810" s="86"/>
      <c r="AB810" s="86"/>
      <c r="AC810" s="86"/>
    </row>
    <row r="811" spans="1:29" ht="20.100000000000001" customHeight="1" x14ac:dyDescent="0.25">
      <c r="A811" s="405"/>
      <c r="B811" s="124" t="s">
        <v>55</v>
      </c>
      <c r="C811" s="130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0</v>
      </c>
      <c r="D811" s="353"/>
      <c r="E811" s="353"/>
      <c r="F811" s="124" t="s">
        <v>11</v>
      </c>
      <c r="G811" s="12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416"/>
      <c r="I811" s="578" t="s">
        <v>74</v>
      </c>
      <c r="J811" s="527"/>
      <c r="K811" s="125">
        <f>G811</f>
        <v>0</v>
      </c>
      <c r="L811" s="420"/>
      <c r="M811" s="93"/>
      <c r="N811" s="110"/>
      <c r="O811" s="111" t="s">
        <v>75</v>
      </c>
      <c r="P811" s="111"/>
      <c r="Q811" s="111"/>
      <c r="R811" s="111" t="str">
        <f t="shared" ref="R811:R815" si="197">IF(Q811="","",R810-Q811)</f>
        <v/>
      </c>
      <c r="S811" s="92"/>
      <c r="T811" s="111" t="s">
        <v>75</v>
      </c>
      <c r="U811" s="117" t="str">
        <f t="shared" ref="U811:U812" si="198">IF($J$1="September",Y810,"")</f>
        <v/>
      </c>
      <c r="V811" s="113"/>
      <c r="W811" s="117" t="str">
        <f t="shared" si="193"/>
        <v/>
      </c>
      <c r="X811" s="113"/>
      <c r="Y811" s="117" t="str">
        <f t="shared" si="194"/>
        <v/>
      </c>
      <c r="Z811" s="118"/>
      <c r="AA811" s="86"/>
      <c r="AB811" s="86"/>
      <c r="AC811" s="86"/>
    </row>
    <row r="812" spans="1:29" ht="18.75" customHeight="1" x14ac:dyDescent="0.2">
      <c r="A812" s="405"/>
      <c r="B812" s="426" t="s">
        <v>76</v>
      </c>
      <c r="C812" s="42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0</v>
      </c>
      <c r="D812" s="353"/>
      <c r="E812" s="353"/>
      <c r="F812" s="426" t="s">
        <v>58</v>
      </c>
      <c r="G812" s="427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353"/>
      <c r="I812" s="576" t="s">
        <v>13</v>
      </c>
      <c r="J812" s="577"/>
      <c r="K812" s="430">
        <f>K810-K811</f>
        <v>0</v>
      </c>
      <c r="L812" s="412"/>
      <c r="M812" s="93"/>
      <c r="N812" s="110"/>
      <c r="O812" s="111" t="s">
        <v>78</v>
      </c>
      <c r="P812" s="111"/>
      <c r="Q812" s="111"/>
      <c r="R812" s="111" t="str">
        <f t="shared" si="197"/>
        <v/>
      </c>
      <c r="S812" s="92"/>
      <c r="T812" s="111" t="s">
        <v>78</v>
      </c>
      <c r="U812" s="117" t="str">
        <f t="shared" si="198"/>
        <v/>
      </c>
      <c r="V812" s="113"/>
      <c r="W812" s="117" t="str">
        <f t="shared" si="193"/>
        <v/>
      </c>
      <c r="X812" s="113"/>
      <c r="Y812" s="117" t="str">
        <f t="shared" si="194"/>
        <v/>
      </c>
      <c r="Z812" s="118"/>
      <c r="AA812" s="93"/>
      <c r="AB812" s="93"/>
      <c r="AC812" s="93"/>
    </row>
    <row r="813" spans="1:29" ht="20.100000000000001" customHeight="1" x14ac:dyDescent="0.25">
      <c r="A813" s="405"/>
      <c r="B813" s="353"/>
      <c r="C813" s="353"/>
      <c r="D813" s="353"/>
      <c r="E813" s="353"/>
      <c r="F813" s="353"/>
      <c r="G813" s="353"/>
      <c r="H813" s="353"/>
      <c r="I813" s="571"/>
      <c r="J813" s="572"/>
      <c r="K813" s="408"/>
      <c r="L813" s="415"/>
      <c r="M813" s="93"/>
      <c r="N813" s="110"/>
      <c r="O813" s="111" t="s">
        <v>79</v>
      </c>
      <c r="P813" s="111"/>
      <c r="Q813" s="111"/>
      <c r="R813" s="111" t="str">
        <f t="shared" si="197"/>
        <v/>
      </c>
      <c r="S813" s="92"/>
      <c r="T813" s="111" t="s">
        <v>79</v>
      </c>
      <c r="U813" s="117" t="str">
        <f>IF($J$1="October",Y812,"")</f>
        <v/>
      </c>
      <c r="V813" s="113"/>
      <c r="W813" s="117" t="str">
        <f t="shared" si="193"/>
        <v/>
      </c>
      <c r="X813" s="113"/>
      <c r="Y813" s="117" t="str">
        <f t="shared" si="194"/>
        <v/>
      </c>
      <c r="Z813" s="118"/>
      <c r="AA813" s="86"/>
      <c r="AB813" s="86"/>
      <c r="AC813" s="86"/>
    </row>
    <row r="814" spans="1:29" ht="20.100000000000001" customHeight="1" x14ac:dyDescent="0.3">
      <c r="A814" s="405"/>
      <c r="B814" s="444"/>
      <c r="C814" s="444"/>
      <c r="D814" s="444"/>
      <c r="E814" s="444"/>
      <c r="F814" s="444"/>
      <c r="G814" s="444"/>
      <c r="H814" s="444"/>
      <c r="I814" s="571"/>
      <c r="J814" s="572"/>
      <c r="K814" s="408"/>
      <c r="L814" s="415"/>
      <c r="M814" s="93"/>
      <c r="N814" s="110"/>
      <c r="O814" s="111" t="s">
        <v>80</v>
      </c>
      <c r="P814" s="111"/>
      <c r="Q814" s="111"/>
      <c r="R814" s="111" t="str">
        <f t="shared" si="197"/>
        <v/>
      </c>
      <c r="S814" s="92"/>
      <c r="T814" s="111" t="s">
        <v>80</v>
      </c>
      <c r="U814" s="117" t="str">
        <f>IF($J$1="November",Y813,"")</f>
        <v/>
      </c>
      <c r="V814" s="113"/>
      <c r="W814" s="117" t="str">
        <f t="shared" si="193"/>
        <v/>
      </c>
      <c r="X814" s="113"/>
      <c r="Y814" s="117" t="str">
        <f t="shared" si="194"/>
        <v/>
      </c>
      <c r="Z814" s="118"/>
      <c r="AA814" s="86"/>
      <c r="AB814" s="86"/>
      <c r="AC814" s="86"/>
    </row>
    <row r="815" spans="1:29" ht="20.100000000000001" customHeight="1" thickBot="1" x14ac:dyDescent="0.35">
      <c r="A815" s="421"/>
      <c r="B815" s="447"/>
      <c r="C815" s="447"/>
      <c r="D815" s="447"/>
      <c r="E815" s="447"/>
      <c r="F815" s="447"/>
      <c r="G815" s="447"/>
      <c r="H815" s="447"/>
      <c r="I815" s="447"/>
      <c r="J815" s="447"/>
      <c r="K815" s="447"/>
      <c r="L815" s="423"/>
      <c r="M815" s="93"/>
      <c r="N815" s="110"/>
      <c r="O815" s="111" t="s">
        <v>81</v>
      </c>
      <c r="P815" s="111"/>
      <c r="Q815" s="111"/>
      <c r="R815" s="111" t="str">
        <f t="shared" si="197"/>
        <v/>
      </c>
      <c r="S815" s="92"/>
      <c r="T815" s="111" t="s">
        <v>81</v>
      </c>
      <c r="U815" s="117" t="str">
        <f>IF($J$1="Dec",Y814,"")</f>
        <v/>
      </c>
      <c r="V815" s="113"/>
      <c r="W815" s="117" t="str">
        <f t="shared" si="193"/>
        <v/>
      </c>
      <c r="X815" s="113"/>
      <c r="Y815" s="117" t="str">
        <f t="shared" si="194"/>
        <v/>
      </c>
      <c r="Z815" s="118"/>
      <c r="AA815" s="86"/>
      <c r="AB815" s="86"/>
      <c r="AC815" s="86"/>
    </row>
    <row r="816" spans="1:29" ht="20.100000000000001" customHeight="1" thickBot="1" x14ac:dyDescent="0.25">
      <c r="A816" s="353"/>
      <c r="B816" s="353"/>
      <c r="C816" s="353"/>
      <c r="D816" s="353"/>
      <c r="E816" s="353"/>
      <c r="F816" s="353"/>
      <c r="G816" s="353"/>
      <c r="H816" s="353"/>
      <c r="I816" s="353"/>
      <c r="J816" s="353"/>
      <c r="K816" s="353"/>
      <c r="L816" s="353"/>
      <c r="M816" s="136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6"/>
      <c r="AB816" s="136"/>
      <c r="AC816" s="136"/>
    </row>
    <row r="817" spans="1:29" ht="20.100000000000001" customHeight="1" thickBot="1" x14ac:dyDescent="0.55000000000000004">
      <c r="A817" s="560" t="s">
        <v>50</v>
      </c>
      <c r="B817" s="561"/>
      <c r="C817" s="561"/>
      <c r="D817" s="561"/>
      <c r="E817" s="561"/>
      <c r="F817" s="561"/>
      <c r="G817" s="561"/>
      <c r="H817" s="561"/>
      <c r="I817" s="561"/>
      <c r="J817" s="561"/>
      <c r="K817" s="561"/>
      <c r="L817" s="562"/>
      <c r="M817" s="94"/>
      <c r="N817" s="95"/>
      <c r="O817" s="557" t="s">
        <v>51</v>
      </c>
      <c r="P817" s="558"/>
      <c r="Q817" s="558"/>
      <c r="R817" s="559"/>
      <c r="S817" s="96"/>
      <c r="T817" s="557" t="s">
        <v>52</v>
      </c>
      <c r="U817" s="558"/>
      <c r="V817" s="558"/>
      <c r="W817" s="558"/>
      <c r="X817" s="558"/>
      <c r="Y817" s="559"/>
      <c r="Z817" s="97"/>
      <c r="AA817" s="86"/>
      <c r="AB817" s="86"/>
      <c r="AC817" s="86"/>
    </row>
    <row r="818" spans="1:29" ht="20.100000000000001" customHeight="1" thickBot="1" x14ac:dyDescent="0.3">
      <c r="A818" s="436"/>
      <c r="B818" s="437"/>
      <c r="C818" s="566" t="s">
        <v>237</v>
      </c>
      <c r="D818" s="567"/>
      <c r="E818" s="567"/>
      <c r="F818" s="567"/>
      <c r="G818" s="437" t="str">
        <f>$J$1</f>
        <v>May</v>
      </c>
      <c r="H818" s="568">
        <f>$K$1</f>
        <v>2025</v>
      </c>
      <c r="I818" s="567"/>
      <c r="J818" s="437"/>
      <c r="K818" s="438"/>
      <c r="L818" s="439"/>
      <c r="M818" s="102"/>
      <c r="N818" s="103"/>
      <c r="O818" s="104" t="s">
        <v>53</v>
      </c>
      <c r="P818" s="104" t="s">
        <v>54</v>
      </c>
      <c r="Q818" s="104" t="s">
        <v>55</v>
      </c>
      <c r="R818" s="104" t="s">
        <v>56</v>
      </c>
      <c r="S818" s="105"/>
      <c r="T818" s="104" t="s">
        <v>53</v>
      </c>
      <c r="U818" s="104" t="s">
        <v>57</v>
      </c>
      <c r="V818" s="104" t="s">
        <v>9</v>
      </c>
      <c r="W818" s="104" t="s">
        <v>10</v>
      </c>
      <c r="X818" s="104" t="s">
        <v>11</v>
      </c>
      <c r="Y818" s="104" t="s">
        <v>58</v>
      </c>
      <c r="Z818" s="106"/>
      <c r="AA818" s="86"/>
      <c r="AB818" s="86"/>
      <c r="AC818" s="86"/>
    </row>
    <row r="819" spans="1:29" ht="20.100000000000001" customHeight="1" x14ac:dyDescent="0.25">
      <c r="A819" s="405"/>
      <c r="B819" s="353"/>
      <c r="C819" s="353"/>
      <c r="D819" s="406"/>
      <c r="E819" s="406"/>
      <c r="F819" s="406"/>
      <c r="G819" s="406"/>
      <c r="H819" s="406"/>
      <c r="I819" s="353"/>
      <c r="J819" s="407" t="s">
        <v>59</v>
      </c>
      <c r="K819" s="408">
        <v>1500</v>
      </c>
      <c r="L819" s="409"/>
      <c r="M819" s="93"/>
      <c r="N819" s="110"/>
      <c r="O819" s="111" t="s">
        <v>60</v>
      </c>
      <c r="P819" s="111">
        <v>24</v>
      </c>
      <c r="Q819" s="111">
        <v>7</v>
      </c>
      <c r="R819" s="111">
        <v>0</v>
      </c>
      <c r="S819" s="112"/>
      <c r="T819" s="111" t="s">
        <v>60</v>
      </c>
      <c r="U819" s="113"/>
      <c r="V819" s="113"/>
      <c r="W819" s="113">
        <f>V819+U819</f>
        <v>0</v>
      </c>
      <c r="X819" s="113"/>
      <c r="Y819" s="113">
        <f>W819-X819</f>
        <v>0</v>
      </c>
      <c r="Z819" s="106"/>
      <c r="AA819" s="86"/>
      <c r="AB819" s="86"/>
      <c r="AC819" s="86"/>
    </row>
    <row r="820" spans="1:29" ht="20.100000000000001" customHeight="1" thickBot="1" x14ac:dyDescent="0.3">
      <c r="A820" s="405"/>
      <c r="B820" s="353" t="s">
        <v>61</v>
      </c>
      <c r="C820" s="410" t="s">
        <v>247</v>
      </c>
      <c r="D820" s="353"/>
      <c r="E820" s="353"/>
      <c r="F820" s="353"/>
      <c r="G820" s="353"/>
      <c r="H820" s="411"/>
      <c r="I820" s="406"/>
      <c r="J820" s="353"/>
      <c r="K820" s="353"/>
      <c r="L820" s="412"/>
      <c r="M820" s="94"/>
      <c r="N820" s="116"/>
      <c r="O820" s="111" t="s">
        <v>62</v>
      </c>
      <c r="P820" s="111">
        <v>23</v>
      </c>
      <c r="Q820" s="111">
        <v>5</v>
      </c>
      <c r="R820" s="111">
        <v>0</v>
      </c>
      <c r="S820" s="92"/>
      <c r="T820" s="111" t="s">
        <v>62</v>
      </c>
      <c r="U820" s="117">
        <f>Y819</f>
        <v>0</v>
      </c>
      <c r="V820" s="113"/>
      <c r="W820" s="117">
        <f t="shared" ref="W820:W830" si="199">IF(U820="","",U820+V820)</f>
        <v>0</v>
      </c>
      <c r="X820" s="113"/>
      <c r="Y820" s="117">
        <f t="shared" ref="Y820:Y830" si="200">IF(W820="","",W820-X820)</f>
        <v>0</v>
      </c>
      <c r="Z820" s="118"/>
      <c r="AA820" s="86"/>
      <c r="AB820" s="86"/>
      <c r="AC820" s="86"/>
    </row>
    <row r="821" spans="1:29" ht="20.100000000000001" customHeight="1" thickBot="1" x14ac:dyDescent="0.3">
      <c r="A821" s="405"/>
      <c r="B821" s="413" t="s">
        <v>63</v>
      </c>
      <c r="C821" s="445"/>
      <c r="D821" s="353"/>
      <c r="E821" s="353"/>
      <c r="F821" s="563" t="s">
        <v>52</v>
      </c>
      <c r="G821" s="564"/>
      <c r="H821" s="353"/>
      <c r="I821" s="563" t="s">
        <v>64</v>
      </c>
      <c r="J821" s="565"/>
      <c r="K821" s="564"/>
      <c r="L821" s="415"/>
      <c r="M821" s="93"/>
      <c r="N821" s="110"/>
      <c r="O821" s="111" t="s">
        <v>65</v>
      </c>
      <c r="P821" s="111">
        <v>29</v>
      </c>
      <c r="Q821" s="111">
        <v>2</v>
      </c>
      <c r="R821" s="111">
        <v>0</v>
      </c>
      <c r="S821" s="92"/>
      <c r="T821" s="111" t="s">
        <v>65</v>
      </c>
      <c r="U821" s="117">
        <f t="shared" ref="U821:U822" si="201">IF($J$1="April",Y820,Y820)</f>
        <v>0</v>
      </c>
      <c r="V821" s="113"/>
      <c r="W821" s="117">
        <f t="shared" si="199"/>
        <v>0</v>
      </c>
      <c r="X821" s="113"/>
      <c r="Y821" s="117">
        <f t="shared" si="200"/>
        <v>0</v>
      </c>
      <c r="Z821" s="118"/>
      <c r="AA821" s="86"/>
      <c r="AB821" s="86"/>
      <c r="AC821" s="86"/>
    </row>
    <row r="822" spans="1:29" ht="20.100000000000001" customHeight="1" x14ac:dyDescent="0.25">
      <c r="A822" s="405"/>
      <c r="B822" s="353"/>
      <c r="C822" s="353"/>
      <c r="D822" s="353"/>
      <c r="E822" s="353"/>
      <c r="F822" s="353"/>
      <c r="G822" s="353"/>
      <c r="H822" s="416"/>
      <c r="I822" s="353"/>
      <c r="J822" s="353"/>
      <c r="K822" s="353"/>
      <c r="L822" s="417"/>
      <c r="M822" s="93"/>
      <c r="N822" s="110"/>
      <c r="O822" s="111" t="s">
        <v>66</v>
      </c>
      <c r="P822" s="111">
        <v>23</v>
      </c>
      <c r="Q822" s="111"/>
      <c r="R822" s="111">
        <v>0</v>
      </c>
      <c r="S822" s="92"/>
      <c r="T822" s="111" t="s">
        <v>66</v>
      </c>
      <c r="U822" s="117">
        <f t="shared" si="201"/>
        <v>0</v>
      </c>
      <c r="V822" s="113"/>
      <c r="W822" s="117">
        <f t="shared" si="199"/>
        <v>0</v>
      </c>
      <c r="X822" s="113"/>
      <c r="Y822" s="117">
        <f t="shared" si="200"/>
        <v>0</v>
      </c>
      <c r="Z822" s="118"/>
      <c r="AA822" s="86"/>
      <c r="AB822" s="86"/>
      <c r="AC822" s="86"/>
    </row>
    <row r="823" spans="1:29" ht="20.100000000000001" customHeight="1" x14ac:dyDescent="0.25">
      <c r="A823" s="405"/>
      <c r="B823" s="581" t="s">
        <v>51</v>
      </c>
      <c r="C823" s="527"/>
      <c r="D823" s="353"/>
      <c r="E823" s="353"/>
      <c r="F823" s="124" t="s">
        <v>67</v>
      </c>
      <c r="G823" s="125">
        <f>IF($J$1="January",U819,IF($J$1="February",U820,IF($J$1="March",U821,IF($J$1="April",U822,IF($J$1="May",U823,IF($J$1="June",U824,IF($J$1="July",U825,IF($J$1="August",U826,IF($J$1="August",U826,IF($J$1="September",U827,IF($J$1="October",U828,IF($J$1="November",U829,IF($J$1="December",U830)))))))))))))</f>
        <v>0</v>
      </c>
      <c r="H823" s="416"/>
      <c r="I823" s="126">
        <f>IF(C827&gt;=C826,$K$2,C825+C827)</f>
        <v>27</v>
      </c>
      <c r="J823" s="127" t="s">
        <v>68</v>
      </c>
      <c r="K823" s="128">
        <f>K819*I823</f>
        <v>40500</v>
      </c>
      <c r="L823" s="418"/>
      <c r="M823" s="93"/>
      <c r="N823" s="110"/>
      <c r="O823" s="111" t="s">
        <v>69</v>
      </c>
      <c r="P823" s="111">
        <v>27</v>
      </c>
      <c r="Q823" s="111">
        <v>4</v>
      </c>
      <c r="R823" s="111">
        <v>0</v>
      </c>
      <c r="S823" s="92"/>
      <c r="T823" s="111" t="s">
        <v>69</v>
      </c>
      <c r="U823" s="117">
        <f t="shared" ref="U823:U825" si="202">IF($J$1="May",Y822,Y822)</f>
        <v>0</v>
      </c>
      <c r="V823" s="113"/>
      <c r="W823" s="117">
        <f t="shared" si="199"/>
        <v>0</v>
      </c>
      <c r="X823" s="113"/>
      <c r="Y823" s="117">
        <f t="shared" si="200"/>
        <v>0</v>
      </c>
      <c r="Z823" s="118"/>
      <c r="AA823" s="86"/>
      <c r="AB823" s="86"/>
      <c r="AC823" s="86"/>
    </row>
    <row r="824" spans="1:29" ht="20.100000000000001" customHeight="1" x14ac:dyDescent="0.25">
      <c r="A824" s="405"/>
      <c r="B824" s="130"/>
      <c r="C824" s="130"/>
      <c r="D824" s="353"/>
      <c r="E824" s="353"/>
      <c r="F824" s="124" t="s">
        <v>9</v>
      </c>
      <c r="G824" s="125">
        <f>IF($J$1="January",V819,IF($J$1="February",V820,IF($J$1="March",V821,IF($J$1="April",V822,IF($J$1="May",V823,IF($J$1="June",V824,IF($J$1="July",V825,IF($J$1="August",V826,IF($J$1="August",V826,IF($J$1="September",V827,IF($J$1="October",V828,IF($J$1="November",V829,IF($J$1="December",V830)))))))))))))</f>
        <v>0</v>
      </c>
      <c r="H824" s="416"/>
      <c r="I824" s="446"/>
      <c r="J824" s="127" t="s">
        <v>70</v>
      </c>
      <c r="K824" s="125">
        <f>K819/8*I824</f>
        <v>0</v>
      </c>
      <c r="L824" s="420"/>
      <c r="M824" s="93"/>
      <c r="N824" s="110"/>
      <c r="O824" s="111" t="s">
        <v>47</v>
      </c>
      <c r="P824" s="111"/>
      <c r="Q824" s="111"/>
      <c r="R824" s="111">
        <v>0</v>
      </c>
      <c r="S824" s="92"/>
      <c r="T824" s="111" t="s">
        <v>47</v>
      </c>
      <c r="U824" s="117">
        <f t="shared" si="202"/>
        <v>0</v>
      </c>
      <c r="V824" s="113"/>
      <c r="W824" s="117">
        <f t="shared" si="199"/>
        <v>0</v>
      </c>
      <c r="X824" s="113"/>
      <c r="Y824" s="117">
        <f t="shared" si="200"/>
        <v>0</v>
      </c>
      <c r="Z824" s="118"/>
      <c r="AA824" s="86"/>
      <c r="AB824" s="86"/>
      <c r="AC824" s="86"/>
    </row>
    <row r="825" spans="1:29" ht="20.100000000000001" customHeight="1" x14ac:dyDescent="0.25">
      <c r="A825" s="405"/>
      <c r="B825" s="124" t="s">
        <v>54</v>
      </c>
      <c r="C825" s="130">
        <f>IF($J$1="January",P819,IF($J$1="February",P820,IF($J$1="March",P821,IF($J$1="April",P822,IF($J$1="May",P823,IF($J$1="June",P824,IF($J$1="July",P825,IF($J$1="August",P826,IF($J$1="August",P826,IF($J$1="September",P827,IF($J$1="October",P828,IF($J$1="November",P829,IF($J$1="December",P830)))))))))))))</f>
        <v>27</v>
      </c>
      <c r="D825" s="353"/>
      <c r="E825" s="353"/>
      <c r="F825" s="124" t="s">
        <v>71</v>
      </c>
      <c r="G825" s="125">
        <f>IF($J$1="January",W819,IF($J$1="February",W820,IF($J$1="March",W821,IF($J$1="April",W822,IF($J$1="May",W823,IF($J$1="June",W824,IF($J$1="July",W825,IF($J$1="August",W826,IF($J$1="August",W826,IF($J$1="September",W827,IF($J$1="October",W828,IF($J$1="November",W829,IF($J$1="December",W830)))))))))))))</f>
        <v>0</v>
      </c>
      <c r="H825" s="416"/>
      <c r="I825" s="578" t="s">
        <v>72</v>
      </c>
      <c r="J825" s="527"/>
      <c r="K825" s="125">
        <f>K823+K824</f>
        <v>40500</v>
      </c>
      <c r="L825" s="420"/>
      <c r="M825" s="93"/>
      <c r="N825" s="110"/>
      <c r="O825" s="111" t="s">
        <v>73</v>
      </c>
      <c r="P825" s="111"/>
      <c r="Q825" s="111"/>
      <c r="R825" s="111">
        <v>0</v>
      </c>
      <c r="S825" s="92"/>
      <c r="T825" s="111" t="s">
        <v>73</v>
      </c>
      <c r="U825" s="117">
        <f t="shared" si="202"/>
        <v>0</v>
      </c>
      <c r="V825" s="113"/>
      <c r="W825" s="117">
        <f t="shared" si="199"/>
        <v>0</v>
      </c>
      <c r="X825" s="113"/>
      <c r="Y825" s="117">
        <f t="shared" si="200"/>
        <v>0</v>
      </c>
      <c r="Z825" s="118"/>
      <c r="AA825" s="86"/>
      <c r="AB825" s="86"/>
      <c r="AC825" s="86"/>
    </row>
    <row r="826" spans="1:29" ht="20.100000000000001" customHeight="1" x14ac:dyDescent="0.25">
      <c r="A826" s="405"/>
      <c r="B826" s="124" t="s">
        <v>55</v>
      </c>
      <c r="C826" s="130">
        <f>IF($J$1="January",Q819,IF($J$1="February",Q820,IF($J$1="March",Q821,IF($J$1="April",Q822,IF($J$1="May",Q823,IF($J$1="June",Q824,IF($J$1="July",Q825,IF($J$1="August",Q826,IF($J$1="August",Q826,IF($J$1="September",Q827,IF($J$1="October",Q828,IF($J$1="November",Q829,IF($J$1="December",Q830)))))))))))))</f>
        <v>4</v>
      </c>
      <c r="D826" s="353"/>
      <c r="E826" s="353"/>
      <c r="F826" s="124" t="s">
        <v>11</v>
      </c>
      <c r="G826" s="125">
        <f>IF($J$1="January",X819,IF($J$1="February",X820,IF($J$1="March",X821,IF($J$1="April",X822,IF($J$1="May",X823,IF($J$1="June",X824,IF($J$1="July",X825,IF($J$1="August",X826,IF($J$1="August",X826,IF($J$1="September",X827,IF($J$1="October",X828,IF($J$1="November",X829,IF($J$1="December",X830)))))))))))))</f>
        <v>0</v>
      </c>
      <c r="H826" s="416"/>
      <c r="I826" s="578" t="s">
        <v>74</v>
      </c>
      <c r="J826" s="527"/>
      <c r="K826" s="125">
        <f>G826</f>
        <v>0</v>
      </c>
      <c r="L826" s="420"/>
      <c r="M826" s="93"/>
      <c r="N826" s="110"/>
      <c r="O826" s="111" t="s">
        <v>75</v>
      </c>
      <c r="P826" s="111"/>
      <c r="Q826" s="111"/>
      <c r="R826" s="111" t="str">
        <f t="shared" ref="R826:R830" si="203">IF(Q826="","",R825-Q826)</f>
        <v/>
      </c>
      <c r="S826" s="92"/>
      <c r="T826" s="111" t="s">
        <v>75</v>
      </c>
      <c r="U826" s="117" t="str">
        <f t="shared" ref="U826:U827" si="204">IF($J$1="September",Y825,"")</f>
        <v/>
      </c>
      <c r="V826" s="113"/>
      <c r="W826" s="117" t="str">
        <f t="shared" si="199"/>
        <v/>
      </c>
      <c r="X826" s="113"/>
      <c r="Y826" s="117" t="str">
        <f t="shared" si="200"/>
        <v/>
      </c>
      <c r="Z826" s="118"/>
      <c r="AA826" s="86"/>
      <c r="AB826" s="86"/>
      <c r="AC826" s="86"/>
    </row>
    <row r="827" spans="1:29" ht="18.75" customHeight="1" x14ac:dyDescent="0.2">
      <c r="A827" s="405"/>
      <c r="B827" s="426" t="s">
        <v>76</v>
      </c>
      <c r="C827" s="424">
        <f>IF($J$1="January",R819,IF($J$1="February",R820,IF($J$1="March",R821,IF($J$1="April",R822,IF($J$1="May",R823,IF($J$1="June",R824,IF($J$1="July",R825,IF($J$1="August",R826,IF($J$1="August",R826,IF($J$1="September",R827,IF($J$1="October",R828,IF($J$1="November",R829,IF($J$1="December",R830)))))))))))))</f>
        <v>0</v>
      </c>
      <c r="D827" s="353"/>
      <c r="E827" s="353"/>
      <c r="F827" s="426" t="s">
        <v>58</v>
      </c>
      <c r="G827" s="427">
        <f>IF($J$1="January",Y819,IF($J$1="February",Y820,IF($J$1="March",Y821,IF($J$1="April",Y822,IF($J$1="May",Y823,IF($J$1="June",Y824,IF($J$1="July",Y825,IF($J$1="August",Y826,IF($J$1="August",Y826,IF($J$1="September",Y827,IF($J$1="October",Y828,IF($J$1="November",Y829,IF($J$1="December",Y830)))))))))))))</f>
        <v>0</v>
      </c>
      <c r="H827" s="353"/>
      <c r="I827" s="576" t="s">
        <v>13</v>
      </c>
      <c r="J827" s="577"/>
      <c r="K827" s="430">
        <f>K825-K826</f>
        <v>40500</v>
      </c>
      <c r="L827" s="412"/>
      <c r="M827" s="93"/>
      <c r="N827" s="110"/>
      <c r="O827" s="111" t="s">
        <v>78</v>
      </c>
      <c r="P827" s="111"/>
      <c r="Q827" s="111"/>
      <c r="R827" s="111" t="str">
        <f t="shared" si="203"/>
        <v/>
      </c>
      <c r="S827" s="92"/>
      <c r="T827" s="111" t="s">
        <v>78</v>
      </c>
      <c r="U827" s="117" t="str">
        <f t="shared" si="204"/>
        <v/>
      </c>
      <c r="V827" s="113"/>
      <c r="W827" s="117" t="str">
        <f t="shared" si="199"/>
        <v/>
      </c>
      <c r="X827" s="113"/>
      <c r="Y827" s="117" t="str">
        <f t="shared" si="200"/>
        <v/>
      </c>
      <c r="Z827" s="118"/>
      <c r="AA827" s="93"/>
      <c r="AB827" s="93"/>
      <c r="AC827" s="93"/>
    </row>
    <row r="828" spans="1:29" ht="20.100000000000001" customHeight="1" x14ac:dyDescent="0.25">
      <c r="A828" s="405"/>
      <c r="B828" s="353"/>
      <c r="C828" s="353"/>
      <c r="D828" s="353"/>
      <c r="E828" s="353"/>
      <c r="F828" s="353"/>
      <c r="G828" s="353"/>
      <c r="H828" s="353"/>
      <c r="I828" s="571"/>
      <c r="J828" s="572"/>
      <c r="K828" s="408"/>
      <c r="L828" s="415"/>
      <c r="M828" s="93"/>
      <c r="N828" s="110"/>
      <c r="O828" s="111" t="s">
        <v>79</v>
      </c>
      <c r="P828" s="111"/>
      <c r="Q828" s="111"/>
      <c r="R828" s="111" t="str">
        <f t="shared" si="203"/>
        <v/>
      </c>
      <c r="S828" s="92"/>
      <c r="T828" s="111" t="s">
        <v>79</v>
      </c>
      <c r="U828" s="117" t="str">
        <f>IF($J$1="October",Y827,"")</f>
        <v/>
      </c>
      <c r="V828" s="113"/>
      <c r="W828" s="117" t="str">
        <f t="shared" si="199"/>
        <v/>
      </c>
      <c r="X828" s="113"/>
      <c r="Y828" s="117" t="str">
        <f t="shared" si="200"/>
        <v/>
      </c>
      <c r="Z828" s="118"/>
      <c r="AA828" s="86"/>
      <c r="AB828" s="86"/>
      <c r="AC828" s="86"/>
    </row>
    <row r="829" spans="1:29" ht="20.100000000000001" customHeight="1" x14ac:dyDescent="0.3">
      <c r="A829" s="405"/>
      <c r="B829" s="444"/>
      <c r="C829" s="444"/>
      <c r="D829" s="444"/>
      <c r="E829" s="444"/>
      <c r="F829" s="444"/>
      <c r="G829" s="444"/>
      <c r="H829" s="444"/>
      <c r="I829" s="571"/>
      <c r="J829" s="572"/>
      <c r="K829" s="408"/>
      <c r="L829" s="415"/>
      <c r="M829" s="93"/>
      <c r="N829" s="110"/>
      <c r="O829" s="111" t="s">
        <v>80</v>
      </c>
      <c r="P829" s="111"/>
      <c r="Q829" s="111"/>
      <c r="R829" s="111" t="str">
        <f t="shared" si="203"/>
        <v/>
      </c>
      <c r="S829" s="92"/>
      <c r="T829" s="111" t="s">
        <v>80</v>
      </c>
      <c r="U829" s="117" t="str">
        <f>IF($J$1="November",Y828,"")</f>
        <v/>
      </c>
      <c r="V829" s="113"/>
      <c r="W829" s="117" t="str">
        <f t="shared" si="199"/>
        <v/>
      </c>
      <c r="X829" s="113"/>
      <c r="Y829" s="117" t="str">
        <f t="shared" si="200"/>
        <v/>
      </c>
      <c r="Z829" s="118"/>
      <c r="AA829" s="86"/>
      <c r="AB829" s="86"/>
      <c r="AC829" s="86"/>
    </row>
    <row r="830" spans="1:29" ht="20.100000000000001" customHeight="1" thickBot="1" x14ac:dyDescent="0.35">
      <c r="A830" s="421"/>
      <c r="B830" s="447"/>
      <c r="C830" s="447"/>
      <c r="D830" s="447"/>
      <c r="E830" s="447"/>
      <c r="F830" s="447"/>
      <c r="G830" s="447"/>
      <c r="H830" s="447"/>
      <c r="I830" s="447"/>
      <c r="J830" s="447"/>
      <c r="K830" s="447"/>
      <c r="L830" s="423"/>
      <c r="M830" s="93"/>
      <c r="N830" s="110"/>
      <c r="O830" s="111" t="s">
        <v>81</v>
      </c>
      <c r="P830" s="111"/>
      <c r="Q830" s="111"/>
      <c r="R830" s="111" t="str">
        <f t="shared" si="203"/>
        <v/>
      </c>
      <c r="S830" s="92"/>
      <c r="T830" s="111" t="s">
        <v>81</v>
      </c>
      <c r="U830" s="117" t="str">
        <f>IF($J$1="Dec",Y829,"")</f>
        <v/>
      </c>
      <c r="V830" s="113"/>
      <c r="W830" s="117" t="str">
        <f t="shared" si="199"/>
        <v/>
      </c>
      <c r="X830" s="113"/>
      <c r="Y830" s="117" t="str">
        <f t="shared" si="200"/>
        <v/>
      </c>
      <c r="Z830" s="118"/>
      <c r="AA830" s="86"/>
      <c r="AB830" s="86"/>
      <c r="AC830" s="86"/>
    </row>
    <row r="831" spans="1:29" ht="20.100000000000001" customHeight="1" thickBot="1" x14ac:dyDescent="0.25">
      <c r="A831" s="353"/>
      <c r="B831" s="353"/>
      <c r="C831" s="353"/>
      <c r="D831" s="353"/>
      <c r="E831" s="353"/>
      <c r="F831" s="353"/>
      <c r="G831" s="353"/>
      <c r="H831" s="353"/>
      <c r="I831" s="353"/>
      <c r="J831" s="353"/>
      <c r="K831" s="353"/>
      <c r="L831" s="353"/>
      <c r="M831" s="136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6"/>
      <c r="AB831" s="136"/>
      <c r="AC831" s="136"/>
    </row>
    <row r="832" spans="1:29" ht="20.100000000000001" customHeight="1" thickBot="1" x14ac:dyDescent="0.55000000000000004">
      <c r="A832" s="560" t="s">
        <v>50</v>
      </c>
      <c r="B832" s="561"/>
      <c r="C832" s="561"/>
      <c r="D832" s="561"/>
      <c r="E832" s="561"/>
      <c r="F832" s="561"/>
      <c r="G832" s="561"/>
      <c r="H832" s="561"/>
      <c r="I832" s="561"/>
      <c r="J832" s="561"/>
      <c r="K832" s="561"/>
      <c r="L832" s="562"/>
      <c r="M832" s="94"/>
      <c r="N832" s="95"/>
      <c r="O832" s="557" t="s">
        <v>51</v>
      </c>
      <c r="P832" s="558"/>
      <c r="Q832" s="558"/>
      <c r="R832" s="559"/>
      <c r="S832" s="96"/>
      <c r="T832" s="557" t="s">
        <v>52</v>
      </c>
      <c r="U832" s="558"/>
      <c r="V832" s="558"/>
      <c r="W832" s="558"/>
      <c r="X832" s="558"/>
      <c r="Y832" s="559"/>
      <c r="Z832" s="97"/>
      <c r="AA832" s="86"/>
    </row>
    <row r="833" spans="1:29" ht="20.100000000000001" customHeight="1" thickBot="1" x14ac:dyDescent="0.3">
      <c r="A833" s="436"/>
      <c r="B833" s="437"/>
      <c r="C833" s="566" t="s">
        <v>237</v>
      </c>
      <c r="D833" s="573"/>
      <c r="E833" s="573"/>
      <c r="F833" s="573"/>
      <c r="G833" s="437" t="str">
        <f>$J$1</f>
        <v>May</v>
      </c>
      <c r="H833" s="568">
        <f>$K$1</f>
        <v>2025</v>
      </c>
      <c r="I833" s="573"/>
      <c r="J833" s="437"/>
      <c r="K833" s="438"/>
      <c r="L833" s="439"/>
      <c r="M833" s="102"/>
      <c r="N833" s="103"/>
      <c r="O833" s="104" t="s">
        <v>53</v>
      </c>
      <c r="P833" s="104" t="s">
        <v>54</v>
      </c>
      <c r="Q833" s="104" t="s">
        <v>55</v>
      </c>
      <c r="R833" s="104" t="s">
        <v>56</v>
      </c>
      <c r="S833" s="105"/>
      <c r="T833" s="104" t="s">
        <v>53</v>
      </c>
      <c r="U833" s="104" t="s">
        <v>57</v>
      </c>
      <c r="V833" s="104" t="s">
        <v>9</v>
      </c>
      <c r="W833" s="104" t="s">
        <v>10</v>
      </c>
      <c r="X833" s="104" t="s">
        <v>11</v>
      </c>
      <c r="Y833" s="104" t="s">
        <v>58</v>
      </c>
      <c r="Z833" s="106"/>
      <c r="AA833" s="86"/>
    </row>
    <row r="834" spans="1:29" ht="20.100000000000001" customHeight="1" x14ac:dyDescent="0.25">
      <c r="A834" s="405"/>
      <c r="B834" s="353"/>
      <c r="C834" s="353"/>
      <c r="D834" s="406"/>
      <c r="E834" s="406"/>
      <c r="F834" s="406"/>
      <c r="G834" s="406"/>
      <c r="H834" s="406"/>
      <c r="I834" s="353"/>
      <c r="J834" s="407" t="s">
        <v>59</v>
      </c>
      <c r="K834" s="408">
        <v>70000</v>
      </c>
      <c r="L834" s="409"/>
      <c r="M834" s="93"/>
      <c r="N834" s="110"/>
      <c r="O834" s="111" t="s">
        <v>60</v>
      </c>
      <c r="P834" s="111">
        <v>31</v>
      </c>
      <c r="Q834" s="111">
        <v>0</v>
      </c>
      <c r="R834" s="111">
        <v>0</v>
      </c>
      <c r="S834" s="112"/>
      <c r="T834" s="111" t="s">
        <v>60</v>
      </c>
      <c r="U834" s="113"/>
      <c r="V834" s="113"/>
      <c r="W834" s="113">
        <f>V834+U834</f>
        <v>0</v>
      </c>
      <c r="X834" s="113"/>
      <c r="Y834" s="113">
        <f>W834-X834</f>
        <v>0</v>
      </c>
      <c r="Z834" s="106"/>
      <c r="AA834" s="86"/>
    </row>
    <row r="835" spans="1:29" ht="20.100000000000001" customHeight="1" thickBot="1" x14ac:dyDescent="0.3">
      <c r="A835" s="405"/>
      <c r="B835" s="353" t="s">
        <v>61</v>
      </c>
      <c r="C835" s="410" t="s">
        <v>224</v>
      </c>
      <c r="D835" s="353"/>
      <c r="E835" s="353"/>
      <c r="F835" s="353"/>
      <c r="G835" s="353"/>
      <c r="H835" s="411"/>
      <c r="I835" s="406"/>
      <c r="J835" s="353"/>
      <c r="K835" s="353"/>
      <c r="L835" s="412"/>
      <c r="M835" s="94"/>
      <c r="N835" s="116"/>
      <c r="O835" s="111" t="s">
        <v>62</v>
      </c>
      <c r="P835" s="111">
        <v>28</v>
      </c>
      <c r="Q835" s="111">
        <v>0</v>
      </c>
      <c r="R835" s="111">
        <v>0</v>
      </c>
      <c r="S835" s="92"/>
      <c r="T835" s="111" t="s">
        <v>62</v>
      </c>
      <c r="U835" s="117">
        <f>Y834</f>
        <v>0</v>
      </c>
      <c r="V835" s="113"/>
      <c r="W835" s="117">
        <f t="shared" ref="W835:W845" si="205">IF(U835="","",U835+V835)</f>
        <v>0</v>
      </c>
      <c r="X835" s="113"/>
      <c r="Y835" s="117">
        <f t="shared" ref="Y835:Y845" si="206">IF(W835="","",W835-X835)</f>
        <v>0</v>
      </c>
      <c r="Z835" s="118"/>
      <c r="AA835" s="86"/>
    </row>
    <row r="836" spans="1:29" ht="20.100000000000001" customHeight="1" thickBot="1" x14ac:dyDescent="0.3">
      <c r="A836" s="405"/>
      <c r="B836" s="413" t="s">
        <v>63</v>
      </c>
      <c r="C836" s="445"/>
      <c r="D836" s="353"/>
      <c r="E836" s="353"/>
      <c r="F836" s="563" t="s">
        <v>52</v>
      </c>
      <c r="G836" s="564"/>
      <c r="H836" s="353"/>
      <c r="I836" s="563" t="s">
        <v>64</v>
      </c>
      <c r="J836" s="565"/>
      <c r="K836" s="564"/>
      <c r="L836" s="415"/>
      <c r="M836" s="93"/>
      <c r="N836" s="110"/>
      <c r="O836" s="111" t="s">
        <v>65</v>
      </c>
      <c r="P836" s="111">
        <v>31</v>
      </c>
      <c r="Q836" s="111">
        <v>0</v>
      </c>
      <c r="R836" s="111">
        <v>0</v>
      </c>
      <c r="S836" s="92"/>
      <c r="T836" s="111" t="s">
        <v>65</v>
      </c>
      <c r="U836" s="117">
        <f t="shared" ref="U836:U837" si="207">IF($J$1="April",Y835,Y835)</f>
        <v>0</v>
      </c>
      <c r="V836" s="113"/>
      <c r="W836" s="117">
        <f t="shared" si="205"/>
        <v>0</v>
      </c>
      <c r="X836" s="113"/>
      <c r="Y836" s="117">
        <f t="shared" si="206"/>
        <v>0</v>
      </c>
      <c r="Z836" s="118"/>
      <c r="AA836" s="86"/>
    </row>
    <row r="837" spans="1:29" ht="20.100000000000001" customHeight="1" x14ac:dyDescent="0.25">
      <c r="A837" s="405"/>
      <c r="B837" s="353"/>
      <c r="C837" s="353"/>
      <c r="D837" s="353"/>
      <c r="E837" s="353"/>
      <c r="F837" s="353"/>
      <c r="G837" s="353"/>
      <c r="H837" s="416"/>
      <c r="I837" s="353"/>
      <c r="J837" s="353"/>
      <c r="K837" s="353"/>
      <c r="L837" s="417"/>
      <c r="M837" s="93"/>
      <c r="N837" s="110"/>
      <c r="O837" s="111" t="s">
        <v>66</v>
      </c>
      <c r="P837" s="111">
        <v>30</v>
      </c>
      <c r="Q837" s="111">
        <v>0</v>
      </c>
      <c r="R837" s="111">
        <v>0</v>
      </c>
      <c r="S837" s="92"/>
      <c r="T837" s="111" t="s">
        <v>66</v>
      </c>
      <c r="U837" s="117">
        <f t="shared" si="207"/>
        <v>0</v>
      </c>
      <c r="V837" s="113"/>
      <c r="W837" s="117">
        <f t="shared" si="205"/>
        <v>0</v>
      </c>
      <c r="X837" s="113"/>
      <c r="Y837" s="117">
        <f t="shared" si="206"/>
        <v>0</v>
      </c>
      <c r="Z837" s="118"/>
      <c r="AA837" s="86"/>
    </row>
    <row r="838" spans="1:29" ht="20.100000000000001" customHeight="1" x14ac:dyDescent="0.25">
      <c r="A838" s="405"/>
      <c r="B838" s="581" t="s">
        <v>51</v>
      </c>
      <c r="C838" s="527"/>
      <c r="D838" s="353"/>
      <c r="E838" s="353"/>
      <c r="F838" s="124" t="s">
        <v>67</v>
      </c>
      <c r="G838" s="125">
        <f>IF($J$1="January",U834,IF($J$1="February",U835,IF($J$1="March",U836,IF($J$1="April",U837,IF($J$1="May",U838,IF($J$1="June",U839,IF($J$1="July",U840,IF($J$1="August",U841,IF($J$1="August",U841,IF($J$1="September",U842,IF($J$1="October",U843,IF($J$1="November",U844,IF($J$1="December",U845)))))))))))))</f>
        <v>0</v>
      </c>
      <c r="H838" s="416"/>
      <c r="I838" s="126">
        <f>IF(C842&gt;=C841,$K$2,C840+C842)</f>
        <v>31</v>
      </c>
      <c r="J838" s="127" t="s">
        <v>68</v>
      </c>
      <c r="K838" s="128">
        <f>K834/$K$2*I838</f>
        <v>70000</v>
      </c>
      <c r="L838" s="418"/>
      <c r="M838" s="93"/>
      <c r="N838" s="110"/>
      <c r="O838" s="111" t="s">
        <v>69</v>
      </c>
      <c r="P838" s="111">
        <v>31</v>
      </c>
      <c r="Q838" s="111">
        <v>0</v>
      </c>
      <c r="R838" s="111">
        <v>0</v>
      </c>
      <c r="S838" s="92"/>
      <c r="T838" s="111" t="s">
        <v>69</v>
      </c>
      <c r="U838" s="117">
        <f t="shared" ref="U838:U841" si="208">IF($J$1="May",Y837,Y837)</f>
        <v>0</v>
      </c>
      <c r="V838" s="113"/>
      <c r="W838" s="117">
        <f t="shared" si="205"/>
        <v>0</v>
      </c>
      <c r="X838" s="113"/>
      <c r="Y838" s="117">
        <f t="shared" si="206"/>
        <v>0</v>
      </c>
      <c r="Z838" s="118"/>
      <c r="AA838" s="86"/>
    </row>
    <row r="839" spans="1:29" ht="20.100000000000001" customHeight="1" x14ac:dyDescent="0.25">
      <c r="A839" s="405"/>
      <c r="B839" s="130"/>
      <c r="C839" s="130"/>
      <c r="D839" s="353"/>
      <c r="E839" s="353"/>
      <c r="F839" s="124" t="s">
        <v>9</v>
      </c>
      <c r="G839" s="125">
        <f>IF($J$1="January",V834,IF($J$1="February",V835,IF($J$1="March",V836,IF($J$1="April",V837,IF($J$1="May",V838,IF($J$1="June",V839,IF($J$1="July",V840,IF($J$1="August",V841,IF($J$1="August",V841,IF($J$1="September",V842,IF($J$1="October",V843,IF($J$1="November",V844,IF($J$1="December",V845)))))))))))))</f>
        <v>0</v>
      </c>
      <c r="H839" s="416"/>
      <c r="I839" s="446"/>
      <c r="J839" s="127" t="s">
        <v>70</v>
      </c>
      <c r="K839" s="125">
        <f>K834/$K$2/8*I839</f>
        <v>0</v>
      </c>
      <c r="L839" s="420"/>
      <c r="M839" s="93"/>
      <c r="N839" s="110"/>
      <c r="O839" s="111" t="s">
        <v>47</v>
      </c>
      <c r="P839" s="111"/>
      <c r="Q839" s="111"/>
      <c r="R839" s="111">
        <v>0</v>
      </c>
      <c r="S839" s="92"/>
      <c r="T839" s="111" t="s">
        <v>47</v>
      </c>
      <c r="U839" s="117">
        <f t="shared" si="208"/>
        <v>0</v>
      </c>
      <c r="V839" s="113"/>
      <c r="W839" s="117">
        <f t="shared" si="205"/>
        <v>0</v>
      </c>
      <c r="X839" s="113"/>
      <c r="Y839" s="117">
        <f t="shared" si="206"/>
        <v>0</v>
      </c>
      <c r="Z839" s="118"/>
      <c r="AA839" s="86"/>
    </row>
    <row r="840" spans="1:29" ht="20.100000000000001" customHeight="1" x14ac:dyDescent="0.25">
      <c r="A840" s="405"/>
      <c r="B840" s="124" t="s">
        <v>54</v>
      </c>
      <c r="C840" s="130">
        <f>IF($J$1="January",P834,IF($J$1="February",P835,IF($J$1="March",P836,IF($J$1="April",P837,IF($J$1="May",P838,IF($J$1="June",P839,IF($J$1="July",P840,IF($J$1="August",P841,IF($J$1="August",P841,IF($J$1="September",P842,IF($J$1="October",P843,IF($J$1="November",P844,IF($J$1="December",P845)))))))))))))</f>
        <v>31</v>
      </c>
      <c r="D840" s="353"/>
      <c r="E840" s="353"/>
      <c r="F840" s="124" t="s">
        <v>71</v>
      </c>
      <c r="G840" s="125">
        <f>IF($J$1="January",W834,IF($J$1="February",W835,IF($J$1="March",W836,IF($J$1="April",W837,IF($J$1="May",W838,IF($J$1="June",W839,IF($J$1="July",W840,IF($J$1="August",W841,IF($J$1="August",W841,IF($J$1="September",W842,IF($J$1="October",W843,IF($J$1="November",W844,IF($J$1="December",W845)))))))))))))</f>
        <v>0</v>
      </c>
      <c r="H840" s="416"/>
      <c r="I840" s="578" t="s">
        <v>72</v>
      </c>
      <c r="J840" s="527"/>
      <c r="K840" s="125">
        <f>K838+K839</f>
        <v>70000</v>
      </c>
      <c r="L840" s="420"/>
      <c r="M840" s="93"/>
      <c r="N840" s="110"/>
      <c r="O840" s="111" t="s">
        <v>73</v>
      </c>
      <c r="P840" s="111"/>
      <c r="Q840" s="111"/>
      <c r="R840" s="111">
        <v>0</v>
      </c>
      <c r="S840" s="92"/>
      <c r="T840" s="111" t="s">
        <v>73</v>
      </c>
      <c r="U840" s="117">
        <f t="shared" si="208"/>
        <v>0</v>
      </c>
      <c r="V840" s="113"/>
      <c r="W840" s="117">
        <f t="shared" si="205"/>
        <v>0</v>
      </c>
      <c r="X840" s="113"/>
      <c r="Y840" s="117">
        <f t="shared" si="206"/>
        <v>0</v>
      </c>
      <c r="Z840" s="118"/>
      <c r="AA840" s="86"/>
    </row>
    <row r="841" spans="1:29" ht="20.100000000000001" customHeight="1" x14ac:dyDescent="0.25">
      <c r="A841" s="405"/>
      <c r="B841" s="124" t="s">
        <v>55</v>
      </c>
      <c r="C841" s="130">
        <f>IF($J$1="January",Q834,IF($J$1="February",Q835,IF($J$1="March",Q836,IF($J$1="April",Q837,IF($J$1="May",Q838,IF($J$1="June",Q839,IF($J$1="July",Q840,IF($J$1="August",Q841,IF($J$1="August",Q841,IF($J$1="September",Q842,IF($J$1="October",Q843,IF($J$1="November",Q844,IF($J$1="December",Q845)))))))))))))</f>
        <v>0</v>
      </c>
      <c r="D841" s="353"/>
      <c r="E841" s="353"/>
      <c r="F841" s="124" t="s">
        <v>11</v>
      </c>
      <c r="G841" s="125">
        <f>IF($J$1="January",X834,IF($J$1="February",X835,IF($J$1="March",X836,IF($J$1="April",X837,IF($J$1="May",X838,IF($J$1="June",X839,IF($J$1="July",X840,IF($J$1="August",X841,IF($J$1="August",X841,IF($J$1="September",X842,IF($J$1="October",X843,IF($J$1="November",X844,IF($J$1="December",X845)))))))))))))</f>
        <v>0</v>
      </c>
      <c r="H841" s="416"/>
      <c r="I841" s="578" t="s">
        <v>74</v>
      </c>
      <c r="J841" s="527"/>
      <c r="K841" s="125">
        <f>G841</f>
        <v>0</v>
      </c>
      <c r="L841" s="420"/>
      <c r="M841" s="93"/>
      <c r="N841" s="110"/>
      <c r="O841" s="111" t="s">
        <v>75</v>
      </c>
      <c r="P841" s="111"/>
      <c r="Q841" s="111"/>
      <c r="R841" s="111">
        <v>0</v>
      </c>
      <c r="S841" s="92"/>
      <c r="T841" s="111" t="s">
        <v>75</v>
      </c>
      <c r="U841" s="117">
        <f t="shared" si="208"/>
        <v>0</v>
      </c>
      <c r="V841" s="113"/>
      <c r="W841" s="117">
        <f t="shared" si="205"/>
        <v>0</v>
      </c>
      <c r="X841" s="113"/>
      <c r="Y841" s="117">
        <f t="shared" si="206"/>
        <v>0</v>
      </c>
      <c r="Z841" s="118"/>
      <c r="AA841" s="86"/>
    </row>
    <row r="842" spans="1:29" ht="18.75" customHeight="1" x14ac:dyDescent="0.2">
      <c r="A842" s="405"/>
      <c r="B842" s="426" t="s">
        <v>76</v>
      </c>
      <c r="C842" s="424">
        <f>IF($J$1="January",R834,IF($J$1="February",R835,IF($J$1="March",R836,IF($J$1="April",R837,IF($J$1="May",R838,IF($J$1="June",R839,IF($J$1="July",R840,IF($J$1="August",R841,IF($J$1="August",R841,IF($J$1="September",R842,IF($J$1="October",R843,IF($J$1="November",R844,IF($J$1="December",R845)))))))))))))</f>
        <v>0</v>
      </c>
      <c r="D842" s="353"/>
      <c r="E842" s="353"/>
      <c r="F842" s="426" t="s">
        <v>58</v>
      </c>
      <c r="G842" s="427">
        <f>IF($J$1="January",Y834,IF($J$1="February",Y835,IF($J$1="March",Y836,IF($J$1="April",Y837,IF($J$1="May",Y838,IF($J$1="June",Y839,IF($J$1="July",Y840,IF($J$1="August",Y841,IF($J$1="August",Y841,IF($J$1="September",Y842,IF($J$1="October",Y843,IF($J$1="November",Y844,IF($J$1="December",Y845)))))))))))))</f>
        <v>0</v>
      </c>
      <c r="H842" s="353"/>
      <c r="I842" s="576" t="s">
        <v>13</v>
      </c>
      <c r="J842" s="577"/>
      <c r="K842" s="430">
        <f>K840-K841</f>
        <v>70000</v>
      </c>
      <c r="L842" s="412"/>
      <c r="M842" s="93"/>
      <c r="N842" s="110"/>
      <c r="O842" s="111" t="s">
        <v>78</v>
      </c>
      <c r="P842" s="111"/>
      <c r="Q842" s="111"/>
      <c r="R842" s="111">
        <v>0</v>
      </c>
      <c r="S842" s="92"/>
      <c r="T842" s="111" t="s">
        <v>78</v>
      </c>
      <c r="U842" s="117">
        <f>Y841</f>
        <v>0</v>
      </c>
      <c r="V842" s="113"/>
      <c r="W842" s="117">
        <f t="shared" si="205"/>
        <v>0</v>
      </c>
      <c r="X842" s="113"/>
      <c r="Y842" s="117">
        <f t="shared" si="206"/>
        <v>0</v>
      </c>
      <c r="Z842" s="118"/>
      <c r="AA842" s="93"/>
      <c r="AB842" s="93"/>
      <c r="AC842" s="93"/>
    </row>
    <row r="843" spans="1:29" ht="20.100000000000001" customHeight="1" x14ac:dyDescent="0.2">
      <c r="A843" s="405"/>
      <c r="B843" s="353"/>
      <c r="C843" s="353"/>
      <c r="D843" s="353"/>
      <c r="E843" s="353"/>
      <c r="F843" s="353"/>
      <c r="G843" s="353"/>
      <c r="H843" s="353"/>
      <c r="I843" s="571"/>
      <c r="J843" s="572"/>
      <c r="K843" s="408"/>
      <c r="L843" s="415"/>
      <c r="M843" s="93"/>
      <c r="N843" s="110"/>
      <c r="O843" s="111" t="s">
        <v>79</v>
      </c>
      <c r="P843" s="111"/>
      <c r="Q843" s="111"/>
      <c r="R843" s="111" t="str">
        <f t="shared" ref="R843:R844" si="209">IF(Q843="","",R842-Q843)</f>
        <v/>
      </c>
      <c r="S843" s="92"/>
      <c r="T843" s="111" t="s">
        <v>79</v>
      </c>
      <c r="U843" s="117" t="str">
        <f>IF($J$1="October",Y842,"")</f>
        <v/>
      </c>
      <c r="V843" s="113"/>
      <c r="W843" s="117" t="str">
        <f t="shared" si="205"/>
        <v/>
      </c>
      <c r="X843" s="113"/>
      <c r="Y843" s="117" t="str">
        <f t="shared" si="206"/>
        <v/>
      </c>
      <c r="Z843" s="118"/>
      <c r="AA843" s="93"/>
      <c r="AB843" s="93"/>
      <c r="AC843" s="93"/>
    </row>
    <row r="844" spans="1:29" ht="20.100000000000001" customHeight="1" x14ac:dyDescent="0.3">
      <c r="A844" s="405"/>
      <c r="B844" s="444"/>
      <c r="C844" s="444"/>
      <c r="D844" s="444"/>
      <c r="E844" s="444"/>
      <c r="F844" s="444"/>
      <c r="G844" s="444"/>
      <c r="H844" s="444"/>
      <c r="I844" s="571"/>
      <c r="J844" s="572"/>
      <c r="K844" s="408"/>
      <c r="L844" s="415"/>
      <c r="M844" s="93"/>
      <c r="N844" s="110"/>
      <c r="O844" s="111" t="s">
        <v>80</v>
      </c>
      <c r="P844" s="111"/>
      <c r="Q844" s="111"/>
      <c r="R844" s="111" t="str">
        <f t="shared" si="209"/>
        <v/>
      </c>
      <c r="S844" s="92"/>
      <c r="T844" s="111" t="s">
        <v>80</v>
      </c>
      <c r="U844" s="117"/>
      <c r="V844" s="113"/>
      <c r="W844" s="117" t="str">
        <f t="shared" si="205"/>
        <v/>
      </c>
      <c r="X844" s="113"/>
      <c r="Y844" s="117" t="str">
        <f t="shared" si="206"/>
        <v/>
      </c>
      <c r="Z844" s="118"/>
      <c r="AA844" s="93"/>
      <c r="AB844" s="93"/>
      <c r="AC844" s="93"/>
    </row>
    <row r="845" spans="1:29" ht="20.100000000000001" customHeight="1" thickBot="1" x14ac:dyDescent="0.35">
      <c r="A845" s="421"/>
      <c r="B845" s="447"/>
      <c r="C845" s="447"/>
      <c r="D845" s="447"/>
      <c r="E845" s="447"/>
      <c r="F845" s="447"/>
      <c r="G845" s="447"/>
      <c r="H845" s="447"/>
      <c r="I845" s="447"/>
      <c r="J845" s="447"/>
      <c r="K845" s="447"/>
      <c r="L845" s="423"/>
      <c r="M845" s="93"/>
      <c r="N845" s="110"/>
      <c r="O845" s="111" t="s">
        <v>81</v>
      </c>
      <c r="P845" s="111"/>
      <c r="Q845" s="111"/>
      <c r="R845" s="111">
        <v>0</v>
      </c>
      <c r="S845" s="92"/>
      <c r="T845" s="111" t="s">
        <v>81</v>
      </c>
      <c r="U845" s="117"/>
      <c r="V845" s="113"/>
      <c r="W845" s="117" t="str">
        <f t="shared" si="205"/>
        <v/>
      </c>
      <c r="X845" s="113"/>
      <c r="Y845" s="117" t="str">
        <f t="shared" si="206"/>
        <v/>
      </c>
      <c r="Z845" s="118"/>
      <c r="AA845" s="93"/>
      <c r="AB845" s="93"/>
      <c r="AC845" s="93"/>
    </row>
    <row r="846" spans="1:29" ht="20.100000000000001" customHeight="1" thickBot="1" x14ac:dyDescent="0.3">
      <c r="M846" s="86"/>
      <c r="N846" s="110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</row>
    <row r="847" spans="1:29" ht="20.100000000000001" customHeight="1" thickBot="1" x14ac:dyDescent="0.55000000000000004">
      <c r="A847" s="560" t="s">
        <v>50</v>
      </c>
      <c r="B847" s="561"/>
      <c r="C847" s="561"/>
      <c r="D847" s="561"/>
      <c r="E847" s="561"/>
      <c r="F847" s="561"/>
      <c r="G847" s="561"/>
      <c r="H847" s="561"/>
      <c r="I847" s="561"/>
      <c r="J847" s="561"/>
      <c r="K847" s="561"/>
      <c r="L847" s="562"/>
      <c r="M847" s="94"/>
      <c r="N847" s="95"/>
      <c r="O847" s="557" t="s">
        <v>51</v>
      </c>
      <c r="P847" s="558"/>
      <c r="Q847" s="558"/>
      <c r="R847" s="559"/>
      <c r="S847" s="96"/>
      <c r="T847" s="557" t="s">
        <v>52</v>
      </c>
      <c r="U847" s="558"/>
      <c r="V847" s="558"/>
      <c r="W847" s="558"/>
      <c r="X847" s="558"/>
      <c r="Y847" s="559"/>
    </row>
    <row r="848" spans="1:29" ht="20.100000000000001" customHeight="1" thickBot="1" x14ac:dyDescent="0.25">
      <c r="A848" s="436"/>
      <c r="B848" s="437"/>
      <c r="C848" s="566" t="s">
        <v>237</v>
      </c>
      <c r="D848" s="573"/>
      <c r="E848" s="573"/>
      <c r="F848" s="573"/>
      <c r="G848" s="437" t="str">
        <f>$J$1</f>
        <v>May</v>
      </c>
      <c r="H848" s="568">
        <f>$K$1</f>
        <v>2025</v>
      </c>
      <c r="I848" s="573"/>
      <c r="J848" s="437"/>
      <c r="K848" s="438"/>
      <c r="L848" s="439"/>
      <c r="M848" s="102"/>
      <c r="N848" s="103"/>
      <c r="O848" s="104" t="s">
        <v>53</v>
      </c>
      <c r="P848" s="104" t="s">
        <v>54</v>
      </c>
      <c r="Q848" s="104" t="s">
        <v>55</v>
      </c>
      <c r="R848" s="104" t="s">
        <v>56</v>
      </c>
      <c r="S848" s="105"/>
      <c r="T848" s="104" t="s">
        <v>53</v>
      </c>
      <c r="U848" s="104" t="s">
        <v>57</v>
      </c>
      <c r="V848" s="104" t="s">
        <v>9</v>
      </c>
      <c r="W848" s="104" t="s">
        <v>10</v>
      </c>
      <c r="X848" s="104" t="s">
        <v>11</v>
      </c>
      <c r="Y848" s="104" t="s">
        <v>58</v>
      </c>
    </row>
    <row r="849" spans="1:29" ht="20.100000000000001" customHeight="1" x14ac:dyDescent="0.2">
      <c r="A849" s="98"/>
      <c r="B849" s="85"/>
      <c r="C849" s="85"/>
      <c r="D849" s="107"/>
      <c r="E849" s="107"/>
      <c r="F849" s="107"/>
      <c r="G849" s="107"/>
      <c r="H849" s="107"/>
      <c r="I849" s="85"/>
      <c r="J849" s="108" t="s">
        <v>59</v>
      </c>
      <c r="K849" s="87">
        <v>120000</v>
      </c>
      <c r="L849" s="109"/>
      <c r="M849" s="93"/>
      <c r="N849" s="110"/>
      <c r="O849" s="111" t="s">
        <v>60</v>
      </c>
      <c r="P849" s="111">
        <v>31</v>
      </c>
      <c r="Q849" s="111">
        <v>0</v>
      </c>
      <c r="R849" s="111">
        <v>0</v>
      </c>
      <c r="S849" s="112"/>
      <c r="T849" s="111" t="s">
        <v>60</v>
      </c>
      <c r="U849" s="113">
        <v>5000</v>
      </c>
      <c r="V849" s="113">
        <v>30000</v>
      </c>
      <c r="W849" s="113">
        <f>V849+U849</f>
        <v>35000</v>
      </c>
      <c r="X849" s="113">
        <v>5000</v>
      </c>
      <c r="Y849" s="113">
        <f>W849-X849</f>
        <v>30000</v>
      </c>
    </row>
    <row r="850" spans="1:29" ht="20.100000000000001" customHeight="1" thickBot="1" x14ac:dyDescent="0.25">
      <c r="A850" s="98"/>
      <c r="B850" s="85" t="s">
        <v>61</v>
      </c>
      <c r="C850" s="84" t="s">
        <v>236</v>
      </c>
      <c r="D850" s="85"/>
      <c r="E850" s="85"/>
      <c r="F850" s="85"/>
      <c r="G850" s="107"/>
      <c r="H850" s="114"/>
      <c r="I850" s="107"/>
      <c r="J850" s="85"/>
      <c r="K850" s="85"/>
      <c r="L850" s="115"/>
      <c r="M850" s="94"/>
      <c r="N850" s="116"/>
      <c r="O850" s="111" t="s">
        <v>62</v>
      </c>
      <c r="P850" s="111">
        <v>26</v>
      </c>
      <c r="Q850" s="111">
        <v>2</v>
      </c>
      <c r="R850" s="111">
        <f t="shared" ref="R850:R860" si="210">IF(Q850="","",R849-Q850)</f>
        <v>-2</v>
      </c>
      <c r="S850" s="92"/>
      <c r="T850" s="111" t="s">
        <v>62</v>
      </c>
      <c r="U850" s="117">
        <f>Y849</f>
        <v>30000</v>
      </c>
      <c r="V850" s="113">
        <v>50000</v>
      </c>
      <c r="W850" s="117">
        <f t="shared" ref="W850:W860" si="211">IF(U850="","",U850+V850)</f>
        <v>80000</v>
      </c>
      <c r="X850" s="113">
        <v>10000</v>
      </c>
      <c r="Y850" s="117">
        <f t="shared" ref="Y850:Y860" si="212">IF(W850="","",W850-X850)</f>
        <v>70000</v>
      </c>
    </row>
    <row r="851" spans="1:29" ht="20.100000000000001" customHeight="1" thickBot="1" x14ac:dyDescent="0.25">
      <c r="A851" s="98"/>
      <c r="B851" s="119" t="s">
        <v>63</v>
      </c>
      <c r="C851" s="466">
        <v>45597</v>
      </c>
      <c r="D851" s="85"/>
      <c r="E851" s="85"/>
      <c r="F851" s="563" t="s">
        <v>52</v>
      </c>
      <c r="G851" s="564"/>
      <c r="H851" s="353"/>
      <c r="I851" s="563" t="s">
        <v>64</v>
      </c>
      <c r="J851" s="565"/>
      <c r="K851" s="564"/>
      <c r="L851" s="121"/>
      <c r="M851" s="93"/>
      <c r="N851" s="110"/>
      <c r="O851" s="111" t="s">
        <v>65</v>
      </c>
      <c r="P851" s="111"/>
      <c r="Q851" s="111"/>
      <c r="R851" s="111" t="str">
        <f t="shared" si="210"/>
        <v/>
      </c>
      <c r="S851" s="92"/>
      <c r="T851" s="111" t="s">
        <v>65</v>
      </c>
      <c r="U851" s="117">
        <f>Y850</f>
        <v>70000</v>
      </c>
      <c r="V851" s="113"/>
      <c r="W851" s="117">
        <f t="shared" si="211"/>
        <v>70000</v>
      </c>
      <c r="X851" s="113"/>
      <c r="Y851" s="117">
        <f t="shared" si="212"/>
        <v>70000</v>
      </c>
    </row>
    <row r="852" spans="1:29" ht="20.100000000000001" customHeight="1" x14ac:dyDescent="0.2">
      <c r="A852" s="98"/>
      <c r="B852" s="85"/>
      <c r="C852" s="85"/>
      <c r="D852" s="85"/>
      <c r="E852" s="85"/>
      <c r="F852" s="85"/>
      <c r="G852" s="85"/>
      <c r="H852" s="122"/>
      <c r="I852" s="85"/>
      <c r="J852" s="85"/>
      <c r="K852" s="85"/>
      <c r="L852" s="123"/>
      <c r="M852" s="93"/>
      <c r="N852" s="110"/>
      <c r="O852" s="111" t="s">
        <v>66</v>
      </c>
      <c r="P852" s="111">
        <v>30</v>
      </c>
      <c r="Q852" s="111">
        <v>0</v>
      </c>
      <c r="R852" s="111">
        <v>0</v>
      </c>
      <c r="S852" s="92"/>
      <c r="T852" s="111" t="s">
        <v>66</v>
      </c>
      <c r="U852" s="117">
        <f>Y851</f>
        <v>70000</v>
      </c>
      <c r="V852" s="113"/>
      <c r="W852" s="117">
        <f t="shared" si="211"/>
        <v>70000</v>
      </c>
      <c r="X852" s="113">
        <v>5000</v>
      </c>
      <c r="Y852" s="117">
        <f t="shared" si="212"/>
        <v>65000</v>
      </c>
    </row>
    <row r="853" spans="1:29" ht="20.100000000000001" customHeight="1" x14ac:dyDescent="0.2">
      <c r="A853" s="98"/>
      <c r="B853" s="569" t="s">
        <v>51</v>
      </c>
      <c r="C853" s="527"/>
      <c r="D853" s="85"/>
      <c r="E853" s="85"/>
      <c r="F853" s="124" t="s">
        <v>67</v>
      </c>
      <c r="G853" s="125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>65000</v>
      </c>
      <c r="H853" s="122"/>
      <c r="I853" s="126">
        <f>IF(C857&gt;0,$K$2,C855)</f>
        <v>31</v>
      </c>
      <c r="J853" s="127" t="s">
        <v>68</v>
      </c>
      <c r="K853" s="128">
        <f>K849/$K$2*I853</f>
        <v>120000</v>
      </c>
      <c r="L853" s="129"/>
      <c r="M853" s="93"/>
      <c r="N853" s="110"/>
      <c r="O853" s="111" t="s">
        <v>69</v>
      </c>
      <c r="P853" s="111">
        <v>31</v>
      </c>
      <c r="Q853" s="111">
        <v>0</v>
      </c>
      <c r="R853" s="111">
        <f t="shared" si="210"/>
        <v>0</v>
      </c>
      <c r="S853" s="92"/>
      <c r="T853" s="111" t="s">
        <v>69</v>
      </c>
      <c r="U853" s="117">
        <f>IF($J$1="April","",Y852)</f>
        <v>65000</v>
      </c>
      <c r="V853" s="113"/>
      <c r="W853" s="117">
        <f t="shared" si="211"/>
        <v>65000</v>
      </c>
      <c r="X853" s="113">
        <v>5000</v>
      </c>
      <c r="Y853" s="117">
        <f t="shared" si="212"/>
        <v>60000</v>
      </c>
    </row>
    <row r="854" spans="1:29" ht="20.100000000000001" customHeight="1" x14ac:dyDescent="0.2">
      <c r="A854" s="98"/>
      <c r="B854" s="130"/>
      <c r="C854" s="130"/>
      <c r="D854" s="85"/>
      <c r="E854" s="85"/>
      <c r="F854" s="124" t="s">
        <v>9</v>
      </c>
      <c r="G854" s="125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4" s="122"/>
      <c r="I854" s="126">
        <v>0</v>
      </c>
      <c r="J854" s="127" t="s">
        <v>70</v>
      </c>
      <c r="K854" s="125">
        <f>K849/$K$2/8*I854</f>
        <v>0</v>
      </c>
      <c r="L854" s="131"/>
      <c r="M854" s="93"/>
      <c r="N854" s="110"/>
      <c r="O854" s="111" t="s">
        <v>47</v>
      </c>
      <c r="P854" s="111"/>
      <c r="Q854" s="111"/>
      <c r="R854" s="111" t="str">
        <f t="shared" si="210"/>
        <v/>
      </c>
      <c r="S854" s="92"/>
      <c r="T854" s="111" t="s">
        <v>47</v>
      </c>
      <c r="U854" s="117" t="str">
        <f>IF($J$1="May","",Y853)</f>
        <v/>
      </c>
      <c r="V854" s="113"/>
      <c r="W854" s="117" t="str">
        <f t="shared" si="211"/>
        <v/>
      </c>
      <c r="X854" s="113"/>
      <c r="Y854" s="117" t="str">
        <f t="shared" si="212"/>
        <v/>
      </c>
    </row>
    <row r="855" spans="1:29" ht="20.100000000000001" customHeight="1" x14ac:dyDescent="0.2">
      <c r="A855" s="98"/>
      <c r="B855" s="124" t="s">
        <v>54</v>
      </c>
      <c r="C855" s="130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31</v>
      </c>
      <c r="D855" s="85"/>
      <c r="E855" s="85"/>
      <c r="F855" s="124" t="s">
        <v>71</v>
      </c>
      <c r="G855" s="125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>65000</v>
      </c>
      <c r="H855" s="122"/>
      <c r="I855" s="570" t="s">
        <v>72</v>
      </c>
      <c r="J855" s="527"/>
      <c r="K855" s="125">
        <f>K853+K854</f>
        <v>120000</v>
      </c>
      <c r="L855" s="131"/>
      <c r="M855" s="93"/>
      <c r="N855" s="110"/>
      <c r="O855" s="111" t="s">
        <v>73</v>
      </c>
      <c r="P855" s="111"/>
      <c r="Q855" s="111"/>
      <c r="R855" s="111" t="str">
        <f t="shared" si="210"/>
        <v/>
      </c>
      <c r="S855" s="92"/>
      <c r="T855" s="111" t="s">
        <v>73</v>
      </c>
      <c r="U855" s="117"/>
      <c r="V855" s="113"/>
      <c r="W855" s="117" t="str">
        <f t="shared" si="211"/>
        <v/>
      </c>
      <c r="X855" s="113"/>
      <c r="Y855" s="117" t="str">
        <f t="shared" si="212"/>
        <v/>
      </c>
    </row>
    <row r="856" spans="1:29" ht="20.100000000000001" customHeight="1" x14ac:dyDescent="0.2">
      <c r="A856" s="98"/>
      <c r="B856" s="124" t="s">
        <v>55</v>
      </c>
      <c r="C856" s="130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0</v>
      </c>
      <c r="D856" s="85"/>
      <c r="E856" s="85"/>
      <c r="F856" s="124" t="s">
        <v>11</v>
      </c>
      <c r="G856" s="125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5000</v>
      </c>
      <c r="H856" s="122"/>
      <c r="I856" s="570" t="s">
        <v>74</v>
      </c>
      <c r="J856" s="527"/>
      <c r="K856" s="125">
        <f>G856</f>
        <v>5000</v>
      </c>
      <c r="L856" s="131"/>
      <c r="M856" s="93"/>
      <c r="N856" s="110"/>
      <c r="O856" s="111" t="s">
        <v>75</v>
      </c>
      <c r="P856" s="111"/>
      <c r="Q856" s="111"/>
      <c r="R856" s="111" t="str">
        <f t="shared" si="210"/>
        <v/>
      </c>
      <c r="S856" s="92"/>
      <c r="T856" s="111" t="s">
        <v>75</v>
      </c>
      <c r="U856" s="117"/>
      <c r="V856" s="113"/>
      <c r="W856" s="117" t="str">
        <f t="shared" si="211"/>
        <v/>
      </c>
      <c r="X856" s="113"/>
      <c r="Y856" s="117" t="str">
        <f t="shared" si="212"/>
        <v/>
      </c>
    </row>
    <row r="857" spans="1:29" ht="18.75" customHeight="1" x14ac:dyDescent="0.2">
      <c r="A857" s="405"/>
      <c r="B857" s="426" t="s">
        <v>76</v>
      </c>
      <c r="C857" s="424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0</v>
      </c>
      <c r="D857" s="353"/>
      <c r="E857" s="353"/>
      <c r="F857" s="426" t="s">
        <v>58</v>
      </c>
      <c r="G857" s="427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>60000</v>
      </c>
      <c r="H857" s="353"/>
      <c r="I857" s="576" t="s">
        <v>13</v>
      </c>
      <c r="J857" s="577"/>
      <c r="K857" s="430">
        <f>K855-K856</f>
        <v>115000</v>
      </c>
      <c r="L857" s="412"/>
      <c r="M857" s="93"/>
      <c r="N857" s="110"/>
      <c r="O857" s="111" t="s">
        <v>78</v>
      </c>
      <c r="P857" s="111"/>
      <c r="Q857" s="111"/>
      <c r="R857" s="111" t="str">
        <f t="shared" si="210"/>
        <v/>
      </c>
      <c r="S857" s="92"/>
      <c r="T857" s="111" t="s">
        <v>78</v>
      </c>
      <c r="U857" s="117"/>
      <c r="V857" s="113"/>
      <c r="W857" s="117" t="str">
        <f t="shared" si="211"/>
        <v/>
      </c>
      <c r="X857" s="113"/>
      <c r="Y857" s="117" t="str">
        <f t="shared" si="212"/>
        <v/>
      </c>
      <c r="Z857" s="118"/>
      <c r="AA857" s="93"/>
      <c r="AB857" s="93"/>
      <c r="AC857" s="93"/>
    </row>
    <row r="858" spans="1:29" ht="20.100000000000001" customHeight="1" x14ac:dyDescent="0.2">
      <c r="A858" s="98"/>
      <c r="B858" s="85"/>
      <c r="C858" s="85"/>
      <c r="D858" s="85"/>
      <c r="E858" s="85"/>
      <c r="F858" s="85"/>
      <c r="G858" s="85"/>
      <c r="H858" s="85"/>
      <c r="I858" s="574"/>
      <c r="J858" s="575"/>
      <c r="K858" s="87"/>
      <c r="L858" s="121"/>
      <c r="N858" s="110"/>
      <c r="O858" s="111" t="s">
        <v>79</v>
      </c>
      <c r="P858" s="111"/>
      <c r="Q858" s="111"/>
      <c r="R858" s="111" t="str">
        <f t="shared" si="210"/>
        <v/>
      </c>
      <c r="S858" s="92"/>
      <c r="T858" s="111" t="s">
        <v>79</v>
      </c>
      <c r="U858" s="117"/>
      <c r="V858" s="113"/>
      <c r="W858" s="117" t="str">
        <f t="shared" si="211"/>
        <v/>
      </c>
      <c r="X858" s="113"/>
      <c r="Y858" s="117" t="str">
        <f t="shared" si="212"/>
        <v/>
      </c>
    </row>
    <row r="859" spans="1:29" ht="20.100000000000001" customHeight="1" x14ac:dyDescent="0.3">
      <c r="A859" s="98"/>
      <c r="B859" s="83"/>
      <c r="C859" s="83"/>
      <c r="D859" s="83"/>
      <c r="E859" s="83"/>
      <c r="F859" s="83"/>
      <c r="G859" s="83"/>
      <c r="H859" s="83"/>
      <c r="I859" s="574"/>
      <c r="J859" s="575"/>
      <c r="K859" s="87"/>
      <c r="L859" s="121"/>
      <c r="N859" s="110"/>
      <c r="O859" s="111" t="s">
        <v>80</v>
      </c>
      <c r="P859" s="111"/>
      <c r="Q859" s="111"/>
      <c r="R859" s="111">
        <v>0</v>
      </c>
      <c r="S859" s="92"/>
      <c r="T859" s="111" t="s">
        <v>80</v>
      </c>
      <c r="U859" s="117"/>
      <c r="V859" s="113"/>
      <c r="W859" s="117" t="str">
        <f t="shared" si="211"/>
        <v/>
      </c>
      <c r="X859" s="113"/>
      <c r="Y859" s="117" t="str">
        <f t="shared" si="212"/>
        <v/>
      </c>
    </row>
    <row r="860" spans="1:29" ht="20.100000000000001" customHeight="1" thickBot="1" x14ac:dyDescent="0.35">
      <c r="A860" s="132"/>
      <c r="B860" s="133"/>
      <c r="C860" s="133"/>
      <c r="D860" s="133"/>
      <c r="E860" s="133"/>
      <c r="F860" s="133"/>
      <c r="G860" s="133"/>
      <c r="H860" s="133"/>
      <c r="I860" s="133"/>
      <c r="J860" s="133"/>
      <c r="K860" s="133"/>
      <c r="L860" s="134"/>
      <c r="N860" s="110"/>
      <c r="O860" s="111" t="s">
        <v>81</v>
      </c>
      <c r="P860" s="111"/>
      <c r="Q860" s="111"/>
      <c r="R860" s="111" t="str">
        <f t="shared" si="210"/>
        <v/>
      </c>
      <c r="S860" s="92"/>
      <c r="T860" s="111" t="s">
        <v>81</v>
      </c>
      <c r="U860" s="117"/>
      <c r="V860" s="113"/>
      <c r="W860" s="117" t="str">
        <f t="shared" si="211"/>
        <v/>
      </c>
      <c r="X860" s="113">
        <v>0</v>
      </c>
      <c r="Y860" s="117" t="str">
        <f t="shared" si="212"/>
        <v/>
      </c>
    </row>
    <row r="861" spans="1:29" ht="20.100000000000001" customHeight="1" thickBot="1" x14ac:dyDescent="0.25"/>
    <row r="862" spans="1:29" ht="19.5" customHeight="1" thickBot="1" x14ac:dyDescent="0.55000000000000004">
      <c r="A862" s="560" t="s">
        <v>50</v>
      </c>
      <c r="B862" s="561"/>
      <c r="C862" s="561"/>
      <c r="D862" s="561"/>
      <c r="E862" s="561"/>
      <c r="F862" s="561"/>
      <c r="G862" s="561"/>
      <c r="H862" s="561"/>
      <c r="I862" s="561"/>
      <c r="J862" s="561"/>
      <c r="K862" s="561"/>
      <c r="L862" s="562"/>
      <c r="M862" s="94"/>
      <c r="N862" s="95"/>
      <c r="O862" s="557" t="s">
        <v>51</v>
      </c>
      <c r="P862" s="558"/>
      <c r="Q862" s="558"/>
      <c r="R862" s="559"/>
      <c r="S862" s="96"/>
      <c r="T862" s="557" t="s">
        <v>52</v>
      </c>
      <c r="U862" s="558"/>
      <c r="V862" s="558"/>
      <c r="W862" s="558"/>
      <c r="X862" s="558"/>
      <c r="Y862" s="559"/>
      <c r="Z862" s="97"/>
      <c r="AA862" s="93"/>
      <c r="AB862" s="93"/>
      <c r="AC862" s="93"/>
    </row>
    <row r="863" spans="1:29" ht="20.100000000000001" customHeight="1" thickBot="1" x14ac:dyDescent="0.25">
      <c r="A863" s="436"/>
      <c r="B863" s="437"/>
      <c r="C863" s="566" t="s">
        <v>237</v>
      </c>
      <c r="D863" s="567"/>
      <c r="E863" s="567"/>
      <c r="F863" s="567"/>
      <c r="G863" s="437" t="str">
        <f>$J$1</f>
        <v>May</v>
      </c>
      <c r="H863" s="568">
        <f>$K$1</f>
        <v>2025</v>
      </c>
      <c r="I863" s="567"/>
      <c r="J863" s="437"/>
      <c r="K863" s="438"/>
      <c r="L863" s="439"/>
      <c r="M863" s="102"/>
      <c r="N863" s="103"/>
      <c r="O863" s="104" t="s">
        <v>53</v>
      </c>
      <c r="P863" s="104" t="s">
        <v>54</v>
      </c>
      <c r="Q863" s="104" t="s">
        <v>55</v>
      </c>
      <c r="R863" s="104" t="s">
        <v>56</v>
      </c>
      <c r="S863" s="105"/>
      <c r="T863" s="104" t="s">
        <v>53</v>
      </c>
      <c r="U863" s="104" t="s">
        <v>57</v>
      </c>
      <c r="V863" s="104" t="s">
        <v>9</v>
      </c>
      <c r="W863" s="104" t="s">
        <v>10</v>
      </c>
      <c r="X863" s="104" t="s">
        <v>11</v>
      </c>
      <c r="Y863" s="104" t="s">
        <v>58</v>
      </c>
      <c r="Z863" s="106"/>
      <c r="AA863" s="93"/>
      <c r="AB863" s="93"/>
      <c r="AC863" s="93"/>
    </row>
    <row r="864" spans="1:29" ht="20.100000000000001" customHeight="1" x14ac:dyDescent="0.2">
      <c r="A864" s="98"/>
      <c r="B864" s="85"/>
      <c r="C864" s="85"/>
      <c r="D864" s="107"/>
      <c r="E864" s="107"/>
      <c r="F864" s="107"/>
      <c r="G864" s="107"/>
      <c r="H864" s="107"/>
      <c r="I864" s="85"/>
      <c r="J864" s="108" t="s">
        <v>59</v>
      </c>
      <c r="K864" s="87">
        <v>40000</v>
      </c>
      <c r="L864" s="109"/>
      <c r="M864" s="93"/>
      <c r="N864" s="110"/>
      <c r="O864" s="111" t="s">
        <v>60</v>
      </c>
      <c r="P864" s="111">
        <v>31</v>
      </c>
      <c r="Q864" s="111">
        <v>0</v>
      </c>
      <c r="R864" s="111">
        <v>0</v>
      </c>
      <c r="S864" s="112"/>
      <c r="T864" s="111" t="s">
        <v>60</v>
      </c>
      <c r="U864" s="113"/>
      <c r="V864" s="113"/>
      <c r="W864" s="113">
        <f>V864+U864</f>
        <v>0</v>
      </c>
      <c r="X864" s="113"/>
      <c r="Y864" s="113">
        <f>W864-X864</f>
        <v>0</v>
      </c>
      <c r="Z864" s="106"/>
      <c r="AA864" s="93"/>
      <c r="AB864" s="93"/>
      <c r="AC864" s="93"/>
    </row>
    <row r="865" spans="1:29" ht="20.100000000000001" customHeight="1" thickBot="1" x14ac:dyDescent="0.25">
      <c r="A865" s="98"/>
      <c r="B865" s="85" t="s">
        <v>61</v>
      </c>
      <c r="C865" s="84" t="s">
        <v>240</v>
      </c>
      <c r="D865" s="85"/>
      <c r="E865" s="85"/>
      <c r="F865" s="85"/>
      <c r="G865" s="85"/>
      <c r="H865" s="114"/>
      <c r="I865" s="107"/>
      <c r="J865" s="85"/>
      <c r="K865" s="85"/>
      <c r="L865" s="115"/>
      <c r="M865" s="94"/>
      <c r="N865" s="116"/>
      <c r="O865" s="111" t="s">
        <v>62</v>
      </c>
      <c r="P865" s="111">
        <v>27</v>
      </c>
      <c r="Q865" s="111">
        <v>1</v>
      </c>
      <c r="R865" s="111">
        <v>0</v>
      </c>
      <c r="S865" s="92"/>
      <c r="T865" s="111" t="s">
        <v>62</v>
      </c>
      <c r="U865" s="117">
        <f t="shared" ref="U865:U866" si="213">Y864</f>
        <v>0</v>
      </c>
      <c r="V865" s="113">
        <v>4000</v>
      </c>
      <c r="W865" s="117">
        <f t="shared" ref="W865:W875" si="214">IF(U865="","",U865+V865)</f>
        <v>4000</v>
      </c>
      <c r="X865" s="113">
        <v>4000</v>
      </c>
      <c r="Y865" s="117">
        <f t="shared" ref="Y865:Y875" si="215">IF(W865="","",W865-X865)</f>
        <v>0</v>
      </c>
      <c r="Z865" s="118"/>
      <c r="AA865" s="93"/>
      <c r="AB865" s="93"/>
      <c r="AC865" s="93"/>
    </row>
    <row r="866" spans="1:29" ht="20.100000000000001" customHeight="1" thickBot="1" x14ac:dyDescent="0.25">
      <c r="A866" s="405"/>
      <c r="B866" s="413" t="s">
        <v>63</v>
      </c>
      <c r="C866" s="414"/>
      <c r="D866" s="353"/>
      <c r="E866" s="353"/>
      <c r="F866" s="563" t="s">
        <v>52</v>
      </c>
      <c r="G866" s="564"/>
      <c r="H866" s="353"/>
      <c r="I866" s="563" t="s">
        <v>64</v>
      </c>
      <c r="J866" s="565"/>
      <c r="K866" s="564"/>
      <c r="L866" s="415"/>
      <c r="M866" s="93"/>
      <c r="N866" s="110"/>
      <c r="O866" s="111" t="s">
        <v>65</v>
      </c>
      <c r="P866" s="111">
        <v>31</v>
      </c>
      <c r="Q866" s="111">
        <v>0</v>
      </c>
      <c r="R866" s="111">
        <v>0</v>
      </c>
      <c r="S866" s="92"/>
      <c r="T866" s="111" t="s">
        <v>65</v>
      </c>
      <c r="U866" s="117">
        <f t="shared" si="213"/>
        <v>0</v>
      </c>
      <c r="V866" s="113">
        <v>20000</v>
      </c>
      <c r="W866" s="117">
        <f t="shared" si="214"/>
        <v>20000</v>
      </c>
      <c r="X866" s="113">
        <v>20000</v>
      </c>
      <c r="Y866" s="117">
        <f t="shared" si="215"/>
        <v>0</v>
      </c>
      <c r="Z866" s="118"/>
      <c r="AA866" s="93"/>
      <c r="AB866" s="93"/>
      <c r="AC866" s="93"/>
    </row>
    <row r="867" spans="1:29" ht="20.100000000000001" customHeight="1" x14ac:dyDescent="0.2">
      <c r="A867" s="98"/>
      <c r="B867" s="85"/>
      <c r="C867" s="85"/>
      <c r="D867" s="85"/>
      <c r="E867" s="85"/>
      <c r="F867" s="85"/>
      <c r="G867" s="85"/>
      <c r="H867" s="122"/>
      <c r="I867" s="85"/>
      <c r="J867" s="85"/>
      <c r="K867" s="85"/>
      <c r="L867" s="123"/>
      <c r="M867" s="93"/>
      <c r="N867" s="110"/>
      <c r="O867" s="111" t="s">
        <v>66</v>
      </c>
      <c r="P867" s="111">
        <v>26</v>
      </c>
      <c r="Q867" s="111">
        <v>4</v>
      </c>
      <c r="R867" s="111">
        <v>0</v>
      </c>
      <c r="S867" s="92"/>
      <c r="T867" s="111" t="s">
        <v>66</v>
      </c>
      <c r="U867" s="117">
        <f>IF($J$1="March","",Y866)</f>
        <v>0</v>
      </c>
      <c r="V867" s="113"/>
      <c r="W867" s="117">
        <f t="shared" si="214"/>
        <v>0</v>
      </c>
      <c r="X867" s="113"/>
      <c r="Y867" s="117">
        <f t="shared" si="215"/>
        <v>0</v>
      </c>
      <c r="Z867" s="118"/>
      <c r="AA867" s="93"/>
      <c r="AB867" s="93"/>
      <c r="AC867" s="93"/>
    </row>
    <row r="868" spans="1:29" ht="20.100000000000001" customHeight="1" x14ac:dyDescent="0.2">
      <c r="A868" s="98"/>
      <c r="B868" s="569" t="s">
        <v>51</v>
      </c>
      <c r="C868" s="527"/>
      <c r="D868" s="85"/>
      <c r="E868" s="85"/>
      <c r="F868" s="124" t="s">
        <v>67</v>
      </c>
      <c r="G868" s="125">
        <f>IF($J$1="January",U864,IF($J$1="February",U865,IF($J$1="March",U866,IF($J$1="April",U867,IF($J$1="May",U868,IF($J$1="June",U869,IF($J$1="July",U870,IF($J$1="August",U871,IF($J$1="August",U871,IF($J$1="September",U872,IF($J$1="October",U873,IF($J$1="November",U874,IF($J$1="December",U875)))))))))))))</f>
        <v>0</v>
      </c>
      <c r="H868" s="122"/>
      <c r="I868" s="126">
        <f>IF(C872&gt;=C871,$K$2,C870+C872)</f>
        <v>30</v>
      </c>
      <c r="J868" s="127" t="s">
        <v>68</v>
      </c>
      <c r="K868" s="128">
        <f>K864/$K$2*I868</f>
        <v>38709.677419354834</v>
      </c>
      <c r="L868" s="129"/>
      <c r="M868" s="93"/>
      <c r="N868" s="110"/>
      <c r="O868" s="111" t="s">
        <v>69</v>
      </c>
      <c r="P868" s="144">
        <v>30</v>
      </c>
      <c r="Q868" s="144">
        <v>1</v>
      </c>
      <c r="R868" s="111">
        <v>0</v>
      </c>
      <c r="S868" s="92"/>
      <c r="T868" s="111" t="s">
        <v>69</v>
      </c>
      <c r="U868" s="117">
        <f t="shared" ref="U868:U869" si="216">Y867</f>
        <v>0</v>
      </c>
      <c r="V868" s="113"/>
      <c r="W868" s="117">
        <f t="shared" si="214"/>
        <v>0</v>
      </c>
      <c r="X868" s="113"/>
      <c r="Y868" s="117">
        <f t="shared" si="215"/>
        <v>0</v>
      </c>
      <c r="Z868" s="118"/>
      <c r="AA868" s="93"/>
      <c r="AB868" s="93"/>
      <c r="AC868" s="93"/>
    </row>
    <row r="869" spans="1:29" ht="20.100000000000001" customHeight="1" x14ac:dyDescent="0.2">
      <c r="A869" s="98"/>
      <c r="B869" s="130"/>
      <c r="C869" s="130"/>
      <c r="D869" s="85"/>
      <c r="E869" s="85"/>
      <c r="F869" s="124" t="s">
        <v>9</v>
      </c>
      <c r="G869" s="125">
        <f>IF($J$1="January",V864,IF($J$1="February",V865,IF($J$1="March",V866,IF($J$1="April",V867,IF($J$1="May",V868,IF($J$1="June",V869,IF($J$1="July",V870,IF($J$1="August",V871,IF($J$1="August",V871,IF($J$1="September",V872,IF($J$1="October",V873,IF($J$1="November",V874,IF($J$1="December",V875)))))))))))))</f>
        <v>0</v>
      </c>
      <c r="H869" s="122"/>
      <c r="I869" s="126">
        <v>156</v>
      </c>
      <c r="J869" s="127" t="s">
        <v>70</v>
      </c>
      <c r="K869" s="125">
        <f>K864/$K$2/8*I869</f>
        <v>25161.290322580644</v>
      </c>
      <c r="L869" s="131"/>
      <c r="M869" s="93"/>
      <c r="N869" s="110"/>
      <c r="O869" s="111" t="s">
        <v>47</v>
      </c>
      <c r="P869" s="111"/>
      <c r="Q869" s="111"/>
      <c r="R869" s="111">
        <v>0</v>
      </c>
      <c r="S869" s="92"/>
      <c r="T869" s="111" t="s">
        <v>47</v>
      </c>
      <c r="U869" s="117">
        <f t="shared" si="216"/>
        <v>0</v>
      </c>
      <c r="V869" s="113"/>
      <c r="W869" s="117">
        <f t="shared" si="214"/>
        <v>0</v>
      </c>
      <c r="X869" s="113"/>
      <c r="Y869" s="117">
        <f t="shared" si="215"/>
        <v>0</v>
      </c>
      <c r="Z869" s="118"/>
      <c r="AA869" s="93"/>
      <c r="AB869" s="93"/>
      <c r="AC869" s="93"/>
    </row>
    <row r="870" spans="1:29" ht="20.100000000000001" customHeight="1" x14ac:dyDescent="0.2">
      <c r="A870" s="98"/>
      <c r="B870" s="124" t="s">
        <v>54</v>
      </c>
      <c r="C870" s="130">
        <f>IF($J$1="January",P864,IF($J$1="February",P865,IF($J$1="March",P866,IF($J$1="April",P867,IF($J$1="May",P868,IF($J$1="June",P869,IF($J$1="July",P870,IF($J$1="August",P871,IF($J$1="August",P871,IF($J$1="September",P872,IF($J$1="October",P873,IF($J$1="November",P874,IF($J$1="December",P875)))))))))))))</f>
        <v>30</v>
      </c>
      <c r="D870" s="85"/>
      <c r="E870" s="85"/>
      <c r="F870" s="124" t="s">
        <v>71</v>
      </c>
      <c r="G870" s="125">
        <f>IF($J$1="January",W864,IF($J$1="February",W865,IF($J$1="March",W866,IF($J$1="April",W867,IF($J$1="May",W868,IF($J$1="June",W869,IF($J$1="July",W870,IF($J$1="August",W871,IF($J$1="August",W871,IF($J$1="September",W872,IF($J$1="October",W873,IF($J$1="November",W874,IF($J$1="December",W875)))))))))))))</f>
        <v>0</v>
      </c>
      <c r="H870" s="122"/>
      <c r="I870" s="570" t="s">
        <v>72</v>
      </c>
      <c r="J870" s="527"/>
      <c r="K870" s="125">
        <f>K868+K869</f>
        <v>63870.967741935478</v>
      </c>
      <c r="L870" s="131"/>
      <c r="M870" s="93"/>
      <c r="N870" s="110"/>
      <c r="O870" s="111" t="s">
        <v>73</v>
      </c>
      <c r="P870" s="111"/>
      <c r="Q870" s="111"/>
      <c r="R870" s="111">
        <v>0</v>
      </c>
      <c r="S870" s="92"/>
      <c r="T870" s="111" t="s">
        <v>73</v>
      </c>
      <c r="U870" s="117">
        <f t="shared" ref="U870:U875" si="217">Y869</f>
        <v>0</v>
      </c>
      <c r="V870" s="113"/>
      <c r="W870" s="117">
        <f t="shared" si="214"/>
        <v>0</v>
      </c>
      <c r="X870" s="113"/>
      <c r="Y870" s="117">
        <f t="shared" si="215"/>
        <v>0</v>
      </c>
      <c r="Z870" s="118"/>
      <c r="AA870" s="93"/>
      <c r="AB870" s="93"/>
      <c r="AC870" s="93"/>
    </row>
    <row r="871" spans="1:29" ht="20.100000000000001" customHeight="1" x14ac:dyDescent="0.2">
      <c r="A871" s="98"/>
      <c r="B871" s="124" t="s">
        <v>55</v>
      </c>
      <c r="C871" s="130">
        <f>IF($J$1="January",Q864,IF($J$1="February",Q865,IF($J$1="March",Q866,IF($J$1="April",Q867,IF($J$1="May",Q868,IF($J$1="June",Q869,IF($J$1="July",Q870,IF($J$1="August",Q871,IF($J$1="August",Q871,IF($J$1="September",Q872,IF($J$1="October",Q873,IF($J$1="November",Q874,IF($J$1="December",Q875)))))))))))))</f>
        <v>1</v>
      </c>
      <c r="D871" s="85"/>
      <c r="E871" s="85"/>
      <c r="F871" s="124" t="s">
        <v>11</v>
      </c>
      <c r="G871" s="125">
        <f>IF($J$1="January",X864,IF($J$1="February",X865,IF($J$1="March",X866,IF($J$1="April",X867,IF($J$1="May",X868,IF($J$1="June",X869,IF($J$1="July",X870,IF($J$1="August",X871,IF($J$1="August",X871,IF($J$1="September",X872,IF($J$1="October",X873,IF($J$1="November",X874,IF($J$1="December",X875)))))))))))))</f>
        <v>0</v>
      </c>
      <c r="H871" s="122"/>
      <c r="I871" s="570" t="s">
        <v>74</v>
      </c>
      <c r="J871" s="527"/>
      <c r="K871" s="125">
        <f>G871</f>
        <v>0</v>
      </c>
      <c r="L871" s="131"/>
      <c r="M871" s="93"/>
      <c r="N871" s="110"/>
      <c r="O871" s="111" t="s">
        <v>75</v>
      </c>
      <c r="P871" s="111"/>
      <c r="Q871" s="111"/>
      <c r="R871" s="111">
        <v>0</v>
      </c>
      <c r="S871" s="92"/>
      <c r="T871" s="111" t="s">
        <v>75</v>
      </c>
      <c r="U871" s="117">
        <f t="shared" si="217"/>
        <v>0</v>
      </c>
      <c r="V871" s="113"/>
      <c r="W871" s="117">
        <f t="shared" si="214"/>
        <v>0</v>
      </c>
      <c r="X871" s="113"/>
      <c r="Y871" s="117">
        <f t="shared" si="215"/>
        <v>0</v>
      </c>
      <c r="Z871" s="118"/>
      <c r="AA871" s="93"/>
      <c r="AB871" s="93"/>
      <c r="AC871" s="141"/>
    </row>
    <row r="872" spans="1:29" ht="18.75" customHeight="1" x14ac:dyDescent="0.2">
      <c r="A872" s="405"/>
      <c r="B872" s="426" t="s">
        <v>76</v>
      </c>
      <c r="C872" s="424">
        <f>IF($J$1="January",R864,IF($J$1="February",R865,IF($J$1="March",R866,IF($J$1="April",R867,IF($J$1="May",R868,IF($J$1="June",R869,IF($J$1="July",R870,IF($J$1="August",R871,IF($J$1="August",R871,IF($J$1="September",R872,IF($J$1="October",R873,IF($J$1="November",R874,IF($J$1="December",R875)))))))))))))</f>
        <v>0</v>
      </c>
      <c r="D872" s="353"/>
      <c r="E872" s="353"/>
      <c r="F872" s="426" t="s">
        <v>58</v>
      </c>
      <c r="G872" s="427">
        <f>IF($J$1="January",Y864,IF($J$1="February",Y865,IF($J$1="March",Y866,IF($J$1="April",Y867,IF($J$1="May",Y868,IF($J$1="June",Y869,IF($J$1="July",Y870,IF($J$1="August",Y871,IF($J$1="August",Y871,IF($J$1="September",Y872,IF($J$1="October",Y873,IF($J$1="November",Y874,IF($J$1="December",Y875)))))))))))))</f>
        <v>0</v>
      </c>
      <c r="H872" s="353"/>
      <c r="I872" s="576" t="s">
        <v>13</v>
      </c>
      <c r="J872" s="577"/>
      <c r="K872" s="430">
        <f>K870-K871</f>
        <v>63870.967741935478</v>
      </c>
      <c r="L872" s="412"/>
      <c r="M872" s="93"/>
      <c r="N872" s="110"/>
      <c r="O872" s="111" t="s">
        <v>78</v>
      </c>
      <c r="P872" s="111"/>
      <c r="Q872" s="111"/>
      <c r="R872" s="111">
        <v>0</v>
      </c>
      <c r="S872" s="92"/>
      <c r="T872" s="111" t="s">
        <v>78</v>
      </c>
      <c r="U872" s="117">
        <f t="shared" si="217"/>
        <v>0</v>
      </c>
      <c r="V872" s="113"/>
      <c r="W872" s="117">
        <f t="shared" si="214"/>
        <v>0</v>
      </c>
      <c r="X872" s="113"/>
      <c r="Y872" s="117">
        <f t="shared" si="215"/>
        <v>0</v>
      </c>
      <c r="Z872" s="118"/>
      <c r="AA872" s="93"/>
      <c r="AB872" s="93"/>
      <c r="AC872" s="93"/>
    </row>
    <row r="873" spans="1:29" ht="20.100000000000001" customHeight="1" x14ac:dyDescent="0.2">
      <c r="A873" s="98"/>
      <c r="B873" s="85"/>
      <c r="C873" s="85"/>
      <c r="D873" s="85"/>
      <c r="E873" s="85"/>
      <c r="F873" s="85"/>
      <c r="G873" s="85"/>
      <c r="H873" s="85"/>
      <c r="I873" s="574"/>
      <c r="J873" s="575"/>
      <c r="K873" s="87"/>
      <c r="L873" s="121"/>
      <c r="M873" s="93"/>
      <c r="N873" s="110"/>
      <c r="O873" s="111" t="s">
        <v>79</v>
      </c>
      <c r="P873" s="111"/>
      <c r="Q873" s="111"/>
      <c r="R873" s="111">
        <v>0</v>
      </c>
      <c r="S873" s="92"/>
      <c r="T873" s="111" t="s">
        <v>79</v>
      </c>
      <c r="U873" s="117">
        <f t="shared" si="217"/>
        <v>0</v>
      </c>
      <c r="V873" s="113"/>
      <c r="W873" s="117">
        <f t="shared" si="214"/>
        <v>0</v>
      </c>
      <c r="X873" s="113"/>
      <c r="Y873" s="117">
        <f t="shared" si="215"/>
        <v>0</v>
      </c>
      <c r="Z873" s="118"/>
      <c r="AA873" s="93"/>
      <c r="AB873" s="93"/>
      <c r="AC873" s="93"/>
    </row>
    <row r="874" spans="1:29" ht="20.100000000000001" customHeight="1" x14ac:dyDescent="0.3">
      <c r="A874" s="98"/>
      <c r="B874" s="83"/>
      <c r="C874" s="83"/>
      <c r="D874" s="83"/>
      <c r="E874" s="83"/>
      <c r="F874" s="83"/>
      <c r="G874" s="83"/>
      <c r="H874" s="83"/>
      <c r="I874" s="574"/>
      <c r="J874" s="575"/>
      <c r="K874" s="87"/>
      <c r="L874" s="121"/>
      <c r="M874" s="93"/>
      <c r="N874" s="110"/>
      <c r="O874" s="111" t="s">
        <v>80</v>
      </c>
      <c r="P874" s="111"/>
      <c r="Q874" s="111"/>
      <c r="R874" s="111">
        <v>0</v>
      </c>
      <c r="S874" s="92"/>
      <c r="T874" s="111" t="s">
        <v>80</v>
      </c>
      <c r="U874" s="117">
        <f t="shared" si="217"/>
        <v>0</v>
      </c>
      <c r="V874" s="113"/>
      <c r="W874" s="117">
        <f t="shared" si="214"/>
        <v>0</v>
      </c>
      <c r="X874" s="113"/>
      <c r="Y874" s="117">
        <f t="shared" si="215"/>
        <v>0</v>
      </c>
      <c r="Z874" s="118"/>
      <c r="AA874" s="93"/>
      <c r="AB874" s="93"/>
      <c r="AC874" s="93"/>
    </row>
    <row r="875" spans="1:29" ht="23.25" thickBot="1" x14ac:dyDescent="0.35">
      <c r="A875" s="132"/>
      <c r="B875" s="133"/>
      <c r="C875" s="133"/>
      <c r="D875" s="133"/>
      <c r="E875" s="133"/>
      <c r="F875" s="133"/>
      <c r="G875" s="133"/>
      <c r="H875" s="133"/>
      <c r="I875" s="133"/>
      <c r="J875" s="133"/>
      <c r="K875" s="133"/>
      <c r="L875" s="134"/>
      <c r="M875" s="93"/>
      <c r="N875" s="110"/>
      <c r="O875" s="111" t="s">
        <v>81</v>
      </c>
      <c r="P875" s="111"/>
      <c r="Q875" s="111"/>
      <c r="R875" s="111">
        <v>0</v>
      </c>
      <c r="S875" s="92"/>
      <c r="T875" s="111" t="s">
        <v>81</v>
      </c>
      <c r="U875" s="117">
        <f t="shared" si="217"/>
        <v>0</v>
      </c>
      <c r="V875" s="113"/>
      <c r="W875" s="117">
        <f t="shared" si="214"/>
        <v>0</v>
      </c>
      <c r="X875" s="113"/>
      <c r="Y875" s="117">
        <f t="shared" si="215"/>
        <v>0</v>
      </c>
      <c r="Z875" s="118"/>
      <c r="AA875" s="93"/>
      <c r="AB875" s="93"/>
      <c r="AC875" s="93"/>
    </row>
    <row r="876" spans="1:29" ht="20.100000000000001" customHeight="1" thickBot="1" x14ac:dyDescent="0.25">
      <c r="A876" s="353"/>
      <c r="B876" s="353"/>
      <c r="C876" s="353"/>
      <c r="D876" s="353"/>
      <c r="E876" s="353"/>
      <c r="F876" s="353"/>
      <c r="G876" s="353"/>
      <c r="H876" s="353"/>
      <c r="I876" s="353"/>
      <c r="J876" s="353"/>
      <c r="K876" s="353"/>
      <c r="L876" s="353"/>
      <c r="M876" s="136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6"/>
      <c r="AB876" s="136"/>
      <c r="AC876" s="136"/>
    </row>
    <row r="877" spans="1:29" ht="20.100000000000001" customHeight="1" thickBot="1" x14ac:dyDescent="0.55000000000000004">
      <c r="A877" s="560" t="s">
        <v>50</v>
      </c>
      <c r="B877" s="561"/>
      <c r="C877" s="561"/>
      <c r="D877" s="561"/>
      <c r="E877" s="561"/>
      <c r="F877" s="561"/>
      <c r="G877" s="561"/>
      <c r="H877" s="561"/>
      <c r="I877" s="561"/>
      <c r="J877" s="561"/>
      <c r="K877" s="561"/>
      <c r="L877" s="562"/>
      <c r="M877" s="94"/>
      <c r="N877" s="110"/>
      <c r="O877" s="557" t="s">
        <v>51</v>
      </c>
      <c r="P877" s="558"/>
      <c r="Q877" s="558"/>
      <c r="R877" s="559"/>
      <c r="S877" s="96"/>
      <c r="T877" s="557" t="s">
        <v>52</v>
      </c>
      <c r="U877" s="558"/>
      <c r="V877" s="558"/>
      <c r="W877" s="558"/>
      <c r="X877" s="558"/>
      <c r="Y877" s="559"/>
      <c r="Z877" s="97"/>
      <c r="AA877" s="86"/>
      <c r="AB877" s="86"/>
      <c r="AC877" s="86"/>
    </row>
    <row r="878" spans="1:29" ht="20.100000000000001" customHeight="1" thickBot="1" x14ac:dyDescent="0.3">
      <c r="A878" s="436"/>
      <c r="B878" s="437"/>
      <c r="C878" s="566" t="s">
        <v>237</v>
      </c>
      <c r="D878" s="567"/>
      <c r="E878" s="567"/>
      <c r="F878" s="567"/>
      <c r="G878" s="437" t="str">
        <f>$J$1</f>
        <v>May</v>
      </c>
      <c r="H878" s="568">
        <f>$K$1</f>
        <v>2025</v>
      </c>
      <c r="I878" s="567"/>
      <c r="J878" s="437"/>
      <c r="K878" s="438"/>
      <c r="L878" s="439"/>
      <c r="M878" s="102"/>
      <c r="N878" s="148"/>
      <c r="O878" s="104" t="s">
        <v>53</v>
      </c>
      <c r="P878" s="104" t="s">
        <v>54</v>
      </c>
      <c r="Q878" s="104" t="s">
        <v>55</v>
      </c>
      <c r="R878" s="104" t="s">
        <v>56</v>
      </c>
      <c r="S878" s="105"/>
      <c r="T878" s="104" t="s">
        <v>53</v>
      </c>
      <c r="U878" s="104" t="s">
        <v>57</v>
      </c>
      <c r="V878" s="104" t="s">
        <v>9</v>
      </c>
      <c r="W878" s="104" t="s">
        <v>10</v>
      </c>
      <c r="X878" s="104" t="s">
        <v>11</v>
      </c>
      <c r="Y878" s="104" t="s">
        <v>58</v>
      </c>
      <c r="Z878" s="106"/>
      <c r="AA878" s="86"/>
      <c r="AB878" s="86"/>
      <c r="AC878" s="86"/>
    </row>
    <row r="879" spans="1:29" ht="20.100000000000001" customHeight="1" thickBot="1" x14ac:dyDescent="0.3">
      <c r="A879" s="405"/>
      <c r="B879" s="353"/>
      <c r="C879" s="353"/>
      <c r="D879" s="406"/>
      <c r="E879" s="406"/>
      <c r="F879" s="406"/>
      <c r="G879" s="406"/>
      <c r="H879" s="406"/>
      <c r="I879" s="353"/>
      <c r="J879" s="407" t="s">
        <v>59</v>
      </c>
      <c r="K879" s="408">
        <v>40000</v>
      </c>
      <c r="L879" s="409"/>
      <c r="M879" s="93"/>
      <c r="N879" s="86"/>
      <c r="O879" s="111" t="s">
        <v>60</v>
      </c>
      <c r="P879" s="111">
        <v>27</v>
      </c>
      <c r="Q879" s="111">
        <v>4</v>
      </c>
      <c r="R879" s="111">
        <v>0</v>
      </c>
      <c r="S879" s="112"/>
      <c r="T879" s="111" t="s">
        <v>60</v>
      </c>
      <c r="U879" s="113">
        <v>10000</v>
      </c>
      <c r="V879" s="113">
        <v>6000</v>
      </c>
      <c r="W879" s="113">
        <f>V879+U879</f>
        <v>16000</v>
      </c>
      <c r="X879" s="113">
        <v>6000</v>
      </c>
      <c r="Y879" s="113">
        <f>W879-X879</f>
        <v>10000</v>
      </c>
      <c r="Z879" s="106"/>
      <c r="AA879" s="86"/>
      <c r="AB879" s="86"/>
      <c r="AC879" s="86"/>
    </row>
    <row r="880" spans="1:29" ht="20.100000000000001" customHeight="1" thickBot="1" x14ac:dyDescent="0.3">
      <c r="A880" s="405"/>
      <c r="B880" s="353" t="s">
        <v>61</v>
      </c>
      <c r="C880" s="410" t="s">
        <v>244</v>
      </c>
      <c r="D880" s="353"/>
      <c r="E880" s="353"/>
      <c r="F880" s="353"/>
      <c r="G880" s="353"/>
      <c r="H880" s="411"/>
      <c r="I880" s="406"/>
      <c r="J880" s="353"/>
      <c r="K880" s="353"/>
      <c r="L880" s="412"/>
      <c r="M880" s="94"/>
      <c r="N880" s="95"/>
      <c r="O880" s="111" t="s">
        <v>62</v>
      </c>
      <c r="P880" s="111">
        <v>26</v>
      </c>
      <c r="Q880" s="111">
        <v>2</v>
      </c>
      <c r="R880" s="111">
        <v>0</v>
      </c>
      <c r="S880" s="92"/>
      <c r="T880" s="111" t="s">
        <v>62</v>
      </c>
      <c r="U880" s="117">
        <f>Y879</f>
        <v>10000</v>
      </c>
      <c r="V880" s="113">
        <v>7000</v>
      </c>
      <c r="W880" s="117">
        <f t="shared" ref="W880:W886" si="218">IF(U880="","",U880+V880)</f>
        <v>17000</v>
      </c>
      <c r="X880" s="113">
        <v>7000</v>
      </c>
      <c r="Y880" s="117">
        <f t="shared" ref="Y880:Y890" si="219">IF(W880="","",W880-X880)</f>
        <v>10000</v>
      </c>
      <c r="Z880" s="118"/>
      <c r="AA880" s="86"/>
      <c r="AB880" s="86"/>
      <c r="AC880" s="86"/>
    </row>
    <row r="881" spans="1:29" ht="20.100000000000001" customHeight="1" thickBot="1" x14ac:dyDescent="0.25">
      <c r="A881" s="405"/>
      <c r="B881" s="413" t="s">
        <v>63</v>
      </c>
      <c r="C881" s="414"/>
      <c r="D881" s="353"/>
      <c r="E881" s="353"/>
      <c r="F881" s="563" t="s">
        <v>52</v>
      </c>
      <c r="G881" s="564"/>
      <c r="H881" s="353"/>
      <c r="I881" s="563" t="s">
        <v>64</v>
      </c>
      <c r="J881" s="565"/>
      <c r="K881" s="564"/>
      <c r="L881" s="415"/>
      <c r="M881" s="93"/>
      <c r="N881" s="110"/>
      <c r="O881" s="111" t="s">
        <v>65</v>
      </c>
      <c r="P881" s="111">
        <v>27</v>
      </c>
      <c r="Q881" s="111">
        <v>4</v>
      </c>
      <c r="R881" s="111">
        <v>0</v>
      </c>
      <c r="S881" s="92"/>
      <c r="T881" s="111" t="s">
        <v>65</v>
      </c>
      <c r="U881" s="117">
        <f t="shared" ref="U881" si="220">Y880</f>
        <v>10000</v>
      </c>
      <c r="V881" s="113"/>
      <c r="W881" s="117">
        <f t="shared" si="218"/>
        <v>10000</v>
      </c>
      <c r="X881" s="113">
        <v>7000</v>
      </c>
      <c r="Y881" s="117">
        <f t="shared" si="219"/>
        <v>3000</v>
      </c>
      <c r="Z881" s="118"/>
      <c r="AA881" s="93"/>
      <c r="AB881" s="93"/>
      <c r="AC881" s="93"/>
    </row>
    <row r="882" spans="1:29" ht="20.100000000000001" customHeight="1" x14ac:dyDescent="0.25">
      <c r="A882" s="405"/>
      <c r="B882" s="353"/>
      <c r="C882" s="353"/>
      <c r="D882" s="353"/>
      <c r="E882" s="353"/>
      <c r="F882" s="353"/>
      <c r="G882" s="353"/>
      <c r="H882" s="416"/>
      <c r="I882" s="353"/>
      <c r="J882" s="353"/>
      <c r="K882" s="353"/>
      <c r="L882" s="417"/>
      <c r="M882" s="93"/>
      <c r="N882" s="110"/>
      <c r="O882" s="111" t="s">
        <v>66</v>
      </c>
      <c r="P882" s="111">
        <v>28</v>
      </c>
      <c r="Q882" s="111">
        <v>2</v>
      </c>
      <c r="R882" s="111">
        <v>0</v>
      </c>
      <c r="S882" s="92"/>
      <c r="T882" s="111" t="s">
        <v>66</v>
      </c>
      <c r="U882" s="117">
        <f>Y881</f>
        <v>3000</v>
      </c>
      <c r="V882" s="113">
        <f>5000+5000</f>
        <v>10000</v>
      </c>
      <c r="W882" s="117">
        <f t="shared" si="218"/>
        <v>13000</v>
      </c>
      <c r="X882" s="113">
        <v>10000</v>
      </c>
      <c r="Y882" s="117">
        <f t="shared" si="219"/>
        <v>3000</v>
      </c>
      <c r="Z882" s="118"/>
      <c r="AA882" s="86"/>
      <c r="AB882" s="86"/>
      <c r="AC882" s="86"/>
    </row>
    <row r="883" spans="1:29" ht="20.100000000000001" customHeight="1" x14ac:dyDescent="0.25">
      <c r="A883" s="405"/>
      <c r="B883" s="581" t="s">
        <v>51</v>
      </c>
      <c r="C883" s="527"/>
      <c r="D883" s="353"/>
      <c r="E883" s="353"/>
      <c r="F883" s="124" t="s">
        <v>67</v>
      </c>
      <c r="G883" s="125">
        <f>IF($J$1="January",U879,IF($J$1="February",U880,IF($J$1="March",U881,IF($J$1="April",U882,IF($J$1="May",U883,IF($J$1="June",U884,IF($J$1="July",U885,IF($J$1="August",U886,IF($J$1="August",U886,IF($J$1="September",U887,IF($J$1="October",U888,IF($J$1="November",U889,IF($J$1="December",U890)))))))))))))</f>
        <v>3000</v>
      </c>
      <c r="H883" s="416"/>
      <c r="I883" s="419">
        <f>IF(C887&gt;0,$K$2,C885)</f>
        <v>29</v>
      </c>
      <c r="J883" s="127" t="s">
        <v>68</v>
      </c>
      <c r="K883" s="128">
        <f>K879/$K$2*I883</f>
        <v>37419.354838709674</v>
      </c>
      <c r="L883" s="418"/>
      <c r="M883" s="93"/>
      <c r="N883" s="116"/>
      <c r="O883" s="111" t="s">
        <v>69</v>
      </c>
      <c r="P883" s="111">
        <v>29</v>
      </c>
      <c r="Q883" s="111">
        <v>2</v>
      </c>
      <c r="R883" s="111">
        <v>0</v>
      </c>
      <c r="S883" s="92"/>
      <c r="T883" s="111" t="s">
        <v>69</v>
      </c>
      <c r="U883" s="117">
        <f>IF($J$1="April","",Y882)</f>
        <v>3000</v>
      </c>
      <c r="V883" s="113">
        <f>5000+5000</f>
        <v>10000</v>
      </c>
      <c r="W883" s="117">
        <f t="shared" si="218"/>
        <v>13000</v>
      </c>
      <c r="X883" s="113">
        <v>5000</v>
      </c>
      <c r="Y883" s="117">
        <f t="shared" si="219"/>
        <v>8000</v>
      </c>
      <c r="Z883" s="118"/>
      <c r="AA883" s="86"/>
      <c r="AB883" s="86"/>
      <c r="AC883" s="86"/>
    </row>
    <row r="884" spans="1:29" ht="20.100000000000001" customHeight="1" x14ac:dyDescent="0.25">
      <c r="A884" s="405"/>
      <c r="B884" s="130"/>
      <c r="C884" s="130"/>
      <c r="D884" s="353"/>
      <c r="E884" s="353"/>
      <c r="F884" s="124" t="s">
        <v>9</v>
      </c>
      <c r="G884" s="125">
        <f>IF($J$1="January",V879,IF($J$1="February",V880,IF($J$1="March",V881,IF($J$1="April",V882,IF($J$1="May",V883,IF($J$1="June",V884,IF($J$1="July",V885,IF($J$1="August",V886,IF($J$1="August",V886,IF($J$1="September",V887,IF($J$1="October",V888,IF($J$1="November",V889,IF($J$1="December",V890)))))))))))))</f>
        <v>10000</v>
      </c>
      <c r="H884" s="416"/>
      <c r="I884" s="446">
        <v>111</v>
      </c>
      <c r="J884" s="127" t="s">
        <v>70</v>
      </c>
      <c r="K884" s="125">
        <f>K879/$K$2/8*I884</f>
        <v>17903.225806451614</v>
      </c>
      <c r="L884" s="420"/>
      <c r="M884" s="93"/>
      <c r="N884" s="110"/>
      <c r="O884" s="111" t="s">
        <v>47</v>
      </c>
      <c r="P884" s="111"/>
      <c r="Q884" s="111"/>
      <c r="R884" s="111">
        <v>0</v>
      </c>
      <c r="S884" s="92"/>
      <c r="T884" s="111" t="s">
        <v>47</v>
      </c>
      <c r="U884" s="117" t="str">
        <f>IF($J$1="May","",Y883)</f>
        <v/>
      </c>
      <c r="V884" s="113"/>
      <c r="W884" s="117" t="str">
        <f t="shared" si="218"/>
        <v/>
      </c>
      <c r="X884" s="113"/>
      <c r="Y884" s="117" t="str">
        <f t="shared" si="219"/>
        <v/>
      </c>
      <c r="Z884" s="118"/>
      <c r="AA884" s="86"/>
      <c r="AB884" s="86"/>
      <c r="AC884" s="86"/>
    </row>
    <row r="885" spans="1:29" ht="20.100000000000001" customHeight="1" x14ac:dyDescent="0.25">
      <c r="A885" s="405"/>
      <c r="B885" s="124" t="s">
        <v>54</v>
      </c>
      <c r="C885" s="130">
        <f>IF($J$1="January",P879,IF($J$1="February",P880,IF($J$1="March",P881,IF($J$1="April",P882,IF($J$1="May",P883,IF($J$1="June",P884,IF($J$1="July",P885,IF($J$1="August",P886,IF($J$1="August",P886,IF($J$1="September",P887,IF($J$1="October",P888,IF($J$1="November",P889,IF($J$1="December",P890)))))))))))))</f>
        <v>29</v>
      </c>
      <c r="D885" s="353"/>
      <c r="E885" s="353"/>
      <c r="F885" s="124" t="s">
        <v>71</v>
      </c>
      <c r="G885" s="125">
        <f>IF($J$1="January",W879,IF($J$1="February",W880,IF($J$1="March",W881,IF($J$1="April",W882,IF($J$1="May",W883,IF($J$1="June",W884,IF($J$1="July",W885,IF($J$1="August",W886,IF($J$1="August",W886,IF($J$1="September",W887,IF($J$1="October",W888,IF($J$1="November",W889,IF($J$1="December",W890)))))))))))))</f>
        <v>13000</v>
      </c>
      <c r="H885" s="416"/>
      <c r="I885" s="578" t="s">
        <v>72</v>
      </c>
      <c r="J885" s="527"/>
      <c r="K885" s="125">
        <f>K883+K884</f>
        <v>55322.580645161288</v>
      </c>
      <c r="L885" s="420"/>
      <c r="M885" s="93"/>
      <c r="N885" s="110"/>
      <c r="O885" s="111" t="s">
        <v>73</v>
      </c>
      <c r="P885" s="111"/>
      <c r="Q885" s="111"/>
      <c r="R885" s="111">
        <v>0</v>
      </c>
      <c r="S885" s="92"/>
      <c r="T885" s="111" t="s">
        <v>73</v>
      </c>
      <c r="U885" s="117"/>
      <c r="V885" s="113"/>
      <c r="W885" s="117" t="str">
        <f t="shared" si="218"/>
        <v/>
      </c>
      <c r="X885" s="113"/>
      <c r="Y885" s="117" t="str">
        <f t="shared" si="219"/>
        <v/>
      </c>
      <c r="Z885" s="118"/>
      <c r="AA885" s="86"/>
      <c r="AB885" s="86"/>
      <c r="AC885" s="86"/>
    </row>
    <row r="886" spans="1:29" ht="20.100000000000001" customHeight="1" x14ac:dyDescent="0.25">
      <c r="A886" s="405"/>
      <c r="B886" s="124" t="s">
        <v>55</v>
      </c>
      <c r="C886" s="130">
        <f>IF($J$1="January",Q879,IF($J$1="February",Q880,IF($J$1="March",Q881,IF($J$1="April",Q882,IF($J$1="May",Q883,IF($J$1="June",Q884,IF($J$1="July",Q885,IF($J$1="August",Q886,IF($J$1="August",Q886,IF($J$1="September",Q887,IF($J$1="October",Q888,IF($J$1="November",Q889,IF($J$1="December",Q890)))))))))))))</f>
        <v>2</v>
      </c>
      <c r="D886" s="353"/>
      <c r="E886" s="353"/>
      <c r="F886" s="124" t="s">
        <v>11</v>
      </c>
      <c r="G886" s="125">
        <f>IF($J$1="January",X879,IF($J$1="February",X880,IF($J$1="March",X881,IF($J$1="April",X882,IF($J$1="May",X883,IF($J$1="June",X884,IF($J$1="July",X885,IF($J$1="August",X886,IF($J$1="August",X886,IF($J$1="September",X887,IF($J$1="October",X888,IF($J$1="November",X889,IF($J$1="December",X890)))))))))))))</f>
        <v>5000</v>
      </c>
      <c r="H886" s="416"/>
      <c r="I886" s="578" t="s">
        <v>74</v>
      </c>
      <c r="J886" s="527"/>
      <c r="K886" s="125">
        <f>G886</f>
        <v>5000</v>
      </c>
      <c r="L886" s="420"/>
      <c r="M886" s="93"/>
      <c r="N886" s="110"/>
      <c r="O886" s="111" t="s">
        <v>75</v>
      </c>
      <c r="P886" s="111"/>
      <c r="Q886" s="111"/>
      <c r="R886" s="111">
        <v>0</v>
      </c>
      <c r="S886" s="92"/>
      <c r="T886" s="111" t="s">
        <v>75</v>
      </c>
      <c r="U886" s="117"/>
      <c r="V886" s="113"/>
      <c r="W886" s="117" t="str">
        <f t="shared" si="218"/>
        <v/>
      </c>
      <c r="X886" s="113"/>
      <c r="Y886" s="117" t="str">
        <f t="shared" si="219"/>
        <v/>
      </c>
      <c r="Z886" s="118"/>
      <c r="AA886" s="86"/>
      <c r="AB886" s="86"/>
      <c r="AC886" s="86"/>
    </row>
    <row r="887" spans="1:29" ht="18.75" customHeight="1" x14ac:dyDescent="0.2">
      <c r="A887" s="405"/>
      <c r="B887" s="426" t="s">
        <v>76</v>
      </c>
      <c r="C887" s="424">
        <f>IF($J$1="January",R879,IF($J$1="February",R880,IF($J$1="March",R881,IF($J$1="April",R882,IF($J$1="May",R883,IF($J$1="June",R884,IF($J$1="July",R885,IF($J$1="August",R886,IF($J$1="August",R886,IF($J$1="September",R887,IF($J$1="October",R888,IF($J$1="November",R889,IF($J$1="December",R890)))))))))))))</f>
        <v>0</v>
      </c>
      <c r="D887" s="353"/>
      <c r="E887" s="353"/>
      <c r="F887" s="426" t="s">
        <v>58</v>
      </c>
      <c r="G887" s="427">
        <f>IF($J$1="January",Y879,IF($J$1="February",Y880,IF($J$1="March",Y881,IF($J$1="April",Y882,IF($J$1="May",Y883,IF($J$1="June",Y884,IF($J$1="July",Y885,IF($J$1="August",Y886,IF($J$1="August",Y886,IF($J$1="September",Y887,IF($J$1="October",Y888,IF($J$1="November",Y889,IF($J$1="December",Y890)))))))))))))</f>
        <v>8000</v>
      </c>
      <c r="H887" s="353"/>
      <c r="I887" s="576" t="s">
        <v>13</v>
      </c>
      <c r="J887" s="577"/>
      <c r="K887" s="430">
        <f>K885-K886</f>
        <v>50322.580645161288</v>
      </c>
      <c r="L887" s="412"/>
      <c r="M887" s="93"/>
      <c r="N887" s="110"/>
      <c r="O887" s="111" t="s">
        <v>78</v>
      </c>
      <c r="P887" s="111"/>
      <c r="Q887" s="111"/>
      <c r="R887" s="111">
        <v>0</v>
      </c>
      <c r="S887" s="92"/>
      <c r="T887" s="111" t="s">
        <v>78</v>
      </c>
      <c r="U887" s="117"/>
      <c r="V887" s="113"/>
      <c r="W887" s="117" t="str">
        <f t="shared" ref="W887:W890" si="221">IF(U887="","",U887+V887)</f>
        <v/>
      </c>
      <c r="X887" s="113"/>
      <c r="Y887" s="117" t="str">
        <f t="shared" si="219"/>
        <v/>
      </c>
      <c r="Z887" s="118"/>
      <c r="AA887" s="93"/>
      <c r="AB887" s="93"/>
      <c r="AC887" s="93"/>
    </row>
    <row r="888" spans="1:29" ht="20.100000000000001" customHeight="1" x14ac:dyDescent="0.25">
      <c r="A888" s="405"/>
      <c r="B888" s="353"/>
      <c r="C888" s="353"/>
      <c r="D888" s="353"/>
      <c r="E888" s="353"/>
      <c r="F888" s="353"/>
      <c r="G888" s="353"/>
      <c r="H888" s="353"/>
      <c r="I888" s="571"/>
      <c r="J888" s="572"/>
      <c r="K888" s="408"/>
      <c r="L888" s="415"/>
      <c r="M888" s="93"/>
      <c r="N888" s="110"/>
      <c r="O888" s="111" t="s">
        <v>79</v>
      </c>
      <c r="P888" s="111"/>
      <c r="Q888" s="111"/>
      <c r="R888" s="111">
        <v>0</v>
      </c>
      <c r="S888" s="92"/>
      <c r="T888" s="111" t="s">
        <v>79</v>
      </c>
      <c r="U888" s="117"/>
      <c r="V888" s="113"/>
      <c r="W888" s="117" t="str">
        <f t="shared" si="221"/>
        <v/>
      </c>
      <c r="X888" s="113"/>
      <c r="Y888" s="117" t="str">
        <f t="shared" si="219"/>
        <v/>
      </c>
      <c r="Z888" s="118"/>
      <c r="AA888" s="86"/>
      <c r="AB888" s="86"/>
      <c r="AC888" s="86"/>
    </row>
    <row r="889" spans="1:29" ht="20.100000000000001" customHeight="1" x14ac:dyDescent="0.3">
      <c r="A889" s="405"/>
      <c r="B889" s="444"/>
      <c r="C889" s="444"/>
      <c r="D889" s="444"/>
      <c r="E889" s="444"/>
      <c r="F889" s="444"/>
      <c r="G889" s="444"/>
      <c r="H889" s="444"/>
      <c r="I889" s="571"/>
      <c r="J889" s="572"/>
      <c r="K889" s="408"/>
      <c r="L889" s="415"/>
      <c r="M889" s="93"/>
      <c r="N889" s="110"/>
      <c r="O889" s="111" t="s">
        <v>80</v>
      </c>
      <c r="P889" s="111"/>
      <c r="Q889" s="111"/>
      <c r="R889" s="111">
        <v>0</v>
      </c>
      <c r="S889" s="92"/>
      <c r="T889" s="111" t="s">
        <v>80</v>
      </c>
      <c r="U889" s="117"/>
      <c r="V889" s="113"/>
      <c r="W889" s="117" t="str">
        <f t="shared" si="221"/>
        <v/>
      </c>
      <c r="X889" s="113"/>
      <c r="Y889" s="117" t="str">
        <f t="shared" si="219"/>
        <v/>
      </c>
      <c r="Z889" s="118"/>
      <c r="AA889" s="86"/>
    </row>
    <row r="890" spans="1:29" ht="20.100000000000001" customHeight="1" thickBot="1" x14ac:dyDescent="0.35">
      <c r="A890" s="421"/>
      <c r="B890" s="447"/>
      <c r="C890" s="447"/>
      <c r="D890" s="447"/>
      <c r="E890" s="447"/>
      <c r="F890" s="447"/>
      <c r="G890" s="447"/>
      <c r="H890" s="447"/>
      <c r="I890" s="447"/>
      <c r="J890" s="447"/>
      <c r="K890" s="447"/>
      <c r="L890" s="423"/>
      <c r="M890" s="93"/>
      <c r="N890" s="110"/>
      <c r="O890" s="111" t="s">
        <v>81</v>
      </c>
      <c r="P890" s="111"/>
      <c r="Q890" s="111"/>
      <c r="R890" s="111">
        <v>0</v>
      </c>
      <c r="S890" s="92"/>
      <c r="T890" s="111" t="s">
        <v>81</v>
      </c>
      <c r="U890" s="117" t="str">
        <f>IF($J$1="Dec",Y889,"")</f>
        <v/>
      </c>
      <c r="V890" s="113"/>
      <c r="W890" s="117" t="str">
        <f t="shared" si="221"/>
        <v/>
      </c>
      <c r="X890" s="113"/>
      <c r="Y890" s="117" t="str">
        <f t="shared" si="219"/>
        <v/>
      </c>
      <c r="Z890" s="118"/>
      <c r="AA890" s="86"/>
    </row>
    <row r="891" spans="1:29" ht="20.100000000000001" customHeight="1" thickBot="1" x14ac:dyDescent="0.25">
      <c r="A891" s="353"/>
      <c r="B891" s="353"/>
      <c r="C891" s="353"/>
      <c r="D891" s="353"/>
      <c r="E891" s="353"/>
      <c r="F891" s="353"/>
      <c r="G891" s="353"/>
      <c r="H891" s="353"/>
      <c r="I891" s="353"/>
      <c r="J891" s="353"/>
      <c r="K891" s="353"/>
      <c r="L891" s="353"/>
      <c r="M891" s="136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6"/>
      <c r="AB891" s="136"/>
      <c r="AC891" s="136"/>
    </row>
    <row r="892" spans="1:29" ht="20.100000000000001" customHeight="1" thickBot="1" x14ac:dyDescent="0.55000000000000004">
      <c r="A892" s="560" t="s">
        <v>50</v>
      </c>
      <c r="B892" s="561"/>
      <c r="C892" s="561"/>
      <c r="D892" s="561"/>
      <c r="E892" s="561"/>
      <c r="F892" s="561"/>
      <c r="G892" s="561"/>
      <c r="H892" s="561"/>
      <c r="I892" s="561"/>
      <c r="J892" s="561"/>
      <c r="K892" s="561"/>
      <c r="L892" s="562"/>
      <c r="M892" s="94"/>
      <c r="N892" s="95"/>
      <c r="O892" s="557" t="s">
        <v>51</v>
      </c>
      <c r="P892" s="558"/>
      <c r="Q892" s="558"/>
      <c r="R892" s="559"/>
      <c r="S892" s="96"/>
      <c r="T892" s="557" t="s">
        <v>52</v>
      </c>
      <c r="U892" s="558"/>
      <c r="V892" s="558"/>
      <c r="W892" s="558"/>
      <c r="X892" s="558"/>
      <c r="Y892" s="559"/>
      <c r="Z892" s="97"/>
      <c r="AA892" s="86"/>
      <c r="AB892" s="86"/>
      <c r="AC892" s="86"/>
    </row>
    <row r="893" spans="1:29" ht="20.100000000000001" customHeight="1" thickBot="1" x14ac:dyDescent="0.3">
      <c r="A893" s="436"/>
      <c r="B893" s="437"/>
      <c r="C893" s="566" t="s">
        <v>237</v>
      </c>
      <c r="D893" s="567"/>
      <c r="E893" s="567"/>
      <c r="F893" s="567"/>
      <c r="G893" s="437" t="str">
        <f>$J$1</f>
        <v>May</v>
      </c>
      <c r="H893" s="568">
        <f>$K$1</f>
        <v>2025</v>
      </c>
      <c r="I893" s="567"/>
      <c r="J893" s="437"/>
      <c r="K893" s="438"/>
      <c r="L893" s="439"/>
      <c r="M893" s="102"/>
      <c r="N893" s="103"/>
      <c r="O893" s="104" t="s">
        <v>53</v>
      </c>
      <c r="P893" s="104" t="s">
        <v>54</v>
      </c>
      <c r="Q893" s="104" t="s">
        <v>55</v>
      </c>
      <c r="R893" s="104" t="s">
        <v>56</v>
      </c>
      <c r="S893" s="105"/>
      <c r="T893" s="104" t="s">
        <v>53</v>
      </c>
      <c r="U893" s="104" t="s">
        <v>57</v>
      </c>
      <c r="V893" s="104" t="s">
        <v>9</v>
      </c>
      <c r="W893" s="104" t="s">
        <v>10</v>
      </c>
      <c r="X893" s="104" t="s">
        <v>11</v>
      </c>
      <c r="Y893" s="104" t="s">
        <v>58</v>
      </c>
      <c r="Z893" s="106"/>
      <c r="AA893" s="86"/>
      <c r="AB893" s="86"/>
      <c r="AC893" s="86"/>
    </row>
    <row r="894" spans="1:29" ht="20.100000000000001" customHeight="1" x14ac:dyDescent="0.25">
      <c r="A894" s="405"/>
      <c r="B894" s="353"/>
      <c r="C894" s="353"/>
      <c r="D894" s="406"/>
      <c r="E894" s="406"/>
      <c r="F894" s="406"/>
      <c r="G894" s="406"/>
      <c r="H894" s="406"/>
      <c r="I894" s="353"/>
      <c r="J894" s="407" t="s">
        <v>59</v>
      </c>
      <c r="K894" s="408">
        <v>55000</v>
      </c>
      <c r="L894" s="409"/>
      <c r="M894" s="93"/>
      <c r="N894" s="110"/>
      <c r="O894" s="111" t="s">
        <v>60</v>
      </c>
      <c r="P894" s="111">
        <v>30</v>
      </c>
      <c r="Q894" s="111">
        <v>1</v>
      </c>
      <c r="R894" s="111">
        <v>0</v>
      </c>
      <c r="S894" s="112"/>
      <c r="T894" s="111" t="s">
        <v>60</v>
      </c>
      <c r="U894" s="113">
        <v>4000</v>
      </c>
      <c r="V894" s="113">
        <v>15000</v>
      </c>
      <c r="W894" s="113">
        <f>V894+U894</f>
        <v>19000</v>
      </c>
      <c r="X894" s="113">
        <v>15000</v>
      </c>
      <c r="Y894" s="113">
        <f>W894-X894</f>
        <v>4000</v>
      </c>
      <c r="Z894" s="106"/>
      <c r="AA894" s="86"/>
      <c r="AB894" s="86"/>
      <c r="AC894" s="86"/>
    </row>
    <row r="895" spans="1:29" ht="20.100000000000001" customHeight="1" thickBot="1" x14ac:dyDescent="0.3">
      <c r="A895" s="405"/>
      <c r="B895" s="353" t="s">
        <v>61</v>
      </c>
      <c r="C895" s="410" t="s">
        <v>273</v>
      </c>
      <c r="D895" s="353"/>
      <c r="E895" s="353"/>
      <c r="F895" s="353"/>
      <c r="G895" s="353"/>
      <c r="H895" s="411"/>
      <c r="I895" s="406"/>
      <c r="J895" s="353"/>
      <c r="K895" s="353"/>
      <c r="L895" s="412"/>
      <c r="M895" s="94"/>
      <c r="N895" s="116"/>
      <c r="O895" s="111" t="s">
        <v>62</v>
      </c>
      <c r="P895" s="111">
        <v>28</v>
      </c>
      <c r="Q895" s="111">
        <v>0</v>
      </c>
      <c r="R895" s="111">
        <v>0</v>
      </c>
      <c r="S895" s="92"/>
      <c r="T895" s="111" t="s">
        <v>62</v>
      </c>
      <c r="U895" s="117">
        <f>Y894</f>
        <v>4000</v>
      </c>
      <c r="V895" s="113">
        <v>5000</v>
      </c>
      <c r="W895" s="117">
        <f t="shared" ref="W895:W898" si="222">IF(U895="","",U895+V895)</f>
        <v>9000</v>
      </c>
      <c r="X895" s="113">
        <v>5000</v>
      </c>
      <c r="Y895" s="117">
        <f t="shared" ref="Y895:Y905" si="223">IF(W895="","",W895-X895)</f>
        <v>4000</v>
      </c>
      <c r="Z895" s="118"/>
      <c r="AA895" s="86"/>
      <c r="AB895" s="86"/>
      <c r="AC895" s="86"/>
    </row>
    <row r="896" spans="1:29" ht="20.100000000000001" customHeight="1" thickBot="1" x14ac:dyDescent="0.3">
      <c r="A896" s="405"/>
      <c r="B896" s="413" t="s">
        <v>63</v>
      </c>
      <c r="C896" s="445"/>
      <c r="D896" s="353"/>
      <c r="E896" s="353"/>
      <c r="F896" s="563" t="s">
        <v>52</v>
      </c>
      <c r="G896" s="564"/>
      <c r="H896" s="353"/>
      <c r="I896" s="563" t="s">
        <v>64</v>
      </c>
      <c r="J896" s="565"/>
      <c r="K896" s="564"/>
      <c r="L896" s="415"/>
      <c r="M896" s="93"/>
      <c r="N896" s="110"/>
      <c r="O896" s="111" t="s">
        <v>65</v>
      </c>
      <c r="P896" s="111">
        <v>31</v>
      </c>
      <c r="Q896" s="111">
        <v>0</v>
      </c>
      <c r="R896" s="111">
        <v>0</v>
      </c>
      <c r="S896" s="92"/>
      <c r="T896" s="111" t="s">
        <v>65</v>
      </c>
      <c r="U896" s="117">
        <f t="shared" ref="U896" si="224">Y895</f>
        <v>4000</v>
      </c>
      <c r="V896" s="113">
        <v>20000</v>
      </c>
      <c r="W896" s="117">
        <f t="shared" si="222"/>
        <v>24000</v>
      </c>
      <c r="X896" s="113">
        <v>24000</v>
      </c>
      <c r="Y896" s="117">
        <f t="shared" si="223"/>
        <v>0</v>
      </c>
      <c r="Z896" s="118"/>
      <c r="AA896" s="86"/>
      <c r="AB896" s="86"/>
      <c r="AC896" s="86"/>
    </row>
    <row r="897" spans="1:29" ht="20.100000000000001" customHeight="1" x14ac:dyDescent="0.25">
      <c r="A897" s="405"/>
      <c r="B897" s="353"/>
      <c r="C897" s="353"/>
      <c r="D897" s="353"/>
      <c r="E897" s="353"/>
      <c r="F897" s="353"/>
      <c r="G897" s="353"/>
      <c r="H897" s="416"/>
      <c r="I897" s="353"/>
      <c r="J897" s="353"/>
      <c r="K897" s="353"/>
      <c r="L897" s="417"/>
      <c r="M897" s="93"/>
      <c r="N897" s="110"/>
      <c r="O897" s="111" t="s">
        <v>66</v>
      </c>
      <c r="P897" s="111">
        <v>29</v>
      </c>
      <c r="Q897" s="111">
        <v>1</v>
      </c>
      <c r="R897" s="111">
        <v>0</v>
      </c>
      <c r="S897" s="92"/>
      <c r="T897" s="111" t="s">
        <v>66</v>
      </c>
      <c r="U897" s="117">
        <f>Y896</f>
        <v>0</v>
      </c>
      <c r="V897" s="113">
        <f>1000+7000</f>
        <v>8000</v>
      </c>
      <c r="W897" s="117">
        <f t="shared" si="222"/>
        <v>8000</v>
      </c>
      <c r="X897" s="113">
        <v>8000</v>
      </c>
      <c r="Y897" s="117">
        <f t="shared" si="223"/>
        <v>0</v>
      </c>
      <c r="Z897" s="118"/>
      <c r="AA897" s="86"/>
      <c r="AB897" s="86"/>
      <c r="AC897" s="86"/>
    </row>
    <row r="898" spans="1:29" ht="20.100000000000001" customHeight="1" x14ac:dyDescent="0.25">
      <c r="A898" s="405"/>
      <c r="B898" s="581" t="s">
        <v>51</v>
      </c>
      <c r="C898" s="527"/>
      <c r="D898" s="353"/>
      <c r="E898" s="353"/>
      <c r="F898" s="124" t="s">
        <v>67</v>
      </c>
      <c r="G898" s="125">
        <f>IF($J$1="January",U894,IF($J$1="February",U895,IF($J$1="March",U896,IF($J$1="April",U897,IF($J$1="May",U898,IF($J$1="June",U899,IF($J$1="July",U900,IF($J$1="August",U901,IF($J$1="August",U901,IF($J$1="September",U902,IF($J$1="October",U903,IF($J$1="November",U904,IF($J$1="December",U905)))))))))))))</f>
        <v>0</v>
      </c>
      <c r="H898" s="416"/>
      <c r="I898" s="126">
        <f>IF(C902&gt;=C901,$K$2,C900+C902)</f>
        <v>31</v>
      </c>
      <c r="J898" s="127" t="s">
        <v>68</v>
      </c>
      <c r="K898" s="128">
        <f>K894/$K$2*I898</f>
        <v>55000</v>
      </c>
      <c r="L898" s="418"/>
      <c r="M898" s="93"/>
      <c r="N898" s="110"/>
      <c r="O898" s="111" t="s">
        <v>69</v>
      </c>
      <c r="P898" s="111">
        <v>31</v>
      </c>
      <c r="Q898" s="111">
        <v>0</v>
      </c>
      <c r="R898" s="111">
        <v>0</v>
      </c>
      <c r="S898" s="92"/>
      <c r="T898" s="111" t="s">
        <v>69</v>
      </c>
      <c r="U898" s="117">
        <f>IF($J$1="April","",Y897)</f>
        <v>0</v>
      </c>
      <c r="V898" s="113">
        <f>3000+5000</f>
        <v>8000</v>
      </c>
      <c r="W898" s="117">
        <f t="shared" si="222"/>
        <v>8000</v>
      </c>
      <c r="X898" s="113">
        <v>8000</v>
      </c>
      <c r="Y898" s="117">
        <f t="shared" si="223"/>
        <v>0</v>
      </c>
      <c r="Z898" s="118"/>
      <c r="AA898" s="86"/>
      <c r="AB898" s="86"/>
      <c r="AC898" s="86"/>
    </row>
    <row r="899" spans="1:29" ht="20.100000000000001" customHeight="1" x14ac:dyDescent="0.25">
      <c r="A899" s="405"/>
      <c r="B899" s="130"/>
      <c r="C899" s="130"/>
      <c r="D899" s="353"/>
      <c r="E899" s="353"/>
      <c r="F899" s="124" t="s">
        <v>9</v>
      </c>
      <c r="G899" s="125">
        <f>IF($J$1="January",V894,IF($J$1="February",V895,IF($J$1="March",V896,IF($J$1="April",V897,IF($J$1="May",V898,IF($J$1="June",V899,IF($J$1="July",V900,IF($J$1="August",V901,IF($J$1="August",V901,IF($J$1="September",V902,IF($J$1="October",V903,IF($J$1="November",V904,IF($J$1="December",V905)))))))))))))</f>
        <v>8000</v>
      </c>
      <c r="H899" s="416"/>
      <c r="I899" s="510">
        <v>178</v>
      </c>
      <c r="J899" s="127" t="s">
        <v>70</v>
      </c>
      <c r="K899" s="125">
        <f>K894/$K$2/8*I899</f>
        <v>39475.806451612902</v>
      </c>
      <c r="L899" s="420"/>
      <c r="M899" s="93"/>
      <c r="N899" s="110"/>
      <c r="O899" s="111" t="s">
        <v>47</v>
      </c>
      <c r="P899" s="111"/>
      <c r="Q899" s="111"/>
      <c r="R899" s="111">
        <v>0</v>
      </c>
      <c r="S899" s="92"/>
      <c r="T899" s="111" t="s">
        <v>47</v>
      </c>
      <c r="U899" s="117" t="str">
        <f>IF($J$1="May","",Y898)</f>
        <v/>
      </c>
      <c r="V899" s="113"/>
      <c r="W899" s="117"/>
      <c r="X899" s="113"/>
      <c r="Y899" s="117" t="str">
        <f t="shared" si="223"/>
        <v/>
      </c>
      <c r="Z899" s="118"/>
      <c r="AA899" s="86"/>
      <c r="AB899" s="86"/>
      <c r="AC899" s="86"/>
    </row>
    <row r="900" spans="1:29" ht="20.100000000000001" customHeight="1" x14ac:dyDescent="0.25">
      <c r="A900" s="405"/>
      <c r="B900" s="124" t="s">
        <v>54</v>
      </c>
      <c r="C900" s="130">
        <f>IF($J$1="January",P894,IF($J$1="February",P895,IF($J$1="March",P896,IF($J$1="April",P897,IF($J$1="May",P898,IF($J$1="June",P899,IF($J$1="July",P900,IF($J$1="August",P901,IF($J$1="August",P901,IF($J$1="September",P902,IF($J$1="October",P903,IF($J$1="November",P904,IF($J$1="December",P905)))))))))))))</f>
        <v>31</v>
      </c>
      <c r="D900" s="353"/>
      <c r="E900" s="353"/>
      <c r="F900" s="124" t="s">
        <v>71</v>
      </c>
      <c r="G900" s="125">
        <f>IF($J$1="January",W894,IF($J$1="February",W895,IF($J$1="March",W896,IF($J$1="April",W897,IF($J$1="May",W898,IF($J$1="June",W899,IF($J$1="July",W900,IF($J$1="August",W901,IF($J$1="August",W901,IF($J$1="September",W902,IF($J$1="October",W903,IF($J$1="November",W904,IF($J$1="December",W905)))))))))))))</f>
        <v>8000</v>
      </c>
      <c r="H900" s="416"/>
      <c r="I900" s="578" t="s">
        <v>72</v>
      </c>
      <c r="J900" s="527"/>
      <c r="K900" s="125">
        <f>K898+K899</f>
        <v>94475.806451612909</v>
      </c>
      <c r="L900" s="420"/>
      <c r="M900" s="93"/>
      <c r="N900" s="110"/>
      <c r="O900" s="111" t="s">
        <v>73</v>
      </c>
      <c r="P900" s="111"/>
      <c r="Q900" s="111"/>
      <c r="R900" s="111">
        <v>0</v>
      </c>
      <c r="S900" s="92"/>
      <c r="T900" s="111" t="s">
        <v>73</v>
      </c>
      <c r="U900" s="117"/>
      <c r="V900" s="113"/>
      <c r="W900" s="117" t="str">
        <f t="shared" ref="W900:W901" si="225">IF(U900="","",U900+V900)</f>
        <v/>
      </c>
      <c r="X900" s="113"/>
      <c r="Y900" s="117" t="str">
        <f t="shared" si="223"/>
        <v/>
      </c>
      <c r="Z900" s="118"/>
      <c r="AA900" s="86"/>
      <c r="AB900" s="86"/>
      <c r="AC900" s="86"/>
    </row>
    <row r="901" spans="1:29" ht="20.100000000000001" customHeight="1" x14ac:dyDescent="0.25">
      <c r="A901" s="405"/>
      <c r="B901" s="124" t="s">
        <v>55</v>
      </c>
      <c r="C901" s="130">
        <f>IF($J$1="January",Q894,IF($J$1="February",Q895,IF($J$1="March",Q896,IF($J$1="April",Q897,IF($J$1="May",Q898,IF($J$1="June",Q899,IF($J$1="July",Q900,IF($J$1="August",Q901,IF($J$1="August",Q901,IF($J$1="September",Q902,IF($J$1="October",Q903,IF($J$1="November",Q904,IF($J$1="December",Q905)))))))))))))</f>
        <v>0</v>
      </c>
      <c r="D901" s="353"/>
      <c r="E901" s="353"/>
      <c r="F901" s="124" t="s">
        <v>11</v>
      </c>
      <c r="G901" s="125">
        <f>IF($J$1="January",X894,IF($J$1="February",X895,IF($J$1="March",X896,IF($J$1="April",X897,IF($J$1="May",X898,IF($J$1="June",X899,IF($J$1="July",X900,IF($J$1="August",X901,IF($J$1="August",X901,IF($J$1="September",X902,IF($J$1="October",X903,IF($J$1="November",X904,IF($J$1="December",X905)))))))))))))</f>
        <v>8000</v>
      </c>
      <c r="H901" s="416"/>
      <c r="I901" s="578" t="s">
        <v>74</v>
      </c>
      <c r="J901" s="527"/>
      <c r="K901" s="125">
        <f>G901</f>
        <v>8000</v>
      </c>
      <c r="L901" s="420"/>
      <c r="M901" s="93"/>
      <c r="N901" s="110"/>
      <c r="O901" s="111" t="s">
        <v>75</v>
      </c>
      <c r="P901" s="111"/>
      <c r="Q901" s="111"/>
      <c r="R901" s="111">
        <v>0</v>
      </c>
      <c r="S901" s="92"/>
      <c r="T901" s="111" t="s">
        <v>75</v>
      </c>
      <c r="U901" s="117" t="str">
        <f t="shared" ref="U901:U902" si="226">IF($J$1="September",Y900,"")</f>
        <v/>
      </c>
      <c r="V901" s="113"/>
      <c r="W901" s="117" t="str">
        <f t="shared" si="225"/>
        <v/>
      </c>
      <c r="X901" s="113"/>
      <c r="Y901" s="117" t="str">
        <f t="shared" si="223"/>
        <v/>
      </c>
      <c r="Z901" s="118"/>
      <c r="AA901" s="86"/>
      <c r="AB901" s="86"/>
      <c r="AC901" s="86"/>
    </row>
    <row r="902" spans="1:29" ht="18.75" customHeight="1" x14ac:dyDescent="0.2">
      <c r="A902" s="405"/>
      <c r="B902" s="426" t="s">
        <v>76</v>
      </c>
      <c r="C902" s="424">
        <f>IF($J$1="January",R894,IF($J$1="February",R895,IF($J$1="March",R896,IF($J$1="April",R897,IF($J$1="May",R898,IF($J$1="June",R899,IF($J$1="July",R900,IF($J$1="August",R901,IF($J$1="August",R901,IF($J$1="September",R902,IF($J$1="October",R903,IF($J$1="November",R904,IF($J$1="December",R905)))))))))))))</f>
        <v>0</v>
      </c>
      <c r="D902" s="353"/>
      <c r="E902" s="353"/>
      <c r="F902" s="426" t="s">
        <v>58</v>
      </c>
      <c r="G902" s="427">
        <f>IF($J$1="January",Y894,IF($J$1="February",Y895,IF($J$1="March",Y896,IF($J$1="April",Y897,IF($J$1="May",Y898,IF($J$1="June",Y899,IF($J$1="July",Y900,IF($J$1="August",Y901,IF($J$1="August",Y901,IF($J$1="September",Y902,IF($J$1="October",Y903,IF($J$1="November",Y904,IF($J$1="December",Y905)))))))))))))</f>
        <v>0</v>
      </c>
      <c r="H902" s="353"/>
      <c r="I902" s="576" t="s">
        <v>13</v>
      </c>
      <c r="J902" s="577"/>
      <c r="K902" s="430">
        <f>K900-K901</f>
        <v>86475.806451612909</v>
      </c>
      <c r="L902" s="412"/>
      <c r="M902" s="93"/>
      <c r="N902" s="110"/>
      <c r="O902" s="111" t="s">
        <v>78</v>
      </c>
      <c r="P902" s="111"/>
      <c r="Q902" s="111"/>
      <c r="R902" s="111">
        <v>0</v>
      </c>
      <c r="S902" s="92"/>
      <c r="T902" s="111" t="s">
        <v>78</v>
      </c>
      <c r="U902" s="117" t="str">
        <f t="shared" si="226"/>
        <v/>
      </c>
      <c r="V902" s="113"/>
      <c r="W902" s="117">
        <f>V902</f>
        <v>0</v>
      </c>
      <c r="X902" s="113"/>
      <c r="Y902" s="117">
        <f t="shared" si="223"/>
        <v>0</v>
      </c>
      <c r="Z902" s="118"/>
      <c r="AA902" s="93"/>
      <c r="AB902" s="93"/>
      <c r="AC902" s="93"/>
    </row>
    <row r="903" spans="1:29" ht="20.100000000000001" customHeight="1" x14ac:dyDescent="0.25">
      <c r="A903" s="405"/>
      <c r="B903" s="353"/>
      <c r="C903" s="353"/>
      <c r="D903" s="353"/>
      <c r="E903" s="353"/>
      <c r="F903" s="353"/>
      <c r="G903" s="353"/>
      <c r="H903" s="353"/>
      <c r="I903" s="571"/>
      <c r="J903" s="572"/>
      <c r="K903" s="408"/>
      <c r="L903" s="415"/>
      <c r="M903" s="93"/>
      <c r="N903" s="110"/>
      <c r="O903" s="111" t="s">
        <v>79</v>
      </c>
      <c r="P903" s="111"/>
      <c r="Q903" s="111"/>
      <c r="R903" s="111">
        <v>0</v>
      </c>
      <c r="S903" s="92"/>
      <c r="T903" s="111" t="s">
        <v>79</v>
      </c>
      <c r="U903" s="117">
        <f>Y902</f>
        <v>0</v>
      </c>
      <c r="V903" s="113"/>
      <c r="W903" s="117">
        <f t="shared" ref="W903:W905" si="227">IF(U903="","",U903+V903)</f>
        <v>0</v>
      </c>
      <c r="X903" s="113"/>
      <c r="Y903" s="117">
        <f t="shared" si="223"/>
        <v>0</v>
      </c>
      <c r="Z903" s="118"/>
      <c r="AA903" s="86"/>
      <c r="AB903" s="86"/>
      <c r="AC903" s="86"/>
    </row>
    <row r="904" spans="1:29" ht="20.100000000000001" customHeight="1" x14ac:dyDescent="0.3">
      <c r="A904" s="405"/>
      <c r="B904" s="444"/>
      <c r="C904" s="444"/>
      <c r="D904" s="444"/>
      <c r="E904" s="444"/>
      <c r="F904" s="444"/>
      <c r="G904" s="444"/>
      <c r="H904" s="444"/>
      <c r="I904" s="571"/>
      <c r="J904" s="572"/>
      <c r="K904" s="408"/>
      <c r="L904" s="415"/>
      <c r="M904" s="93"/>
      <c r="N904" s="110"/>
      <c r="O904" s="111" t="s">
        <v>80</v>
      </c>
      <c r="P904" s="111"/>
      <c r="Q904" s="111"/>
      <c r="R904" s="111">
        <v>0</v>
      </c>
      <c r="S904" s="92"/>
      <c r="T904" s="111" t="s">
        <v>80</v>
      </c>
      <c r="U904" s="117">
        <f>Y903</f>
        <v>0</v>
      </c>
      <c r="V904" s="113"/>
      <c r="W904" s="117">
        <f t="shared" si="227"/>
        <v>0</v>
      </c>
      <c r="X904" s="113"/>
      <c r="Y904" s="117">
        <f t="shared" si="223"/>
        <v>0</v>
      </c>
      <c r="Z904" s="118"/>
      <c r="AA904" s="86"/>
      <c r="AB904" s="86"/>
      <c r="AC904" s="86"/>
    </row>
    <row r="905" spans="1:29" ht="20.100000000000001" customHeight="1" thickBot="1" x14ac:dyDescent="0.35">
      <c r="A905" s="421"/>
      <c r="B905" s="447"/>
      <c r="C905" s="447"/>
      <c r="D905" s="447"/>
      <c r="E905" s="447"/>
      <c r="F905" s="447"/>
      <c r="G905" s="447"/>
      <c r="H905" s="447"/>
      <c r="I905" s="447"/>
      <c r="J905" s="447"/>
      <c r="K905" s="447"/>
      <c r="L905" s="423"/>
      <c r="M905" s="93"/>
      <c r="N905" s="110"/>
      <c r="O905" s="111" t="s">
        <v>81</v>
      </c>
      <c r="P905" s="111"/>
      <c r="Q905" s="111"/>
      <c r="R905" s="111">
        <v>0</v>
      </c>
      <c r="S905" s="92"/>
      <c r="T905" s="111" t="s">
        <v>81</v>
      </c>
      <c r="U905" s="117">
        <f>Y904</f>
        <v>0</v>
      </c>
      <c r="V905" s="113"/>
      <c r="W905" s="117">
        <f t="shared" si="227"/>
        <v>0</v>
      </c>
      <c r="X905" s="113"/>
      <c r="Y905" s="117">
        <f t="shared" si="223"/>
        <v>0</v>
      </c>
      <c r="Z905" s="118"/>
      <c r="AA905" s="86"/>
      <c r="AB905" s="86"/>
      <c r="AC905" s="86"/>
    </row>
    <row r="906" spans="1:29" ht="20.100000000000001" customHeight="1" thickBot="1" x14ac:dyDescent="0.25"/>
    <row r="907" spans="1:29" ht="20.100000000000001" customHeight="1" thickBot="1" x14ac:dyDescent="0.55000000000000004">
      <c r="A907" s="560" t="s">
        <v>50</v>
      </c>
      <c r="B907" s="561"/>
      <c r="C907" s="561"/>
      <c r="D907" s="561"/>
      <c r="E907" s="561"/>
      <c r="F907" s="561"/>
      <c r="G907" s="561"/>
      <c r="H907" s="561"/>
      <c r="I907" s="561"/>
      <c r="J907" s="561"/>
      <c r="K907" s="561"/>
      <c r="L907" s="562"/>
      <c r="M907" s="94"/>
      <c r="N907" s="95"/>
      <c r="O907" s="557" t="s">
        <v>51</v>
      </c>
      <c r="P907" s="558"/>
      <c r="Q907" s="558"/>
      <c r="R907" s="559"/>
      <c r="S907" s="96"/>
      <c r="T907" s="557" t="s">
        <v>52</v>
      </c>
      <c r="U907" s="558"/>
      <c r="V907" s="558"/>
      <c r="W907" s="558"/>
      <c r="X907" s="558"/>
      <c r="Y907" s="559"/>
      <c r="Z907" s="97"/>
      <c r="AA907" s="86"/>
      <c r="AB907" s="86"/>
      <c r="AC907" s="86"/>
    </row>
    <row r="908" spans="1:29" ht="20.100000000000001" customHeight="1" thickBot="1" x14ac:dyDescent="0.3">
      <c r="A908" s="436"/>
      <c r="B908" s="437"/>
      <c r="C908" s="566" t="s">
        <v>237</v>
      </c>
      <c r="D908" s="567"/>
      <c r="E908" s="567"/>
      <c r="F908" s="567"/>
      <c r="G908" s="437" t="str">
        <f>$J$1</f>
        <v>May</v>
      </c>
      <c r="H908" s="568">
        <f>$K$1</f>
        <v>2025</v>
      </c>
      <c r="I908" s="567"/>
      <c r="J908" s="437"/>
      <c r="K908" s="438"/>
      <c r="L908" s="439"/>
      <c r="M908" s="102"/>
      <c r="N908" s="103"/>
      <c r="O908" s="104" t="s">
        <v>53</v>
      </c>
      <c r="P908" s="104" t="s">
        <v>54</v>
      </c>
      <c r="Q908" s="104" t="s">
        <v>55</v>
      </c>
      <c r="R908" s="104" t="s">
        <v>56</v>
      </c>
      <c r="S908" s="105"/>
      <c r="T908" s="104" t="s">
        <v>53</v>
      </c>
      <c r="U908" s="104" t="s">
        <v>57</v>
      </c>
      <c r="V908" s="104" t="s">
        <v>9</v>
      </c>
      <c r="W908" s="104" t="s">
        <v>10</v>
      </c>
      <c r="X908" s="104" t="s">
        <v>11</v>
      </c>
      <c r="Y908" s="104" t="s">
        <v>58</v>
      </c>
      <c r="Z908" s="106"/>
      <c r="AA908" s="86"/>
      <c r="AB908" s="86"/>
      <c r="AC908" s="86"/>
    </row>
    <row r="909" spans="1:29" ht="20.100000000000001" customHeight="1" x14ac:dyDescent="0.25">
      <c r="A909" s="405"/>
      <c r="B909" s="353"/>
      <c r="C909" s="353"/>
      <c r="D909" s="406"/>
      <c r="E909" s="406"/>
      <c r="F909" s="406"/>
      <c r="G909" s="406"/>
      <c r="H909" s="406"/>
      <c r="I909" s="353"/>
      <c r="J909" s="407" t="s">
        <v>59</v>
      </c>
      <c r="K909" s="408">
        <v>55000</v>
      </c>
      <c r="L909" s="409"/>
      <c r="M909" s="93"/>
      <c r="N909" s="110"/>
      <c r="O909" s="111" t="s">
        <v>60</v>
      </c>
      <c r="P909" s="111"/>
      <c r="Q909" s="111"/>
      <c r="R909" s="111"/>
      <c r="S909" s="112"/>
      <c r="T909" s="111" t="s">
        <v>60</v>
      </c>
      <c r="U909" s="113"/>
      <c r="V909" s="113"/>
      <c r="W909" s="113">
        <f>V909+U909</f>
        <v>0</v>
      </c>
      <c r="X909" s="113"/>
      <c r="Y909" s="113">
        <f>W909-X909</f>
        <v>0</v>
      </c>
      <c r="Z909" s="106"/>
      <c r="AA909" s="86"/>
      <c r="AB909" s="86"/>
      <c r="AC909" s="86"/>
    </row>
    <row r="910" spans="1:29" ht="20.100000000000001" customHeight="1" thickBot="1" x14ac:dyDescent="0.3">
      <c r="A910" s="405"/>
      <c r="B910" s="353" t="s">
        <v>61</v>
      </c>
      <c r="C910" s="410" t="s">
        <v>275</v>
      </c>
      <c r="D910" s="353"/>
      <c r="E910" s="353"/>
      <c r="F910" s="353"/>
      <c r="G910" s="353"/>
      <c r="H910" s="411"/>
      <c r="I910" s="406"/>
      <c r="J910" s="353"/>
      <c r="K910" s="353"/>
      <c r="L910" s="412"/>
      <c r="M910" s="94"/>
      <c r="N910" s="116"/>
      <c r="O910" s="111" t="s">
        <v>62</v>
      </c>
      <c r="P910" s="111"/>
      <c r="Q910" s="111"/>
      <c r="R910" s="111" t="str">
        <f t="shared" ref="R910" si="228">IF(Q910="","",R909-Q910)</f>
        <v/>
      </c>
      <c r="S910" s="92"/>
      <c r="T910" s="111" t="s">
        <v>62</v>
      </c>
      <c r="U910" s="117">
        <f>Y909</f>
        <v>0</v>
      </c>
      <c r="V910" s="113"/>
      <c r="W910" s="117">
        <f t="shared" ref="W910:W920" si="229">IF(U910="","",U910+V910)</f>
        <v>0</v>
      </c>
      <c r="X910" s="113"/>
      <c r="Y910" s="117">
        <f t="shared" ref="Y910:Y920" si="230">IF(W910="","",W910-X910)</f>
        <v>0</v>
      </c>
      <c r="Z910" s="118"/>
      <c r="AA910" s="86"/>
      <c r="AB910" s="86"/>
      <c r="AC910" s="86"/>
    </row>
    <row r="911" spans="1:29" ht="20.100000000000001" customHeight="1" thickBot="1" x14ac:dyDescent="0.3">
      <c r="A911" s="405"/>
      <c r="B911" s="413" t="s">
        <v>63</v>
      </c>
      <c r="C911" s="445"/>
      <c r="D911" s="353"/>
      <c r="E911" s="353"/>
      <c r="F911" s="563" t="s">
        <v>52</v>
      </c>
      <c r="G911" s="564"/>
      <c r="H911" s="353"/>
      <c r="I911" s="563" t="s">
        <v>64</v>
      </c>
      <c r="J911" s="565"/>
      <c r="K911" s="564"/>
      <c r="L911" s="415"/>
      <c r="M911" s="93"/>
      <c r="N911" s="110"/>
      <c r="O911" s="111" t="s">
        <v>65</v>
      </c>
      <c r="P911" s="111">
        <v>31</v>
      </c>
      <c r="Q911" s="111">
        <v>0</v>
      </c>
      <c r="R911" s="111">
        <v>0</v>
      </c>
      <c r="S911" s="92"/>
      <c r="T911" s="111" t="s">
        <v>65</v>
      </c>
      <c r="U911" s="117">
        <f t="shared" ref="U911" si="231">IF($J$1="April",Y910,Y910)</f>
        <v>0</v>
      </c>
      <c r="V911" s="113">
        <v>5000</v>
      </c>
      <c r="W911" s="117">
        <f t="shared" si="229"/>
        <v>5000</v>
      </c>
      <c r="X911" s="113"/>
      <c r="Y911" s="117">
        <f t="shared" si="230"/>
        <v>5000</v>
      </c>
      <c r="Z911" s="118"/>
      <c r="AA911" s="86"/>
      <c r="AB911" s="86"/>
      <c r="AC911" s="86"/>
    </row>
    <row r="912" spans="1:29" ht="20.100000000000001" customHeight="1" x14ac:dyDescent="0.25">
      <c r="A912" s="405"/>
      <c r="B912" s="353"/>
      <c r="C912" s="353"/>
      <c r="D912" s="353"/>
      <c r="E912" s="353"/>
      <c r="F912" s="353"/>
      <c r="G912" s="353"/>
      <c r="H912" s="416"/>
      <c r="I912" s="353"/>
      <c r="J912" s="353"/>
      <c r="K912" s="353"/>
      <c r="L912" s="417"/>
      <c r="M912" s="93"/>
      <c r="N912" s="110"/>
      <c r="O912" s="111" t="s">
        <v>66</v>
      </c>
      <c r="P912" s="111">
        <v>22</v>
      </c>
      <c r="Q912" s="111">
        <v>8</v>
      </c>
      <c r="R912" s="111">
        <v>0</v>
      </c>
      <c r="S912" s="92"/>
      <c r="T912" s="111" t="s">
        <v>66</v>
      </c>
      <c r="U912" s="117">
        <f>Y911</f>
        <v>5000</v>
      </c>
      <c r="V912" s="113">
        <v>10000</v>
      </c>
      <c r="W912" s="117">
        <f t="shared" si="229"/>
        <v>15000</v>
      </c>
      <c r="X912" s="113"/>
      <c r="Y912" s="117">
        <f t="shared" si="230"/>
        <v>15000</v>
      </c>
      <c r="Z912" s="118"/>
      <c r="AA912" s="86"/>
      <c r="AB912" s="86"/>
      <c r="AC912" s="86"/>
    </row>
    <row r="913" spans="1:29" ht="20.100000000000001" customHeight="1" x14ac:dyDescent="0.25">
      <c r="A913" s="405"/>
      <c r="B913" s="581" t="s">
        <v>51</v>
      </c>
      <c r="C913" s="527"/>
      <c r="D913" s="353"/>
      <c r="E913" s="353"/>
      <c r="F913" s="124" t="s">
        <v>67</v>
      </c>
      <c r="G913" s="125">
        <f>IF($J$1="January",U909,IF($J$1="February",U910,IF($J$1="March",U911,IF($J$1="April",U912,IF($J$1="May",U913,IF($J$1="June",U914,IF($J$1="July",U915,IF($J$1="August",U916,IF($J$1="August",U916,IF($J$1="September",U917,IF($J$1="October",U918,IF($J$1="November",U919,IF($J$1="December",U920)))))))))))))</f>
        <v>15000</v>
      </c>
      <c r="H913" s="416"/>
      <c r="I913" s="126">
        <f>IF(C917&gt;=C916,$K$2,C915+C917)</f>
        <v>20</v>
      </c>
      <c r="J913" s="127" t="s">
        <v>68</v>
      </c>
      <c r="K913" s="128">
        <f>K909/$K$2*I913</f>
        <v>35483.870967741939</v>
      </c>
      <c r="L913" s="418"/>
      <c r="M913" s="93"/>
      <c r="N913" s="110"/>
      <c r="O913" s="111" t="s">
        <v>69</v>
      </c>
      <c r="P913" s="111">
        <v>20</v>
      </c>
      <c r="Q913" s="111">
        <v>11</v>
      </c>
      <c r="R913" s="111">
        <v>0</v>
      </c>
      <c r="S913" s="92"/>
      <c r="T913" s="111" t="s">
        <v>69</v>
      </c>
      <c r="U913" s="117">
        <f>IF($J$1="April","",Y912)</f>
        <v>15000</v>
      </c>
      <c r="V913" s="113"/>
      <c r="W913" s="117">
        <f t="shared" si="229"/>
        <v>15000</v>
      </c>
      <c r="X913" s="113">
        <v>15000</v>
      </c>
      <c r="Y913" s="117">
        <f t="shared" si="230"/>
        <v>0</v>
      </c>
      <c r="Z913" s="118"/>
      <c r="AA913" s="86"/>
      <c r="AB913" s="86"/>
      <c r="AC913" s="86"/>
    </row>
    <row r="914" spans="1:29" ht="20.100000000000001" customHeight="1" x14ac:dyDescent="0.25">
      <c r="A914" s="405"/>
      <c r="B914" s="130"/>
      <c r="C914" s="130"/>
      <c r="D914" s="353"/>
      <c r="E914" s="353"/>
      <c r="F914" s="124" t="s">
        <v>9</v>
      </c>
      <c r="G914" s="125">
        <f>IF($J$1="January",V909,IF($J$1="February",V910,IF($J$1="March",V911,IF($J$1="April",V912,IF($J$1="May",V913,IF($J$1="June",V914,IF($J$1="July",V915,IF($J$1="August",V916,IF($J$1="August",V916,IF($J$1="September",V917,IF($J$1="October",V918,IF($J$1="November",V919,IF($J$1="December",V920)))))))))))))</f>
        <v>0</v>
      </c>
      <c r="H914" s="416"/>
      <c r="I914" s="446">
        <v>34</v>
      </c>
      <c r="J914" s="127" t="s">
        <v>70</v>
      </c>
      <c r="K914" s="125">
        <f>K909/$K$2/8*I914</f>
        <v>7540.3225806451619</v>
      </c>
      <c r="L914" s="420"/>
      <c r="M914" s="93"/>
      <c r="N914" s="110"/>
      <c r="O914" s="111" t="s">
        <v>47</v>
      </c>
      <c r="P914" s="111"/>
      <c r="Q914" s="111"/>
      <c r="R914" s="111">
        <v>0</v>
      </c>
      <c r="S914" s="92"/>
      <c r="T914" s="111" t="s">
        <v>47</v>
      </c>
      <c r="U914" s="117" t="str">
        <f>IF($J$1="May","",Y913)</f>
        <v/>
      </c>
      <c r="V914" s="113"/>
      <c r="W914" s="117" t="str">
        <f t="shared" si="229"/>
        <v/>
      </c>
      <c r="X914" s="113"/>
      <c r="Y914" s="117" t="str">
        <f t="shared" si="230"/>
        <v/>
      </c>
      <c r="Z914" s="118"/>
      <c r="AA914" s="86"/>
      <c r="AB914" s="86"/>
      <c r="AC914" s="86"/>
    </row>
    <row r="915" spans="1:29" ht="20.100000000000001" customHeight="1" x14ac:dyDescent="0.25">
      <c r="A915" s="405"/>
      <c r="B915" s="124" t="s">
        <v>54</v>
      </c>
      <c r="C915" s="130">
        <f>IF($J$1="January",P909,IF($J$1="February",P910,IF($J$1="March",P911,IF($J$1="April",P912,IF($J$1="May",P913,IF($J$1="June",P914,IF($J$1="July",P915,IF($J$1="August",P916,IF($J$1="August",P916,IF($J$1="September",P917,IF($J$1="October",P918,IF($J$1="November",P919,IF($J$1="December",P920)))))))))))))</f>
        <v>20</v>
      </c>
      <c r="D915" s="353"/>
      <c r="E915" s="353"/>
      <c r="F915" s="124" t="s">
        <v>71</v>
      </c>
      <c r="G915" s="125">
        <f>IF($J$1="January",W909,IF($J$1="February",W910,IF($J$1="March",W911,IF($J$1="April",W912,IF($J$1="May",W913,IF($J$1="June",W914,IF($J$1="July",W915,IF($J$1="August",W916,IF($J$1="August",W916,IF($J$1="September",W917,IF($J$1="October",W918,IF($J$1="November",W919,IF($J$1="December",W920)))))))))))))</f>
        <v>15000</v>
      </c>
      <c r="H915" s="416"/>
      <c r="I915" s="578" t="s">
        <v>72</v>
      </c>
      <c r="J915" s="527"/>
      <c r="K915" s="125">
        <f>K913+K914</f>
        <v>43024.193548387098</v>
      </c>
      <c r="L915" s="420"/>
      <c r="M915" s="93"/>
      <c r="N915" s="110"/>
      <c r="O915" s="111" t="s">
        <v>73</v>
      </c>
      <c r="P915" s="111"/>
      <c r="Q915" s="111"/>
      <c r="R915" s="111">
        <v>0</v>
      </c>
      <c r="S915" s="92"/>
      <c r="T915" s="111" t="s">
        <v>73</v>
      </c>
      <c r="U915" s="117" t="str">
        <f t="shared" ref="U915" si="232">IF($J$1="May",Y914,Y914)</f>
        <v/>
      </c>
      <c r="V915" s="113"/>
      <c r="W915" s="117" t="str">
        <f t="shared" si="229"/>
        <v/>
      </c>
      <c r="X915" s="113"/>
      <c r="Y915" s="117" t="str">
        <f t="shared" si="230"/>
        <v/>
      </c>
      <c r="Z915" s="118"/>
      <c r="AA915" s="86"/>
      <c r="AB915" s="86"/>
      <c r="AC915" s="86"/>
    </row>
    <row r="916" spans="1:29" ht="20.100000000000001" customHeight="1" x14ac:dyDescent="0.25">
      <c r="A916" s="405"/>
      <c r="B916" s="124" t="s">
        <v>55</v>
      </c>
      <c r="C916" s="130">
        <f>IF($J$1="January",Q909,IF($J$1="February",Q910,IF($J$1="March",Q911,IF($J$1="April",Q912,IF($J$1="May",Q913,IF($J$1="June",Q914,IF($J$1="July",Q915,IF($J$1="August",Q916,IF($J$1="August",Q916,IF($J$1="September",Q917,IF($J$1="October",Q918,IF($J$1="November",Q919,IF($J$1="December",Q920)))))))))))))</f>
        <v>11</v>
      </c>
      <c r="D916" s="353"/>
      <c r="E916" s="353"/>
      <c r="F916" s="124" t="s">
        <v>11</v>
      </c>
      <c r="G916" s="125">
        <f>IF($J$1="January",X909,IF($J$1="February",X910,IF($J$1="March",X911,IF($J$1="April",X912,IF($J$1="May",X913,IF($J$1="June",X914,IF($J$1="July",X915,IF($J$1="August",X916,IF($J$1="August",X916,IF($J$1="September",X917,IF($J$1="October",X918,IF($J$1="November",X919,IF($J$1="December",X920)))))))))))))</f>
        <v>15000</v>
      </c>
      <c r="H916" s="416"/>
      <c r="I916" s="578" t="s">
        <v>74</v>
      </c>
      <c r="J916" s="527"/>
      <c r="K916" s="125">
        <f>G916</f>
        <v>15000</v>
      </c>
      <c r="L916" s="420"/>
      <c r="M916" s="93"/>
      <c r="N916" s="110"/>
      <c r="O916" s="111" t="s">
        <v>75</v>
      </c>
      <c r="P916" s="111"/>
      <c r="Q916" s="111"/>
      <c r="R916" s="111" t="str">
        <f t="shared" ref="R916:R920" si="233">IF(Q916="","",R915-Q916)</f>
        <v/>
      </c>
      <c r="S916" s="92"/>
      <c r="T916" s="111" t="s">
        <v>75</v>
      </c>
      <c r="U916" s="117" t="str">
        <f t="shared" ref="U916:U917" si="234">IF($J$1="September",Y915,"")</f>
        <v/>
      </c>
      <c r="V916" s="113"/>
      <c r="W916" s="117" t="str">
        <f t="shared" si="229"/>
        <v/>
      </c>
      <c r="X916" s="113"/>
      <c r="Y916" s="117" t="str">
        <f t="shared" si="230"/>
        <v/>
      </c>
      <c r="Z916" s="118"/>
      <c r="AA916" s="86"/>
      <c r="AB916" s="86"/>
      <c r="AC916" s="86"/>
    </row>
    <row r="917" spans="1:29" ht="18.75" customHeight="1" x14ac:dyDescent="0.2">
      <c r="A917" s="405"/>
      <c r="B917" s="426" t="s">
        <v>76</v>
      </c>
      <c r="C917" s="424">
        <f>IF($J$1="January",R909,IF($J$1="February",R910,IF($J$1="March",R911,IF($J$1="April",R912,IF($J$1="May",R913,IF($J$1="June",R914,IF($J$1="July",R915,IF($J$1="August",R916,IF($J$1="August",R916,IF($J$1="September",R917,IF($J$1="October",R918,IF($J$1="November",R919,IF($J$1="December",R920)))))))))))))</f>
        <v>0</v>
      </c>
      <c r="D917" s="353"/>
      <c r="E917" s="353"/>
      <c r="F917" s="426" t="s">
        <v>58</v>
      </c>
      <c r="G917" s="427">
        <f>IF($J$1="January",Y909,IF($J$1="February",Y910,IF($J$1="March",Y911,IF($J$1="April",Y912,IF($J$1="May",Y913,IF($J$1="June",Y914,IF($J$1="July",Y915,IF($J$1="August",Y916,IF($J$1="August",Y916,IF($J$1="September",Y917,IF($J$1="October",Y918,IF($J$1="November",Y919,IF($J$1="December",Y920)))))))))))))</f>
        <v>0</v>
      </c>
      <c r="H917" s="353"/>
      <c r="I917" s="576" t="s">
        <v>13</v>
      </c>
      <c r="J917" s="577"/>
      <c r="K917" s="430">
        <f>K915-K916</f>
        <v>28024.193548387098</v>
      </c>
      <c r="L917" s="412"/>
      <c r="M917" s="93"/>
      <c r="N917" s="110"/>
      <c r="O917" s="111" t="s">
        <v>78</v>
      </c>
      <c r="P917" s="111"/>
      <c r="Q917" s="111"/>
      <c r="R917" s="111" t="str">
        <f t="shared" si="233"/>
        <v/>
      </c>
      <c r="S917" s="92"/>
      <c r="T917" s="111" t="s">
        <v>78</v>
      </c>
      <c r="U917" s="117" t="str">
        <f t="shared" si="234"/>
        <v/>
      </c>
      <c r="V917" s="113"/>
      <c r="W917" s="117" t="str">
        <f t="shared" si="229"/>
        <v/>
      </c>
      <c r="X917" s="113"/>
      <c r="Y917" s="117" t="str">
        <f t="shared" si="230"/>
        <v/>
      </c>
      <c r="Z917" s="118"/>
      <c r="AA917" s="93"/>
      <c r="AB917" s="93"/>
      <c r="AC917" s="93"/>
    </row>
    <row r="918" spans="1:29" ht="20.100000000000001" customHeight="1" x14ac:dyDescent="0.25">
      <c r="A918" s="405"/>
      <c r="B918" s="353"/>
      <c r="C918" s="353"/>
      <c r="D918" s="353"/>
      <c r="E918" s="353"/>
      <c r="F918" s="353"/>
      <c r="G918" s="353"/>
      <c r="H918" s="353"/>
      <c r="I918" s="571"/>
      <c r="J918" s="572"/>
      <c r="K918" s="408"/>
      <c r="L918" s="415"/>
      <c r="M918" s="93"/>
      <c r="N918" s="110"/>
      <c r="O918" s="111" t="s">
        <v>79</v>
      </c>
      <c r="P918" s="111"/>
      <c r="Q918" s="111"/>
      <c r="R918" s="111" t="str">
        <f t="shared" si="233"/>
        <v/>
      </c>
      <c r="S918" s="92"/>
      <c r="T918" s="111" t="s">
        <v>79</v>
      </c>
      <c r="U918" s="117" t="str">
        <f>IF($J$1="October",Y917,"")</f>
        <v/>
      </c>
      <c r="V918" s="113"/>
      <c r="W918" s="117" t="str">
        <f t="shared" si="229"/>
        <v/>
      </c>
      <c r="X918" s="113"/>
      <c r="Y918" s="117" t="str">
        <f t="shared" si="230"/>
        <v/>
      </c>
      <c r="Z918" s="118"/>
      <c r="AA918" s="86"/>
      <c r="AB918" s="86"/>
      <c r="AC918" s="86"/>
    </row>
    <row r="919" spans="1:29" ht="20.100000000000001" customHeight="1" x14ac:dyDescent="0.3">
      <c r="A919" s="405"/>
      <c r="B919" s="444"/>
      <c r="C919" s="444"/>
      <c r="D919" s="444"/>
      <c r="E919" s="444"/>
      <c r="F919" s="444"/>
      <c r="G919" s="444"/>
      <c r="H919" s="444"/>
      <c r="I919" s="571"/>
      <c r="J919" s="572"/>
      <c r="K919" s="408"/>
      <c r="L919" s="415"/>
      <c r="M919" s="93"/>
      <c r="N919" s="110"/>
      <c r="O919" s="111" t="s">
        <v>80</v>
      </c>
      <c r="P919" s="111"/>
      <c r="Q919" s="111"/>
      <c r="R919" s="111" t="str">
        <f t="shared" si="233"/>
        <v/>
      </c>
      <c r="S919" s="92"/>
      <c r="T919" s="111" t="s">
        <v>80</v>
      </c>
      <c r="U919" s="117" t="str">
        <f>IF($J$1="November",Y918,"")</f>
        <v/>
      </c>
      <c r="V919" s="113"/>
      <c r="W919" s="117" t="str">
        <f t="shared" si="229"/>
        <v/>
      </c>
      <c r="X919" s="113"/>
      <c r="Y919" s="117" t="str">
        <f t="shared" si="230"/>
        <v/>
      </c>
      <c r="Z919" s="118"/>
      <c r="AA919" s="86"/>
      <c r="AB919" s="86"/>
      <c r="AC919" s="86"/>
    </row>
    <row r="920" spans="1:29" ht="20.100000000000001" customHeight="1" thickBot="1" x14ac:dyDescent="0.35">
      <c r="A920" s="421"/>
      <c r="B920" s="447"/>
      <c r="C920" s="447"/>
      <c r="D920" s="447"/>
      <c r="E920" s="447"/>
      <c r="F920" s="447"/>
      <c r="G920" s="447"/>
      <c r="H920" s="447"/>
      <c r="I920" s="447"/>
      <c r="J920" s="447"/>
      <c r="K920" s="447"/>
      <c r="L920" s="423"/>
      <c r="M920" s="93"/>
      <c r="N920" s="110"/>
      <c r="O920" s="111" t="s">
        <v>81</v>
      </c>
      <c r="P920" s="111"/>
      <c r="Q920" s="111"/>
      <c r="R920" s="111" t="str">
        <f t="shared" si="233"/>
        <v/>
      </c>
      <c r="S920" s="92"/>
      <c r="T920" s="111" t="s">
        <v>81</v>
      </c>
      <c r="U920" s="117" t="str">
        <f>IF($J$1="Dec",Y919,"")</f>
        <v/>
      </c>
      <c r="V920" s="113"/>
      <c r="W920" s="117" t="str">
        <f t="shared" si="229"/>
        <v/>
      </c>
      <c r="X920" s="113"/>
      <c r="Y920" s="117" t="str">
        <f t="shared" si="230"/>
        <v/>
      </c>
      <c r="Z920" s="118"/>
      <c r="AA920" s="86"/>
      <c r="AB920" s="86"/>
      <c r="AC920" s="86"/>
    </row>
    <row r="921" spans="1:29" ht="20.100000000000001" customHeight="1" thickBot="1" x14ac:dyDescent="0.25">
      <c r="A921" s="353"/>
      <c r="B921" s="353"/>
      <c r="C921" s="353"/>
      <c r="D921" s="353"/>
      <c r="E921" s="353"/>
      <c r="F921" s="353"/>
      <c r="G921" s="353"/>
      <c r="H921" s="353"/>
      <c r="I921" s="353"/>
      <c r="J921" s="353"/>
      <c r="K921" s="353"/>
      <c r="L921" s="353"/>
      <c r="M921" s="136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6"/>
      <c r="AB921" s="136"/>
      <c r="AC921" s="136"/>
    </row>
    <row r="922" spans="1:29" ht="20.100000000000001" customHeight="1" thickBot="1" x14ac:dyDescent="0.55000000000000004">
      <c r="A922" s="560" t="s">
        <v>50</v>
      </c>
      <c r="B922" s="561"/>
      <c r="C922" s="561"/>
      <c r="D922" s="561"/>
      <c r="E922" s="561"/>
      <c r="F922" s="561"/>
      <c r="G922" s="561"/>
      <c r="H922" s="561"/>
      <c r="I922" s="561"/>
      <c r="J922" s="561"/>
      <c r="K922" s="561"/>
      <c r="L922" s="562"/>
      <c r="M922" s="94"/>
      <c r="N922" s="95"/>
      <c r="O922" s="557" t="s">
        <v>51</v>
      </c>
      <c r="P922" s="558"/>
      <c r="Q922" s="558"/>
      <c r="R922" s="559"/>
      <c r="S922" s="96"/>
      <c r="T922" s="557" t="s">
        <v>52</v>
      </c>
      <c r="U922" s="558"/>
      <c r="V922" s="558"/>
      <c r="W922" s="558"/>
      <c r="X922" s="558"/>
      <c r="Y922" s="559"/>
      <c r="Z922" s="97"/>
      <c r="AA922" s="86"/>
      <c r="AB922" s="86"/>
      <c r="AC922" s="86"/>
    </row>
    <row r="923" spans="1:29" ht="20.100000000000001" customHeight="1" thickBot="1" x14ac:dyDescent="0.3">
      <c r="A923" s="436"/>
      <c r="B923" s="437"/>
      <c r="C923" s="566" t="s">
        <v>237</v>
      </c>
      <c r="D923" s="567"/>
      <c r="E923" s="567"/>
      <c r="F923" s="567"/>
      <c r="G923" s="437" t="str">
        <f>$J$1</f>
        <v>May</v>
      </c>
      <c r="H923" s="568">
        <f>$K$1</f>
        <v>2025</v>
      </c>
      <c r="I923" s="567"/>
      <c r="J923" s="437"/>
      <c r="K923" s="438"/>
      <c r="L923" s="439"/>
      <c r="M923" s="102"/>
      <c r="N923" s="103"/>
      <c r="O923" s="104" t="s">
        <v>53</v>
      </c>
      <c r="P923" s="104" t="s">
        <v>54</v>
      </c>
      <c r="Q923" s="104" t="s">
        <v>55</v>
      </c>
      <c r="R923" s="104" t="s">
        <v>56</v>
      </c>
      <c r="S923" s="105"/>
      <c r="T923" s="104" t="s">
        <v>53</v>
      </c>
      <c r="U923" s="104" t="s">
        <v>57</v>
      </c>
      <c r="V923" s="104" t="s">
        <v>9</v>
      </c>
      <c r="W923" s="104" t="s">
        <v>10</v>
      </c>
      <c r="X923" s="104" t="s">
        <v>11</v>
      </c>
      <c r="Y923" s="104" t="s">
        <v>58</v>
      </c>
      <c r="Z923" s="106"/>
      <c r="AA923" s="86"/>
      <c r="AB923" s="86"/>
      <c r="AC923" s="86"/>
    </row>
    <row r="924" spans="1:29" ht="20.100000000000001" customHeight="1" x14ac:dyDescent="0.25">
      <c r="A924" s="405"/>
      <c r="B924" s="353"/>
      <c r="C924" s="353"/>
      <c r="D924" s="406"/>
      <c r="E924" s="406"/>
      <c r="F924" s="406"/>
      <c r="G924" s="406"/>
      <c r="H924" s="406"/>
      <c r="I924" s="353"/>
      <c r="J924" s="407" t="s">
        <v>59</v>
      </c>
      <c r="K924" s="408">
        <v>60000</v>
      </c>
      <c r="L924" s="409"/>
      <c r="M924" s="93"/>
      <c r="N924" s="110"/>
      <c r="O924" s="111" t="s">
        <v>60</v>
      </c>
      <c r="P924" s="111"/>
      <c r="Q924" s="111"/>
      <c r="R924" s="111">
        <v>0</v>
      </c>
      <c r="S924" s="112"/>
      <c r="T924" s="111" t="s">
        <v>60</v>
      </c>
      <c r="U924" s="113"/>
      <c r="V924" s="113"/>
      <c r="W924" s="113">
        <f>V924+U924</f>
        <v>0</v>
      </c>
      <c r="X924" s="113"/>
      <c r="Y924" s="113">
        <f>W924-X924</f>
        <v>0</v>
      </c>
      <c r="Z924" s="106"/>
      <c r="AA924" s="86"/>
      <c r="AB924" s="86"/>
      <c r="AC924" s="86"/>
    </row>
    <row r="925" spans="1:29" ht="20.100000000000001" customHeight="1" thickBot="1" x14ac:dyDescent="0.3">
      <c r="A925" s="405"/>
      <c r="B925" s="353" t="s">
        <v>61</v>
      </c>
      <c r="C925" s="410" t="s">
        <v>294</v>
      </c>
      <c r="D925" s="353"/>
      <c r="E925" s="353"/>
      <c r="F925" s="353"/>
      <c r="G925" s="353"/>
      <c r="H925" s="411"/>
      <c r="I925" s="406"/>
      <c r="J925" s="353"/>
      <c r="K925" s="353"/>
      <c r="L925" s="412"/>
      <c r="M925" s="94"/>
      <c r="N925" s="116"/>
      <c r="O925" s="111" t="s">
        <v>62</v>
      </c>
      <c r="P925" s="111"/>
      <c r="Q925" s="111"/>
      <c r="R925" s="111">
        <v>0</v>
      </c>
      <c r="S925" s="92"/>
      <c r="T925" s="111" t="s">
        <v>62</v>
      </c>
      <c r="U925" s="117">
        <f>Y924</f>
        <v>0</v>
      </c>
      <c r="V925" s="113"/>
      <c r="W925" s="117">
        <f t="shared" ref="W925:W935" si="235">IF(U925="","",U925+V925)</f>
        <v>0</v>
      </c>
      <c r="X925" s="113"/>
      <c r="Y925" s="117">
        <f t="shared" ref="Y925:Y935" si="236">IF(W925="","",W925-X925)</f>
        <v>0</v>
      </c>
      <c r="Z925" s="118"/>
      <c r="AA925" s="86"/>
      <c r="AB925" s="86"/>
      <c r="AC925" s="86"/>
    </row>
    <row r="926" spans="1:29" ht="20.100000000000001" customHeight="1" thickBot="1" x14ac:dyDescent="0.3">
      <c r="A926" s="405"/>
      <c r="B926" s="413" t="s">
        <v>63</v>
      </c>
      <c r="C926" s="445"/>
      <c r="D926" s="353"/>
      <c r="E926" s="353"/>
      <c r="F926" s="563" t="s">
        <v>52</v>
      </c>
      <c r="G926" s="564"/>
      <c r="H926" s="353"/>
      <c r="I926" s="563" t="s">
        <v>64</v>
      </c>
      <c r="J926" s="565"/>
      <c r="K926" s="564"/>
      <c r="L926" s="415"/>
      <c r="M926" s="93"/>
      <c r="N926" s="110"/>
      <c r="O926" s="111" t="s">
        <v>65</v>
      </c>
      <c r="P926" s="111"/>
      <c r="Q926" s="111"/>
      <c r="R926" s="111">
        <v>0</v>
      </c>
      <c r="S926" s="92"/>
      <c r="T926" s="111" t="s">
        <v>65</v>
      </c>
      <c r="U926" s="117">
        <f t="shared" ref="U926:U927" si="237">IF($J$1="April",Y925,Y925)</f>
        <v>0</v>
      </c>
      <c r="V926" s="113"/>
      <c r="W926" s="117">
        <f t="shared" si="235"/>
        <v>0</v>
      </c>
      <c r="X926" s="113"/>
      <c r="Y926" s="117">
        <f t="shared" si="236"/>
        <v>0</v>
      </c>
      <c r="Z926" s="118"/>
      <c r="AA926" s="86"/>
      <c r="AB926" s="86"/>
      <c r="AC926" s="86"/>
    </row>
    <row r="927" spans="1:29" ht="20.100000000000001" customHeight="1" x14ac:dyDescent="0.25">
      <c r="A927" s="405"/>
      <c r="B927" s="353"/>
      <c r="C927" s="353"/>
      <c r="D927" s="353"/>
      <c r="E927" s="353"/>
      <c r="F927" s="353"/>
      <c r="G927" s="353"/>
      <c r="H927" s="416"/>
      <c r="I927" s="353"/>
      <c r="J927" s="353"/>
      <c r="K927" s="353"/>
      <c r="L927" s="417"/>
      <c r="M927" s="93"/>
      <c r="N927" s="110"/>
      <c r="O927" s="111" t="s">
        <v>66</v>
      </c>
      <c r="P927" s="111"/>
      <c r="Q927" s="111"/>
      <c r="R927" s="111">
        <v>0</v>
      </c>
      <c r="S927" s="92"/>
      <c r="T927" s="111" t="s">
        <v>66</v>
      </c>
      <c r="U927" s="117">
        <f t="shared" si="237"/>
        <v>0</v>
      </c>
      <c r="V927" s="113"/>
      <c r="W927" s="117">
        <f t="shared" si="235"/>
        <v>0</v>
      </c>
      <c r="X927" s="113"/>
      <c r="Y927" s="117">
        <f t="shared" si="236"/>
        <v>0</v>
      </c>
      <c r="Z927" s="118"/>
      <c r="AA927" s="86"/>
      <c r="AB927" s="86"/>
      <c r="AC927" s="86"/>
    </row>
    <row r="928" spans="1:29" ht="20.100000000000001" customHeight="1" x14ac:dyDescent="0.25">
      <c r="A928" s="405"/>
      <c r="B928" s="581" t="s">
        <v>51</v>
      </c>
      <c r="C928" s="527"/>
      <c r="D928" s="353"/>
      <c r="E928" s="353"/>
      <c r="F928" s="124" t="s">
        <v>67</v>
      </c>
      <c r="G928" s="125">
        <f>IF($J$1="January",U924,IF($J$1="February",U925,IF($J$1="March",U926,IF($J$1="April",U927,IF($J$1="May",U928,IF($J$1="June",U929,IF($J$1="July",U930,IF($J$1="August",U931,IF($J$1="August",U931,IF($J$1="September",U932,IF($J$1="October",U933,IF($J$1="November",U934,IF($J$1="December",U935)))))))))))))</f>
        <v>0</v>
      </c>
      <c r="H928" s="416"/>
      <c r="I928" s="520">
        <f>IF(C932&gt;=C931,$K$2,C930+C932)+3</f>
        <v>33</v>
      </c>
      <c r="J928" s="127" t="s">
        <v>68</v>
      </c>
      <c r="K928" s="128">
        <f>K924/$K$2*I928</f>
        <v>63870.967741935485</v>
      </c>
      <c r="L928" s="418"/>
      <c r="M928" s="93"/>
      <c r="N928" s="110"/>
      <c r="O928" s="111" t="s">
        <v>69</v>
      </c>
      <c r="P928" s="111">
        <v>30</v>
      </c>
      <c r="Q928" s="111">
        <v>1</v>
      </c>
      <c r="R928" s="111">
        <v>0</v>
      </c>
      <c r="S928" s="92"/>
      <c r="T928" s="111" t="s">
        <v>69</v>
      </c>
      <c r="U928" s="117">
        <f t="shared" ref="U928:U929" si="238">IF($J$1="May",Y927,Y927)</f>
        <v>0</v>
      </c>
      <c r="V928" s="113"/>
      <c r="W928" s="117">
        <f t="shared" si="235"/>
        <v>0</v>
      </c>
      <c r="X928" s="113"/>
      <c r="Y928" s="117">
        <f t="shared" si="236"/>
        <v>0</v>
      </c>
      <c r="Z928" s="118"/>
      <c r="AA928" s="86"/>
      <c r="AB928" s="86"/>
      <c r="AC928" s="86"/>
    </row>
    <row r="929" spans="1:29" ht="20.100000000000001" customHeight="1" x14ac:dyDescent="0.25">
      <c r="A929" s="405"/>
      <c r="B929" s="130"/>
      <c r="C929" s="130"/>
      <c r="D929" s="353"/>
      <c r="E929" s="353"/>
      <c r="F929" s="124" t="s">
        <v>9</v>
      </c>
      <c r="G929" s="125">
        <f>IF($J$1="January",V924,IF($J$1="February",V925,IF($J$1="March",V926,IF($J$1="April",V927,IF($J$1="May",V928,IF($J$1="June",V929,IF($J$1="July",V930,IF($J$1="August",V931,IF($J$1="August",V931,IF($J$1="September",V932,IF($J$1="October",V933,IF($J$1="November",V934,IF($J$1="December",V935)))))))))))))</f>
        <v>0</v>
      </c>
      <c r="H929" s="416"/>
      <c r="I929" s="446"/>
      <c r="J929" s="127" t="s">
        <v>70</v>
      </c>
      <c r="K929" s="125">
        <f>K924/$K$2/8*I929</f>
        <v>0</v>
      </c>
      <c r="L929" s="420"/>
      <c r="M929" s="93"/>
      <c r="N929" s="110"/>
      <c r="O929" s="111" t="s">
        <v>47</v>
      </c>
      <c r="P929" s="111"/>
      <c r="Q929" s="111"/>
      <c r="R929" s="111">
        <v>0</v>
      </c>
      <c r="S929" s="92"/>
      <c r="T929" s="111" t="s">
        <v>47</v>
      </c>
      <c r="U929" s="117">
        <f t="shared" si="238"/>
        <v>0</v>
      </c>
      <c r="V929" s="113"/>
      <c r="W929" s="117"/>
      <c r="X929" s="113"/>
      <c r="Y929" s="117" t="str">
        <f t="shared" si="236"/>
        <v/>
      </c>
      <c r="Z929" s="118"/>
      <c r="AA929" s="86"/>
      <c r="AB929" s="86"/>
      <c r="AC929" s="86"/>
    </row>
    <row r="930" spans="1:29" ht="20.100000000000001" customHeight="1" x14ac:dyDescent="0.25">
      <c r="A930" s="405"/>
      <c r="B930" s="124" t="s">
        <v>54</v>
      </c>
      <c r="C930" s="130">
        <f>IF($J$1="January",P924,IF($J$1="February",P925,IF($J$1="March",P926,IF($J$1="April",P927,IF($J$1="May",P928,IF($J$1="June",P929,IF($J$1="July",P930,IF($J$1="August",P931,IF($J$1="August",P931,IF($J$1="September",P932,IF($J$1="October",P933,IF($J$1="November",P934,IF($J$1="December",P935)))))))))))))</f>
        <v>30</v>
      </c>
      <c r="D930" s="353"/>
      <c r="E930" s="353"/>
      <c r="F930" s="124" t="s">
        <v>71</v>
      </c>
      <c r="G930" s="125">
        <f>IF($J$1="January",W924,IF($J$1="February",W925,IF($J$1="March",W926,IF($J$1="April",W927,IF($J$1="May",W928,IF($J$1="June",W929,IF($J$1="July",W930,IF($J$1="August",W931,IF($J$1="August",W931,IF($J$1="September",W932,IF($J$1="October",W933,IF($J$1="November",W934,IF($J$1="December",W935)))))))))))))</f>
        <v>0</v>
      </c>
      <c r="H930" s="416"/>
      <c r="I930" s="578" t="s">
        <v>72</v>
      </c>
      <c r="J930" s="527"/>
      <c r="K930" s="125">
        <f>K928+K929</f>
        <v>63870.967741935485</v>
      </c>
      <c r="L930" s="420"/>
      <c r="M930" s="93"/>
      <c r="N930" s="110"/>
      <c r="O930" s="111" t="s">
        <v>73</v>
      </c>
      <c r="P930" s="111"/>
      <c r="Q930" s="111"/>
      <c r="R930" s="111">
        <v>0</v>
      </c>
      <c r="S930" s="92"/>
      <c r="T930" s="111" t="s">
        <v>73</v>
      </c>
      <c r="U930" s="117" t="str">
        <f>Y929</f>
        <v/>
      </c>
      <c r="V930" s="113"/>
      <c r="W930" s="117" t="str">
        <f t="shared" ref="W930:W931" si="239">IF(U930="","",U930+V930)</f>
        <v/>
      </c>
      <c r="X930" s="113"/>
      <c r="Y930" s="117" t="str">
        <f t="shared" si="236"/>
        <v/>
      </c>
      <c r="Z930" s="118"/>
      <c r="AA930" s="86"/>
      <c r="AB930" s="86"/>
      <c r="AC930" s="86"/>
    </row>
    <row r="931" spans="1:29" ht="20.100000000000001" customHeight="1" x14ac:dyDescent="0.25">
      <c r="A931" s="405"/>
      <c r="B931" s="124" t="s">
        <v>55</v>
      </c>
      <c r="C931" s="130">
        <f>IF($J$1="January",Q924,IF($J$1="February",Q925,IF($J$1="March",Q926,IF($J$1="April",Q927,IF($J$1="May",Q928,IF($J$1="June",Q929,IF($J$1="July",Q930,IF($J$1="August",Q931,IF($J$1="August",Q931,IF($J$1="September",Q932,IF($J$1="October",Q933,IF($J$1="November",Q934,IF($J$1="December",Q935)))))))))))))</f>
        <v>1</v>
      </c>
      <c r="D931" s="353"/>
      <c r="E931" s="353"/>
      <c r="F931" s="124" t="s">
        <v>11</v>
      </c>
      <c r="G931" s="125">
        <f>IF($J$1="January",X924,IF($J$1="February",X925,IF($J$1="March",X926,IF($J$1="April",X927,IF($J$1="May",X928,IF($J$1="June",X929,IF($J$1="July",X930,IF($J$1="August",X931,IF($J$1="August",X931,IF($J$1="September",X932,IF($J$1="October",X933,IF($J$1="November",X934,IF($J$1="December",X935)))))))))))))</f>
        <v>0</v>
      </c>
      <c r="H931" s="416"/>
      <c r="I931" s="578" t="s">
        <v>74</v>
      </c>
      <c r="J931" s="527"/>
      <c r="K931" s="125">
        <f>G931</f>
        <v>0</v>
      </c>
      <c r="L931" s="420"/>
      <c r="M931" s="93"/>
      <c r="N931" s="110"/>
      <c r="O931" s="111" t="s">
        <v>75</v>
      </c>
      <c r="P931" s="111"/>
      <c r="Q931" s="111"/>
      <c r="R931" s="111">
        <v>0</v>
      </c>
      <c r="S931" s="92"/>
      <c r="T931" s="111" t="s">
        <v>75</v>
      </c>
      <c r="U931" s="117" t="str">
        <f t="shared" ref="U931:U932" si="240">IF($J$1="September",Y930,"")</f>
        <v/>
      </c>
      <c r="V931" s="113"/>
      <c r="W931" s="117" t="str">
        <f t="shared" si="239"/>
        <v/>
      </c>
      <c r="X931" s="113"/>
      <c r="Y931" s="117" t="str">
        <f t="shared" si="236"/>
        <v/>
      </c>
      <c r="Z931" s="118"/>
      <c r="AA931" s="86"/>
      <c r="AB931" s="86"/>
      <c r="AC931" s="86"/>
    </row>
    <row r="932" spans="1:29" ht="18.75" customHeight="1" x14ac:dyDescent="0.2">
      <c r="A932" s="405"/>
      <c r="B932" s="426" t="s">
        <v>76</v>
      </c>
      <c r="C932" s="424">
        <f>IF($J$1="January",R924,IF($J$1="February",R925,IF($J$1="March",R926,IF($J$1="April",R927,IF($J$1="May",R928,IF($J$1="June",R929,IF($J$1="July",R930,IF($J$1="August",R931,IF($J$1="August",R931,IF($J$1="September",R932,IF($J$1="October",R933,IF($J$1="November",R934,IF($J$1="December",R935)))))))))))))</f>
        <v>0</v>
      </c>
      <c r="D932" s="353"/>
      <c r="E932" s="353"/>
      <c r="F932" s="426" t="s">
        <v>58</v>
      </c>
      <c r="G932" s="427">
        <f>IF($J$1="January",Y924,IF($J$1="February",Y925,IF($J$1="March",Y926,IF($J$1="April",Y927,IF($J$1="May",Y928,IF($J$1="June",Y929,IF($J$1="July",Y930,IF($J$1="August",Y931,IF($J$1="August",Y931,IF($J$1="September",Y932,IF($J$1="October",Y933,IF($J$1="November",Y934,IF($J$1="December",Y935)))))))))))))</f>
        <v>0</v>
      </c>
      <c r="H932" s="353"/>
      <c r="I932" s="576" t="s">
        <v>13</v>
      </c>
      <c r="J932" s="577"/>
      <c r="K932" s="430">
        <f>K930-K931</f>
        <v>63870.967741935485</v>
      </c>
      <c r="L932" s="412"/>
      <c r="M932" s="93"/>
      <c r="N932" s="110"/>
      <c r="O932" s="111" t="s">
        <v>78</v>
      </c>
      <c r="P932" s="111"/>
      <c r="Q932" s="111"/>
      <c r="R932" s="111">
        <v>0</v>
      </c>
      <c r="S932" s="92"/>
      <c r="T932" s="111" t="s">
        <v>78</v>
      </c>
      <c r="U932" s="117" t="str">
        <f t="shared" si="240"/>
        <v/>
      </c>
      <c r="V932" s="113"/>
      <c r="W932" s="117">
        <f>V932</f>
        <v>0</v>
      </c>
      <c r="X932" s="113"/>
      <c r="Y932" s="117">
        <f t="shared" si="236"/>
        <v>0</v>
      </c>
      <c r="Z932" s="118"/>
      <c r="AA932" s="93"/>
      <c r="AB932" s="93"/>
      <c r="AC932" s="93"/>
    </row>
    <row r="933" spans="1:29" ht="20.100000000000001" customHeight="1" x14ac:dyDescent="0.25">
      <c r="A933" s="405"/>
      <c r="B933" s="353"/>
      <c r="C933" s="353"/>
      <c r="D933" s="353"/>
      <c r="E933" s="353"/>
      <c r="F933" s="353"/>
      <c r="G933" s="353"/>
      <c r="H933" s="353"/>
      <c r="I933" s="571"/>
      <c r="J933" s="572"/>
      <c r="K933" s="408"/>
      <c r="L933" s="415"/>
      <c r="M933" s="93"/>
      <c r="N933" s="110"/>
      <c r="O933" s="111" t="s">
        <v>79</v>
      </c>
      <c r="P933" s="111"/>
      <c r="Q933" s="111"/>
      <c r="R933" s="111">
        <v>0</v>
      </c>
      <c r="S933" s="92"/>
      <c r="T933" s="111" t="s">
        <v>79</v>
      </c>
      <c r="U933" s="117">
        <f>Y932</f>
        <v>0</v>
      </c>
      <c r="V933" s="113"/>
      <c r="W933" s="117">
        <f t="shared" si="235"/>
        <v>0</v>
      </c>
      <c r="X933" s="113"/>
      <c r="Y933" s="117">
        <f t="shared" si="236"/>
        <v>0</v>
      </c>
      <c r="Z933" s="118"/>
      <c r="AA933" s="86"/>
      <c r="AB933" s="86"/>
      <c r="AC933" s="86"/>
    </row>
    <row r="934" spans="1:29" ht="20.100000000000001" customHeight="1" x14ac:dyDescent="0.3">
      <c r="A934" s="405"/>
      <c r="B934" s="444"/>
      <c r="C934" s="444"/>
      <c r="D934" s="444"/>
      <c r="E934" s="444"/>
      <c r="F934" s="444"/>
      <c r="G934" s="444"/>
      <c r="H934" s="444"/>
      <c r="I934" s="571"/>
      <c r="J934" s="572"/>
      <c r="K934" s="408"/>
      <c r="L934" s="415"/>
      <c r="M934" s="93"/>
      <c r="N934" s="110"/>
      <c r="O934" s="111" t="s">
        <v>80</v>
      </c>
      <c r="P934" s="111"/>
      <c r="Q934" s="111"/>
      <c r="R934" s="111">
        <v>0</v>
      </c>
      <c r="S934" s="92"/>
      <c r="T934" s="111" t="s">
        <v>80</v>
      </c>
      <c r="U934" s="117">
        <f>Y933</f>
        <v>0</v>
      </c>
      <c r="V934" s="113"/>
      <c r="W934" s="117">
        <f t="shared" si="235"/>
        <v>0</v>
      </c>
      <c r="X934" s="113"/>
      <c r="Y934" s="117">
        <f t="shared" si="236"/>
        <v>0</v>
      </c>
      <c r="Z934" s="118"/>
      <c r="AA934" s="86"/>
      <c r="AB934" s="86"/>
      <c r="AC934" s="86"/>
    </row>
    <row r="935" spans="1:29" ht="20.100000000000001" customHeight="1" thickBot="1" x14ac:dyDescent="0.35">
      <c r="A935" s="421"/>
      <c r="B935" s="447"/>
      <c r="C935" s="447"/>
      <c r="D935" s="447"/>
      <c r="E935" s="447"/>
      <c r="F935" s="447"/>
      <c r="G935" s="447"/>
      <c r="H935" s="447"/>
      <c r="I935" s="447"/>
      <c r="J935" s="447"/>
      <c r="K935" s="447"/>
      <c r="L935" s="423"/>
      <c r="M935" s="93"/>
      <c r="N935" s="110"/>
      <c r="O935" s="111" t="s">
        <v>81</v>
      </c>
      <c r="P935" s="111"/>
      <c r="Q935" s="111"/>
      <c r="R935" s="111">
        <v>0</v>
      </c>
      <c r="S935" s="92"/>
      <c r="T935" s="111" t="s">
        <v>81</v>
      </c>
      <c r="U935" s="117"/>
      <c r="V935" s="113"/>
      <c r="W935" s="117" t="str">
        <f t="shared" si="235"/>
        <v/>
      </c>
      <c r="X935" s="113"/>
      <c r="Y935" s="117" t="str">
        <f t="shared" si="236"/>
        <v/>
      </c>
      <c r="Z935" s="118"/>
      <c r="AA935" s="86"/>
      <c r="AB935" s="86"/>
      <c r="AC935" s="86"/>
    </row>
    <row r="936" spans="1:29" ht="20.100000000000001" customHeight="1" thickBot="1" x14ac:dyDescent="0.25">
      <c r="A936" s="353"/>
      <c r="B936" s="353"/>
      <c r="C936" s="353"/>
      <c r="D936" s="353"/>
      <c r="E936" s="353"/>
      <c r="F936" s="353"/>
      <c r="G936" s="353"/>
      <c r="H936" s="353"/>
      <c r="I936" s="353"/>
      <c r="J936" s="353"/>
      <c r="K936" s="353"/>
      <c r="L936" s="353"/>
      <c r="M936" s="136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6"/>
      <c r="AB936" s="136"/>
      <c r="AC936" s="136"/>
    </row>
    <row r="937" spans="1:29" ht="20.100000000000001" customHeight="1" thickBot="1" x14ac:dyDescent="0.55000000000000004">
      <c r="A937" s="560" t="s">
        <v>50</v>
      </c>
      <c r="B937" s="561"/>
      <c r="C937" s="561"/>
      <c r="D937" s="561"/>
      <c r="E937" s="561"/>
      <c r="F937" s="561"/>
      <c r="G937" s="561"/>
      <c r="H937" s="561"/>
      <c r="I937" s="561"/>
      <c r="J937" s="561"/>
      <c r="K937" s="561"/>
      <c r="L937" s="562"/>
      <c r="M937" s="94"/>
      <c r="N937" s="95"/>
      <c r="O937" s="557" t="s">
        <v>51</v>
      </c>
      <c r="P937" s="558"/>
      <c r="Q937" s="558"/>
      <c r="R937" s="559"/>
      <c r="S937" s="96"/>
      <c r="T937" s="557" t="s">
        <v>52</v>
      </c>
      <c r="U937" s="558"/>
      <c r="V937" s="558"/>
      <c r="W937" s="558"/>
      <c r="X937" s="558"/>
      <c r="Y937" s="559"/>
      <c r="Z937" s="97"/>
      <c r="AA937" s="86"/>
      <c r="AB937" s="86"/>
      <c r="AC937" s="86"/>
    </row>
    <row r="938" spans="1:29" ht="20.100000000000001" customHeight="1" thickBot="1" x14ac:dyDescent="0.3">
      <c r="A938" s="436"/>
      <c r="B938" s="437"/>
      <c r="C938" s="566" t="s">
        <v>237</v>
      </c>
      <c r="D938" s="567"/>
      <c r="E938" s="567"/>
      <c r="F938" s="567"/>
      <c r="G938" s="437" t="str">
        <f>$J$1</f>
        <v>May</v>
      </c>
      <c r="H938" s="568">
        <f>$K$1</f>
        <v>2025</v>
      </c>
      <c r="I938" s="567"/>
      <c r="J938" s="437"/>
      <c r="K938" s="438"/>
      <c r="L938" s="439"/>
      <c r="M938" s="102"/>
      <c r="N938" s="103"/>
      <c r="O938" s="104" t="s">
        <v>53</v>
      </c>
      <c r="P938" s="104" t="s">
        <v>54</v>
      </c>
      <c r="Q938" s="104" t="s">
        <v>55</v>
      </c>
      <c r="R938" s="104" t="s">
        <v>56</v>
      </c>
      <c r="S938" s="105"/>
      <c r="T938" s="104" t="s">
        <v>53</v>
      </c>
      <c r="U938" s="104" t="s">
        <v>57</v>
      </c>
      <c r="V938" s="104" t="s">
        <v>9</v>
      </c>
      <c r="W938" s="104" t="s">
        <v>10</v>
      </c>
      <c r="X938" s="104" t="s">
        <v>11</v>
      </c>
      <c r="Y938" s="104" t="s">
        <v>58</v>
      </c>
      <c r="Z938" s="106"/>
      <c r="AA938" s="86"/>
      <c r="AB938" s="86"/>
      <c r="AC938" s="86"/>
    </row>
    <row r="939" spans="1:29" ht="20.100000000000001" customHeight="1" x14ac:dyDescent="0.25">
      <c r="A939" s="405"/>
      <c r="B939" s="353"/>
      <c r="C939" s="353"/>
      <c r="D939" s="406"/>
      <c r="E939" s="406"/>
      <c r="F939" s="406"/>
      <c r="G939" s="406"/>
      <c r="H939" s="406"/>
      <c r="I939" s="353"/>
      <c r="J939" s="407" t="s">
        <v>59</v>
      </c>
      <c r="K939" s="408">
        <v>35000</v>
      </c>
      <c r="L939" s="409"/>
      <c r="M939" s="93"/>
      <c r="N939" s="110"/>
      <c r="O939" s="111" t="s">
        <v>60</v>
      </c>
      <c r="P939" s="111">
        <v>31</v>
      </c>
      <c r="Q939" s="111">
        <v>0</v>
      </c>
      <c r="R939" s="111">
        <v>0</v>
      </c>
      <c r="S939" s="112"/>
      <c r="T939" s="111" t="s">
        <v>60</v>
      </c>
      <c r="U939" s="113"/>
      <c r="V939" s="113">
        <v>5000</v>
      </c>
      <c r="W939" s="113">
        <f>V939+U939</f>
        <v>5000</v>
      </c>
      <c r="X939" s="113">
        <v>5000</v>
      </c>
      <c r="Y939" s="113">
        <f>W939-X939</f>
        <v>0</v>
      </c>
      <c r="Z939" s="106"/>
      <c r="AA939" s="86"/>
      <c r="AB939" s="86"/>
      <c r="AC939" s="86"/>
    </row>
    <row r="940" spans="1:29" ht="20.100000000000001" customHeight="1" thickBot="1" x14ac:dyDescent="0.3">
      <c r="A940" s="405"/>
      <c r="B940" s="353" t="s">
        <v>61</v>
      </c>
      <c r="C940" s="410" t="s">
        <v>232</v>
      </c>
      <c r="D940" s="353"/>
      <c r="E940" s="353"/>
      <c r="F940" s="353"/>
      <c r="G940" s="353"/>
      <c r="H940" s="411"/>
      <c r="I940" s="406"/>
      <c r="J940" s="353"/>
      <c r="K940" s="353"/>
      <c r="L940" s="412"/>
      <c r="M940" s="94"/>
      <c r="N940" s="116"/>
      <c r="O940" s="111" t="s">
        <v>62</v>
      </c>
      <c r="P940" s="111">
        <v>24</v>
      </c>
      <c r="Q940" s="111">
        <v>4</v>
      </c>
      <c r="R940" s="111">
        <v>0</v>
      </c>
      <c r="S940" s="92"/>
      <c r="T940" s="111" t="s">
        <v>62</v>
      </c>
      <c r="U940" s="117">
        <f>Y939</f>
        <v>0</v>
      </c>
      <c r="V940" s="113">
        <v>10000</v>
      </c>
      <c r="W940" s="117">
        <f t="shared" ref="W940:W950" si="241">IF(U940="","",U940+V940)</f>
        <v>10000</v>
      </c>
      <c r="X940" s="113">
        <v>10000</v>
      </c>
      <c r="Y940" s="117">
        <f t="shared" ref="Y940:Y950" si="242">IF(W940="","",W940-X940)</f>
        <v>0</v>
      </c>
      <c r="Z940" s="118"/>
      <c r="AA940" s="86"/>
      <c r="AB940" s="86"/>
      <c r="AC940" s="86"/>
    </row>
    <row r="941" spans="1:29" ht="20.100000000000001" customHeight="1" thickBot="1" x14ac:dyDescent="0.3">
      <c r="A941" s="405"/>
      <c r="B941" s="413" t="s">
        <v>63</v>
      </c>
      <c r="C941" s="445"/>
      <c r="D941" s="353"/>
      <c r="E941" s="353"/>
      <c r="F941" s="563" t="s">
        <v>52</v>
      </c>
      <c r="G941" s="564"/>
      <c r="H941" s="353"/>
      <c r="I941" s="563" t="s">
        <v>64</v>
      </c>
      <c r="J941" s="565"/>
      <c r="K941" s="564"/>
      <c r="L941" s="415"/>
      <c r="M941" s="93"/>
      <c r="N941" s="110"/>
      <c r="O941" s="111" t="s">
        <v>65</v>
      </c>
      <c r="P941" s="111"/>
      <c r="Q941" s="111"/>
      <c r="R941" s="111" t="str">
        <f t="shared" ref="R941" si="243">IF(Q941="","",R940-Q941)</f>
        <v/>
      </c>
      <c r="S941" s="92"/>
      <c r="T941" s="111" t="s">
        <v>65</v>
      </c>
      <c r="U941" s="117">
        <f t="shared" ref="U941:U942" si="244">IF($J$1="April",Y940,Y940)</f>
        <v>0</v>
      </c>
      <c r="V941" s="113">
        <v>20000</v>
      </c>
      <c r="W941" s="117">
        <f t="shared" si="241"/>
        <v>20000</v>
      </c>
      <c r="X941" s="113">
        <v>20000</v>
      </c>
      <c r="Y941" s="117">
        <f t="shared" si="242"/>
        <v>0</v>
      </c>
      <c r="Z941" s="118"/>
      <c r="AA941" s="86"/>
      <c r="AB941" s="86"/>
      <c r="AC941" s="86"/>
    </row>
    <row r="942" spans="1:29" ht="20.100000000000001" customHeight="1" x14ac:dyDescent="0.25">
      <c r="A942" s="405"/>
      <c r="B942" s="353"/>
      <c r="C942" s="353"/>
      <c r="D942" s="353"/>
      <c r="E942" s="353"/>
      <c r="F942" s="353"/>
      <c r="G942" s="353"/>
      <c r="H942" s="416"/>
      <c r="I942" s="353"/>
      <c r="J942" s="353"/>
      <c r="K942" s="353"/>
      <c r="L942" s="417"/>
      <c r="M942" s="93"/>
      <c r="N942" s="110"/>
      <c r="O942" s="111" t="s">
        <v>66</v>
      </c>
      <c r="P942" s="111">
        <v>15</v>
      </c>
      <c r="Q942" s="111">
        <v>15</v>
      </c>
      <c r="R942" s="111">
        <v>0</v>
      </c>
      <c r="S942" s="92"/>
      <c r="T942" s="111" t="s">
        <v>66</v>
      </c>
      <c r="U942" s="117">
        <f t="shared" si="244"/>
        <v>0</v>
      </c>
      <c r="V942" s="113">
        <v>10000</v>
      </c>
      <c r="W942" s="117">
        <f t="shared" si="241"/>
        <v>10000</v>
      </c>
      <c r="X942" s="113">
        <v>10000</v>
      </c>
      <c r="Y942" s="117">
        <f t="shared" si="242"/>
        <v>0</v>
      </c>
      <c r="Z942" s="118"/>
      <c r="AA942" s="86"/>
      <c r="AB942" s="86"/>
      <c r="AC942" s="86"/>
    </row>
    <row r="943" spans="1:29" ht="20.100000000000001" customHeight="1" x14ac:dyDescent="0.25">
      <c r="A943" s="405"/>
      <c r="B943" s="581" t="s">
        <v>51</v>
      </c>
      <c r="C943" s="527"/>
      <c r="D943" s="353"/>
      <c r="E943" s="353"/>
      <c r="F943" s="124" t="s">
        <v>67</v>
      </c>
      <c r="G943" s="125">
        <f>IF($J$1="January",U939,IF($J$1="February",U940,IF($J$1="March",U941,IF($J$1="April",U942,IF($J$1="May",U943,IF($J$1="June",U944,IF($J$1="July",U945,IF($J$1="August",U946,IF($J$1="August",U946,IF($J$1="September",U947,IF($J$1="October",U948,IF($J$1="November",U949,IF($J$1="December",U950)))))))))))))</f>
        <v>0</v>
      </c>
      <c r="H943" s="416"/>
      <c r="I943" s="126">
        <f>IF(C947&gt;=C946,$K$2,C945+C947)</f>
        <v>31</v>
      </c>
      <c r="J943" s="127" t="s">
        <v>68</v>
      </c>
      <c r="K943" s="128">
        <f>K939/$K$2*I943</f>
        <v>35000</v>
      </c>
      <c r="L943" s="418"/>
      <c r="M943" s="93"/>
      <c r="N943" s="110"/>
      <c r="O943" s="111" t="s">
        <v>69</v>
      </c>
      <c r="P943" s="111"/>
      <c r="Q943" s="111"/>
      <c r="R943" s="111">
        <v>0</v>
      </c>
      <c r="S943" s="92"/>
      <c r="T943" s="111" t="s">
        <v>69</v>
      </c>
      <c r="U943" s="117">
        <f t="shared" ref="U943:U944" si="245">IF($J$1="May",Y942,Y942)</f>
        <v>0</v>
      </c>
      <c r="V943" s="113"/>
      <c r="W943" s="117">
        <f t="shared" si="241"/>
        <v>0</v>
      </c>
      <c r="X943" s="113"/>
      <c r="Y943" s="117">
        <f t="shared" si="242"/>
        <v>0</v>
      </c>
      <c r="Z943" s="118"/>
      <c r="AA943" s="86"/>
      <c r="AB943" s="86"/>
      <c r="AC943" s="86"/>
    </row>
    <row r="944" spans="1:29" ht="20.100000000000001" customHeight="1" x14ac:dyDescent="0.25">
      <c r="A944" s="405"/>
      <c r="B944" s="130"/>
      <c r="C944" s="130"/>
      <c r="D944" s="353"/>
      <c r="E944" s="353"/>
      <c r="F944" s="124" t="s">
        <v>9</v>
      </c>
      <c r="G944" s="125">
        <f>IF($J$1="January",V939,IF($J$1="February",V940,IF($J$1="March",V941,IF($J$1="April",V942,IF($J$1="May",V943,IF($J$1="June",V944,IF($J$1="July",V945,IF($J$1="August",V946,IF($J$1="August",V946,IF($J$1="September",V947,IF($J$1="October",V948,IF($J$1="November",V949,IF($J$1="December",V950)))))))))))))</f>
        <v>0</v>
      </c>
      <c r="H944" s="416"/>
      <c r="I944" s="485">
        <v>33</v>
      </c>
      <c r="J944" s="127" t="s">
        <v>70</v>
      </c>
      <c r="K944" s="125">
        <f>K939/$K$2/8*I944</f>
        <v>4657.2580645161288</v>
      </c>
      <c r="L944" s="420"/>
      <c r="M944" s="93"/>
      <c r="N944" s="110"/>
      <c r="O944" s="111" t="s">
        <v>47</v>
      </c>
      <c r="P944" s="111"/>
      <c r="Q944" s="111"/>
      <c r="R944" s="111"/>
      <c r="S944" s="92"/>
      <c r="T944" s="111" t="s">
        <v>47</v>
      </c>
      <c r="U944" s="117">
        <f t="shared" si="245"/>
        <v>0</v>
      </c>
      <c r="V944" s="113"/>
      <c r="W944" s="117">
        <f t="shared" si="241"/>
        <v>0</v>
      </c>
      <c r="X944" s="113"/>
      <c r="Y944" s="117">
        <f t="shared" si="242"/>
        <v>0</v>
      </c>
      <c r="Z944" s="118"/>
      <c r="AA944" s="86"/>
      <c r="AB944" s="86"/>
      <c r="AC944" s="86"/>
    </row>
    <row r="945" spans="1:29" ht="20.100000000000001" customHeight="1" x14ac:dyDescent="0.25">
      <c r="A945" s="405"/>
      <c r="B945" s="124" t="s">
        <v>54</v>
      </c>
      <c r="C945" s="130">
        <f>IF($J$1="January",P939,IF($J$1="February",P940,IF($J$1="March",P941,IF($J$1="April",P942,IF($J$1="May",P943,IF($J$1="June",P944,IF($J$1="July",P945,IF($J$1="August",P946,IF($J$1="August",P946,IF($J$1="September",P947,IF($J$1="October",P948,IF($J$1="November",P949,IF($J$1="December",P950)))))))))))))</f>
        <v>0</v>
      </c>
      <c r="D945" s="353"/>
      <c r="E945" s="353"/>
      <c r="F945" s="124" t="s">
        <v>71</v>
      </c>
      <c r="G945" s="125">
        <f>IF($J$1="January",W939,IF($J$1="February",W940,IF($J$1="March",W941,IF($J$1="April",W942,IF($J$1="May",W943,IF($J$1="June",W944,IF($J$1="July",W945,IF($J$1="August",W946,IF($J$1="August",W946,IF($J$1="September",W947,IF($J$1="October",W948,IF($J$1="November",W949,IF($J$1="December",W950)))))))))))))</f>
        <v>0</v>
      </c>
      <c r="H945" s="416"/>
      <c r="I945" s="578" t="s">
        <v>72</v>
      </c>
      <c r="J945" s="527"/>
      <c r="K945" s="125">
        <f>K943+K944</f>
        <v>39657.258064516129</v>
      </c>
      <c r="L945" s="420"/>
      <c r="M945" s="93"/>
      <c r="N945" s="110"/>
      <c r="O945" s="111" t="s">
        <v>73</v>
      </c>
      <c r="P945" s="111"/>
      <c r="Q945" s="111"/>
      <c r="R945" s="111"/>
      <c r="S945" s="92"/>
      <c r="T945" s="111" t="s">
        <v>73</v>
      </c>
      <c r="U945" s="117">
        <f>Y944</f>
        <v>0</v>
      </c>
      <c r="V945" s="113"/>
      <c r="W945" s="117">
        <f t="shared" si="241"/>
        <v>0</v>
      </c>
      <c r="X945" s="113"/>
      <c r="Y945" s="117">
        <f t="shared" si="242"/>
        <v>0</v>
      </c>
      <c r="Z945" s="118"/>
      <c r="AA945" s="86"/>
      <c r="AB945" s="86"/>
      <c r="AC945" s="86"/>
    </row>
    <row r="946" spans="1:29" ht="20.100000000000001" customHeight="1" x14ac:dyDescent="0.25">
      <c r="A946" s="405"/>
      <c r="B946" s="124" t="s">
        <v>55</v>
      </c>
      <c r="C946" s="130">
        <f>IF($J$1="January",Q939,IF($J$1="February",Q940,IF($J$1="March",Q941,IF($J$1="April",Q942,IF($J$1="May",Q943,IF($J$1="June",Q944,IF($J$1="July",Q945,IF($J$1="August",Q946,IF($J$1="August",Q946,IF($J$1="September",Q947,IF($J$1="October",Q948,IF($J$1="November",Q949,IF($J$1="December",Q950)))))))))))))</f>
        <v>0</v>
      </c>
      <c r="D946" s="353"/>
      <c r="E946" s="353"/>
      <c r="F946" s="124" t="s">
        <v>11</v>
      </c>
      <c r="G946" s="125">
        <f>IF($J$1="January",X939,IF($J$1="February",X940,IF($J$1="March",X941,IF($J$1="April",X942,IF($J$1="May",X943,IF($J$1="June",X944,IF($J$1="July",X945,IF($J$1="August",X946,IF($J$1="August",X946,IF($J$1="September",X947,IF($J$1="October",X948,IF($J$1="November",X949,IF($J$1="December",X950)))))))))))))</f>
        <v>0</v>
      </c>
      <c r="H946" s="416"/>
      <c r="I946" s="578" t="s">
        <v>74</v>
      </c>
      <c r="J946" s="527"/>
      <c r="K946" s="125">
        <f>G946</f>
        <v>0</v>
      </c>
      <c r="L946" s="420"/>
      <c r="M946" s="93"/>
      <c r="N946" s="110"/>
      <c r="O946" s="111" t="s">
        <v>75</v>
      </c>
      <c r="P946" s="111"/>
      <c r="Q946" s="111"/>
      <c r="R946" s="111"/>
      <c r="S946" s="92"/>
      <c r="T946" s="111" t="s">
        <v>75</v>
      </c>
      <c r="U946" s="117">
        <f>Y945</f>
        <v>0</v>
      </c>
      <c r="V946" s="113"/>
      <c r="W946" s="117">
        <f t="shared" si="241"/>
        <v>0</v>
      </c>
      <c r="X946" s="113"/>
      <c r="Y946" s="117">
        <f t="shared" si="242"/>
        <v>0</v>
      </c>
      <c r="Z946" s="118"/>
      <c r="AA946" s="86"/>
      <c r="AB946" s="86"/>
      <c r="AC946" s="86"/>
    </row>
    <row r="947" spans="1:29" ht="18.75" customHeight="1" x14ac:dyDescent="0.2">
      <c r="A947" s="405"/>
      <c r="B947" s="426" t="s">
        <v>76</v>
      </c>
      <c r="C947" s="424">
        <f>IF($J$1="January",R939,IF($J$1="February",R940,IF($J$1="March",R941,IF($J$1="April",R942,IF($J$1="May",R943,IF($J$1="June",R944,IF($J$1="July",R945,IF($J$1="August",R946,IF($J$1="August",R946,IF($J$1="September",R947,IF($J$1="October",R948,IF($J$1="November",R949,IF($J$1="December",R950)))))))))))))</f>
        <v>0</v>
      </c>
      <c r="D947" s="353"/>
      <c r="E947" s="353"/>
      <c r="F947" s="426" t="s">
        <v>58</v>
      </c>
      <c r="G947" s="427">
        <f>IF($J$1="January",Y939,IF($J$1="February",Y940,IF($J$1="March",Y941,IF($J$1="April",Y942,IF($J$1="May",Y943,IF($J$1="June",Y944,IF($J$1="July",Y945,IF($J$1="August",Y946,IF($J$1="August",Y946,IF($J$1="September",Y947,IF($J$1="October",Y948,IF($J$1="November",Y949,IF($J$1="December",Y950)))))))))))))</f>
        <v>0</v>
      </c>
      <c r="H947" s="353"/>
      <c r="I947" s="576" t="s">
        <v>13</v>
      </c>
      <c r="J947" s="577"/>
      <c r="K947" s="430"/>
      <c r="L947" s="412"/>
      <c r="M947" s="93"/>
      <c r="N947" s="110"/>
      <c r="O947" s="111" t="s">
        <v>78</v>
      </c>
      <c r="P947" s="111"/>
      <c r="Q947" s="111"/>
      <c r="R947" s="111" t="str">
        <f t="shared" ref="R947:R948" si="246">IF(Q947="","",R946-Q947)</f>
        <v/>
      </c>
      <c r="S947" s="92"/>
      <c r="T947" s="111" t="s">
        <v>78</v>
      </c>
      <c r="U947" s="117">
        <f>Y946</f>
        <v>0</v>
      </c>
      <c r="V947" s="113"/>
      <c r="W947" s="117">
        <f t="shared" si="241"/>
        <v>0</v>
      </c>
      <c r="X947" s="113"/>
      <c r="Y947" s="117">
        <f t="shared" si="242"/>
        <v>0</v>
      </c>
      <c r="Z947" s="118"/>
      <c r="AA947" s="93"/>
      <c r="AB947" s="93"/>
      <c r="AC947" s="93"/>
    </row>
    <row r="948" spans="1:29" ht="20.100000000000001" customHeight="1" x14ac:dyDescent="0.25">
      <c r="A948" s="405"/>
      <c r="B948" s="353"/>
      <c r="C948" s="353"/>
      <c r="D948" s="353"/>
      <c r="E948" s="353"/>
      <c r="F948" s="353"/>
      <c r="G948" s="353"/>
      <c r="H948" s="353"/>
      <c r="I948" s="571"/>
      <c r="J948" s="572"/>
      <c r="K948" s="408"/>
      <c r="L948" s="415"/>
      <c r="M948" s="93"/>
      <c r="N948" s="110"/>
      <c r="O948" s="111" t="s">
        <v>79</v>
      </c>
      <c r="P948" s="111"/>
      <c r="Q948" s="111"/>
      <c r="R948" s="111" t="str">
        <f t="shared" si="246"/>
        <v/>
      </c>
      <c r="S948" s="92"/>
      <c r="T948" s="111" t="s">
        <v>79</v>
      </c>
      <c r="U948" s="117">
        <f>Y947</f>
        <v>0</v>
      </c>
      <c r="V948" s="113"/>
      <c r="W948" s="117">
        <f t="shared" si="241"/>
        <v>0</v>
      </c>
      <c r="X948" s="113"/>
      <c r="Y948" s="117">
        <f t="shared" si="242"/>
        <v>0</v>
      </c>
      <c r="Z948" s="118"/>
      <c r="AA948" s="86"/>
      <c r="AB948" s="86"/>
      <c r="AC948" s="86"/>
    </row>
    <row r="949" spans="1:29" ht="20.100000000000001" customHeight="1" x14ac:dyDescent="0.3">
      <c r="A949" s="405"/>
      <c r="B949" s="444"/>
      <c r="C949" s="444"/>
      <c r="D949" s="444"/>
      <c r="E949" s="444"/>
      <c r="F949" s="444"/>
      <c r="G949" s="444"/>
      <c r="H949" s="444"/>
      <c r="I949" s="571"/>
      <c r="J949" s="572"/>
      <c r="K949" s="408"/>
      <c r="L949" s="415"/>
      <c r="M949" s="93"/>
      <c r="N949" s="110"/>
      <c r="O949" s="111" t="s">
        <v>80</v>
      </c>
      <c r="P949" s="111"/>
      <c r="Q949" s="111"/>
      <c r="R949" s="111">
        <v>0</v>
      </c>
      <c r="S949" s="92"/>
      <c r="T949" s="111" t="s">
        <v>80</v>
      </c>
      <c r="U949" s="117">
        <v>0</v>
      </c>
      <c r="V949" s="113"/>
      <c r="W949" s="117">
        <f t="shared" si="241"/>
        <v>0</v>
      </c>
      <c r="X949" s="113"/>
      <c r="Y949" s="117">
        <f t="shared" si="242"/>
        <v>0</v>
      </c>
      <c r="Z949" s="118"/>
      <c r="AA949" s="86"/>
      <c r="AB949" s="86"/>
      <c r="AC949" s="86"/>
    </row>
    <row r="950" spans="1:29" ht="20.100000000000001" customHeight="1" thickBot="1" x14ac:dyDescent="0.35">
      <c r="A950" s="421"/>
      <c r="B950" s="447"/>
      <c r="C950" s="447"/>
      <c r="D950" s="447"/>
      <c r="E950" s="447"/>
      <c r="F950" s="447"/>
      <c r="G950" s="447"/>
      <c r="H950" s="447"/>
      <c r="I950" s="447"/>
      <c r="J950" s="447"/>
      <c r="K950" s="447"/>
      <c r="L950" s="423"/>
      <c r="M950" s="93"/>
      <c r="N950" s="110"/>
      <c r="O950" s="111" t="s">
        <v>81</v>
      </c>
      <c r="P950" s="111"/>
      <c r="Q950" s="111"/>
      <c r="R950" s="111">
        <v>0</v>
      </c>
      <c r="S950" s="92"/>
      <c r="T950" s="111" t="s">
        <v>81</v>
      </c>
      <c r="U950" s="117">
        <f>Y949</f>
        <v>0</v>
      </c>
      <c r="V950" s="113"/>
      <c r="W950" s="117">
        <f t="shared" si="241"/>
        <v>0</v>
      </c>
      <c r="X950" s="113"/>
      <c r="Y950" s="117">
        <f t="shared" si="242"/>
        <v>0</v>
      </c>
      <c r="Z950" s="118"/>
      <c r="AA950" s="86"/>
      <c r="AB950" s="86"/>
      <c r="AC950" s="86"/>
    </row>
    <row r="951" spans="1:29" ht="20.100000000000001" customHeight="1" x14ac:dyDescent="0.2">
      <c r="A951" s="353"/>
      <c r="B951" s="353"/>
      <c r="C951" s="353"/>
      <c r="D951" s="353"/>
      <c r="E951" s="353"/>
      <c r="F951" s="353"/>
      <c r="G951" s="353"/>
      <c r="H951" s="353"/>
      <c r="I951" s="353"/>
      <c r="J951" s="353"/>
      <c r="K951" s="353"/>
      <c r="L951" s="353"/>
      <c r="M951" s="136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6"/>
      <c r="AB951" s="136"/>
      <c r="AC951" s="136"/>
    </row>
    <row r="952" spans="1:29" ht="20.100000000000001" customHeight="1" thickBot="1" x14ac:dyDescent="0.25">
      <c r="A952" s="353"/>
      <c r="B952" s="353"/>
      <c r="C952" s="353"/>
      <c r="D952" s="353"/>
      <c r="E952" s="353"/>
      <c r="F952" s="353"/>
      <c r="G952" s="353"/>
      <c r="H952" s="353"/>
      <c r="I952" s="353"/>
      <c r="J952" s="353"/>
      <c r="K952" s="353"/>
      <c r="L952" s="353"/>
      <c r="M952" s="136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6"/>
      <c r="AB952" s="136"/>
      <c r="AC952" s="136"/>
    </row>
    <row r="953" spans="1:29" ht="20.100000000000001" customHeight="1" thickBot="1" x14ac:dyDescent="0.55000000000000004">
      <c r="A953" s="560" t="s">
        <v>50</v>
      </c>
      <c r="B953" s="561"/>
      <c r="C953" s="561"/>
      <c r="D953" s="561"/>
      <c r="E953" s="561"/>
      <c r="F953" s="561"/>
      <c r="G953" s="561"/>
      <c r="H953" s="561"/>
      <c r="I953" s="561"/>
      <c r="J953" s="561"/>
      <c r="K953" s="561"/>
      <c r="L953" s="562"/>
      <c r="M953" s="94"/>
      <c r="N953" s="95"/>
      <c r="O953" s="557" t="s">
        <v>51</v>
      </c>
      <c r="P953" s="558"/>
      <c r="Q953" s="558"/>
      <c r="R953" s="559"/>
      <c r="S953" s="96"/>
      <c r="T953" s="557" t="s">
        <v>52</v>
      </c>
      <c r="U953" s="558"/>
      <c r="V953" s="558"/>
      <c r="W953" s="558"/>
      <c r="X953" s="558"/>
      <c r="Y953" s="559"/>
      <c r="Z953" s="97"/>
      <c r="AA953" s="94"/>
      <c r="AB953" s="93"/>
      <c r="AC953" s="93"/>
    </row>
    <row r="954" spans="1:29" ht="20.100000000000001" customHeight="1" thickBot="1" x14ac:dyDescent="0.25">
      <c r="A954" s="436"/>
      <c r="B954" s="437"/>
      <c r="C954" s="566" t="s">
        <v>237</v>
      </c>
      <c r="D954" s="567"/>
      <c r="E954" s="567"/>
      <c r="F954" s="567"/>
      <c r="G954" s="437" t="str">
        <f>$J$1</f>
        <v>May</v>
      </c>
      <c r="H954" s="568">
        <f>$K$1</f>
        <v>2025</v>
      </c>
      <c r="I954" s="567"/>
      <c r="J954" s="437"/>
      <c r="K954" s="438"/>
      <c r="L954" s="439"/>
      <c r="M954" s="102"/>
      <c r="N954" s="103"/>
      <c r="O954" s="104" t="s">
        <v>53</v>
      </c>
      <c r="P954" s="104" t="s">
        <v>54</v>
      </c>
      <c r="Q954" s="104" t="s">
        <v>55</v>
      </c>
      <c r="R954" s="104" t="s">
        <v>56</v>
      </c>
      <c r="S954" s="105"/>
      <c r="T954" s="104" t="s">
        <v>53</v>
      </c>
      <c r="U954" s="104" t="s">
        <v>57</v>
      </c>
      <c r="V954" s="104" t="s">
        <v>9</v>
      </c>
      <c r="W954" s="104" t="s">
        <v>10</v>
      </c>
      <c r="X954" s="104" t="s">
        <v>11</v>
      </c>
      <c r="Y954" s="104" t="s">
        <v>58</v>
      </c>
      <c r="Z954" s="106"/>
      <c r="AA954" s="102"/>
      <c r="AB954" s="93"/>
      <c r="AC954" s="93"/>
    </row>
    <row r="955" spans="1:29" ht="20.100000000000001" customHeight="1" x14ac:dyDescent="0.2">
      <c r="A955" s="405"/>
      <c r="B955" s="353"/>
      <c r="C955" s="353"/>
      <c r="D955" s="406"/>
      <c r="E955" s="406"/>
      <c r="F955" s="406"/>
      <c r="G955" s="406"/>
      <c r="H955" s="406"/>
      <c r="I955" s="353"/>
      <c r="J955" s="407" t="s">
        <v>59</v>
      </c>
      <c r="K955" s="408"/>
      <c r="L955" s="409"/>
      <c r="M955" s="93"/>
      <c r="N955" s="110"/>
      <c r="O955" s="111" t="s">
        <v>60</v>
      </c>
      <c r="P955" s="111"/>
      <c r="Q955" s="111"/>
      <c r="R955" s="111">
        <v>0</v>
      </c>
      <c r="S955" s="112"/>
      <c r="T955" s="111" t="s">
        <v>60</v>
      </c>
      <c r="U955" s="113"/>
      <c r="V955" s="113"/>
      <c r="W955" s="113">
        <f>V955+U955</f>
        <v>0</v>
      </c>
      <c r="X955" s="113"/>
      <c r="Y955" s="113">
        <f>W955-X955</f>
        <v>0</v>
      </c>
      <c r="Z955" s="106"/>
      <c r="AA955" s="93"/>
      <c r="AB955" s="93"/>
      <c r="AC955" s="93"/>
    </row>
    <row r="956" spans="1:29" ht="20.100000000000001" customHeight="1" thickBot="1" x14ac:dyDescent="0.25">
      <c r="A956" s="405"/>
      <c r="B956" s="353" t="s">
        <v>61</v>
      </c>
      <c r="C956" s="410" t="s">
        <v>276</v>
      </c>
      <c r="D956" s="353"/>
      <c r="E956" s="353"/>
      <c r="F956" s="353"/>
      <c r="G956" s="353"/>
      <c r="H956" s="411"/>
      <c r="I956" s="406"/>
      <c r="J956" s="353"/>
      <c r="K956" s="353"/>
      <c r="L956" s="412"/>
      <c r="M956" s="94"/>
      <c r="N956" s="116"/>
      <c r="O956" s="111" t="s">
        <v>62</v>
      </c>
      <c r="P956" s="111"/>
      <c r="Q956" s="111"/>
      <c r="R956" s="111">
        <v>0</v>
      </c>
      <c r="S956" s="92"/>
      <c r="T956" s="111" t="s">
        <v>62</v>
      </c>
      <c r="U956" s="117">
        <f>IF($J$1="January","",Y955)</f>
        <v>0</v>
      </c>
      <c r="V956" s="113"/>
      <c r="W956" s="117">
        <f t="shared" ref="W956:W966" si="247">IF(U956="","",U956+V956)</f>
        <v>0</v>
      </c>
      <c r="X956" s="113"/>
      <c r="Y956" s="117">
        <f t="shared" ref="Y956:Y966" si="248">IF(W956="","",W956-X956)</f>
        <v>0</v>
      </c>
      <c r="Z956" s="118"/>
      <c r="AA956" s="94"/>
      <c r="AB956" s="93"/>
      <c r="AC956" s="93"/>
    </row>
    <row r="957" spans="1:29" ht="20.100000000000001" customHeight="1" thickBot="1" x14ac:dyDescent="0.25">
      <c r="A957" s="405"/>
      <c r="B957" s="413" t="s">
        <v>63</v>
      </c>
      <c r="C957" s="414"/>
      <c r="D957" s="353"/>
      <c r="E957" s="353"/>
      <c r="F957" s="563" t="s">
        <v>52</v>
      </c>
      <c r="G957" s="564"/>
      <c r="H957" s="353"/>
      <c r="I957" s="563" t="s">
        <v>64</v>
      </c>
      <c r="J957" s="565"/>
      <c r="K957" s="564"/>
      <c r="L957" s="415"/>
      <c r="M957" s="93"/>
      <c r="N957" s="110"/>
      <c r="O957" s="111" t="s">
        <v>65</v>
      </c>
      <c r="P957" s="111">
        <v>25</v>
      </c>
      <c r="Q957" s="111">
        <v>6</v>
      </c>
      <c r="R957" s="111">
        <v>0</v>
      </c>
      <c r="S957" s="92"/>
      <c r="T957" s="111" t="s">
        <v>65</v>
      </c>
      <c r="U957" s="117">
        <f>IF($J$1="February","",Y956)</f>
        <v>0</v>
      </c>
      <c r="V957" s="113">
        <v>10000</v>
      </c>
      <c r="W957" s="117">
        <f t="shared" si="247"/>
        <v>10000</v>
      </c>
      <c r="X957" s="113">
        <v>10000</v>
      </c>
      <c r="Y957" s="117">
        <f t="shared" si="248"/>
        <v>0</v>
      </c>
      <c r="Z957" s="118"/>
      <c r="AA957" s="93"/>
      <c r="AB957" s="93"/>
      <c r="AC957" s="93"/>
    </row>
    <row r="958" spans="1:29" ht="20.100000000000001" customHeight="1" x14ac:dyDescent="0.2">
      <c r="A958" s="405"/>
      <c r="B958" s="353"/>
      <c r="C958" s="353"/>
      <c r="D958" s="353"/>
      <c r="E958" s="353"/>
      <c r="F958" s="353"/>
      <c r="G958" s="353"/>
      <c r="H958" s="416"/>
      <c r="I958" s="353"/>
      <c r="J958" s="353"/>
      <c r="K958" s="353"/>
      <c r="L958" s="417"/>
      <c r="M958" s="93"/>
      <c r="N958" s="110"/>
      <c r="O958" s="111" t="s">
        <v>66</v>
      </c>
      <c r="P958" s="111"/>
      <c r="Q958" s="111"/>
      <c r="R958" s="111">
        <v>0</v>
      </c>
      <c r="S958" s="92"/>
      <c r="T958" s="111" t="s">
        <v>66</v>
      </c>
      <c r="U958" s="117">
        <f>Y957</f>
        <v>0</v>
      </c>
      <c r="V958" s="113"/>
      <c r="W958" s="117">
        <f t="shared" si="247"/>
        <v>0</v>
      </c>
      <c r="X958" s="113"/>
      <c r="Y958" s="117">
        <f t="shared" si="248"/>
        <v>0</v>
      </c>
      <c r="Z958" s="118"/>
      <c r="AA958" s="93"/>
      <c r="AB958" s="93"/>
      <c r="AC958" s="93"/>
    </row>
    <row r="959" spans="1:29" ht="20.100000000000001" customHeight="1" x14ac:dyDescent="0.2">
      <c r="A959" s="405"/>
      <c r="B959" s="581" t="s">
        <v>51</v>
      </c>
      <c r="C959" s="527"/>
      <c r="D959" s="353"/>
      <c r="E959" s="353"/>
      <c r="F959" s="124" t="s">
        <v>67</v>
      </c>
      <c r="G959" s="125">
        <f>IF($J$1="January",U955,IF($J$1="February",U956,IF($J$1="March",U957,IF($J$1="April",U958,IF($J$1="May",U959,IF($J$1="June",U960,IF($J$1="July",U961,IF($J$1="August",U962,IF($J$1="August",U962,IF($J$1="September",U963,IF($J$1="October",U964,IF($J$1="November",U965,IF($J$1="December",U966)))))))))))))</f>
        <v>0</v>
      </c>
      <c r="H959" s="416"/>
      <c r="I959" s="126">
        <f>IF(C963&gt;=C962,$K$2,C961+C963)</f>
        <v>31</v>
      </c>
      <c r="J959" s="127" t="s">
        <v>68</v>
      </c>
      <c r="K959" s="128">
        <f>K955/$K$2*I959</f>
        <v>0</v>
      </c>
      <c r="L959" s="418"/>
      <c r="M959" s="93"/>
      <c r="N959" s="110"/>
      <c r="O959" s="111" t="s">
        <v>69</v>
      </c>
      <c r="P959" s="111"/>
      <c r="Q959" s="111"/>
      <c r="R959" s="111">
        <v>0</v>
      </c>
      <c r="S959" s="92"/>
      <c r="T959" s="111" t="s">
        <v>69</v>
      </c>
      <c r="U959" s="117"/>
      <c r="V959" s="113"/>
      <c r="W959" s="117" t="str">
        <f t="shared" si="247"/>
        <v/>
      </c>
      <c r="X959" s="113"/>
      <c r="Y959" s="117" t="str">
        <f t="shared" si="248"/>
        <v/>
      </c>
      <c r="Z959" s="118"/>
      <c r="AA959" s="93"/>
      <c r="AB959" s="93"/>
      <c r="AC959" s="93"/>
    </row>
    <row r="960" spans="1:29" ht="20.100000000000001" customHeight="1" x14ac:dyDescent="0.2">
      <c r="A960" s="405"/>
      <c r="B960" s="130"/>
      <c r="C960" s="130"/>
      <c r="D960" s="353"/>
      <c r="E960" s="353"/>
      <c r="F960" s="124" t="s">
        <v>9</v>
      </c>
      <c r="G960" s="125">
        <f>IF($J$1="January",V955,IF($J$1="February",V956,IF($J$1="March",V957,IF($J$1="April",V958,IF($J$1="May",V959,IF($J$1="June",V960,IF($J$1="July",V961,IF($J$1="August",V962,IF($J$1="August",V962,IF($J$1="September",V963,IF($J$1="October",V964,IF($J$1="November",V965,IF($J$1="December",V966)))))))))))))</f>
        <v>0</v>
      </c>
      <c r="H960" s="416"/>
      <c r="I960" s="446">
        <v>10</v>
      </c>
      <c r="J960" s="127" t="s">
        <v>70</v>
      </c>
      <c r="K960" s="390">
        <f>K955/$K$2/8*I960</f>
        <v>0</v>
      </c>
      <c r="L960" s="420"/>
      <c r="M960" s="93"/>
      <c r="N960" s="110"/>
      <c r="O960" s="111" t="s">
        <v>47</v>
      </c>
      <c r="P960" s="111"/>
      <c r="Q960" s="111"/>
      <c r="R960" s="111">
        <v>0</v>
      </c>
      <c r="S960" s="92"/>
      <c r="T960" s="111" t="s">
        <v>47</v>
      </c>
      <c r="U960" s="117" t="str">
        <f>IF($J$1="May","",Y959)</f>
        <v/>
      </c>
      <c r="V960" s="113"/>
      <c r="W960" s="117" t="str">
        <f t="shared" si="247"/>
        <v/>
      </c>
      <c r="X960" s="113"/>
      <c r="Y960" s="117" t="str">
        <f t="shared" si="248"/>
        <v/>
      </c>
      <c r="Z960" s="118"/>
      <c r="AA960" s="93"/>
      <c r="AB960" s="93"/>
      <c r="AC960" s="93"/>
    </row>
    <row r="961" spans="1:29" ht="20.100000000000001" customHeight="1" x14ac:dyDescent="0.2">
      <c r="A961" s="405"/>
      <c r="B961" s="124" t="s">
        <v>54</v>
      </c>
      <c r="C961" s="130">
        <f>IF($J$1="January",P955,IF($J$1="February",P956,IF($J$1="March",P957,IF($J$1="April",P958,IF($J$1="May",P959,IF($J$1="June",P960,IF($J$1="July",P961,IF($J$1="August",P962,IF($J$1="August",P962,IF($J$1="September",P963,IF($J$1="October",P964,IF($J$1="November",P965,IF($J$1="December",P966)))))))))))))</f>
        <v>0</v>
      </c>
      <c r="D961" s="353"/>
      <c r="E961" s="353"/>
      <c r="F961" s="124" t="s">
        <v>71</v>
      </c>
      <c r="G961" s="125" t="str">
        <f>IF($J$1="January",W955,IF($J$1="February",W956,IF($J$1="March",W957,IF($J$1="April",W958,IF($J$1="May",W959,IF($J$1="June",W960,IF($J$1="July",W961,IF($J$1="August",W962,IF($J$1="August",W962,IF($J$1="September",W963,IF($J$1="October",W964,IF($J$1="November",W965,IF($J$1="December",W966)))))))))))))</f>
        <v/>
      </c>
      <c r="H961" s="416"/>
      <c r="I961" s="578" t="s">
        <v>72</v>
      </c>
      <c r="J961" s="527"/>
      <c r="K961" s="125">
        <f>K959+K960</f>
        <v>0</v>
      </c>
      <c r="L961" s="420"/>
      <c r="M961" s="93"/>
      <c r="N961" s="110"/>
      <c r="O961" s="111" t="s">
        <v>73</v>
      </c>
      <c r="P961" s="111"/>
      <c r="Q961" s="111"/>
      <c r="R961" s="111">
        <v>0</v>
      </c>
      <c r="S961" s="92"/>
      <c r="T961" s="111" t="s">
        <v>73</v>
      </c>
      <c r="U961" s="117" t="str">
        <f>IF($J$1="June","",Y960)</f>
        <v/>
      </c>
      <c r="V961" s="113"/>
      <c r="W961" s="117" t="str">
        <f t="shared" si="247"/>
        <v/>
      </c>
      <c r="X961" s="113"/>
      <c r="Y961" s="117" t="str">
        <f t="shared" si="248"/>
        <v/>
      </c>
      <c r="Z961" s="118"/>
      <c r="AA961" s="93"/>
      <c r="AB961" s="93"/>
      <c r="AC961" s="93"/>
    </row>
    <row r="962" spans="1:29" ht="20.100000000000001" customHeight="1" x14ac:dyDescent="0.2">
      <c r="A962" s="405"/>
      <c r="B962" s="124" t="s">
        <v>55</v>
      </c>
      <c r="C962" s="130">
        <f>IF($J$1="January",Q955,IF($J$1="February",Q956,IF($J$1="March",Q957,IF($J$1="April",Q958,IF($J$1="May",Q959,IF($J$1="June",Q960,IF($J$1="July",Q961,IF($J$1="August",Q962,IF($J$1="August",Q962,IF($J$1="September",Q963,IF($J$1="October",Q964,IF($J$1="November",Q965,IF($J$1="December",Q966)))))))))))))</f>
        <v>0</v>
      </c>
      <c r="D962" s="353"/>
      <c r="E962" s="353"/>
      <c r="F962" s="124" t="s">
        <v>11</v>
      </c>
      <c r="G962" s="125">
        <f>IF($J$1="January",X955,IF($J$1="February",X956,IF($J$1="March",X957,IF($J$1="April",X958,IF($J$1="May",X959,IF($J$1="June",X960,IF($J$1="July",X961,IF($J$1="August",X962,IF($J$1="August",X962,IF($J$1="September",X963,IF($J$1="October",X964,IF($J$1="November",X965,IF($J$1="December",X966)))))))))))))</f>
        <v>0</v>
      </c>
      <c r="H962" s="416"/>
      <c r="I962" s="578" t="s">
        <v>74</v>
      </c>
      <c r="J962" s="527"/>
      <c r="K962" s="125">
        <f>G962</f>
        <v>0</v>
      </c>
      <c r="L962" s="420"/>
      <c r="M962" s="93"/>
      <c r="N962" s="110"/>
      <c r="O962" s="111" t="s">
        <v>75</v>
      </c>
      <c r="P962" s="111"/>
      <c r="Q962" s="111"/>
      <c r="R962" s="111">
        <v>0</v>
      </c>
      <c r="S962" s="92"/>
      <c r="T962" s="111" t="s">
        <v>75</v>
      </c>
      <c r="U962" s="117" t="str">
        <f>Y961</f>
        <v/>
      </c>
      <c r="V962" s="113"/>
      <c r="W962" s="117" t="str">
        <f t="shared" si="247"/>
        <v/>
      </c>
      <c r="X962" s="113"/>
      <c r="Y962" s="117" t="str">
        <f t="shared" si="248"/>
        <v/>
      </c>
      <c r="Z962" s="118"/>
      <c r="AA962" s="93"/>
      <c r="AB962" s="93"/>
      <c r="AC962" s="93"/>
    </row>
    <row r="963" spans="1:29" ht="18.75" customHeight="1" x14ac:dyDescent="0.2">
      <c r="A963" s="405"/>
      <c r="B963" s="426" t="s">
        <v>76</v>
      </c>
      <c r="C963" s="424">
        <f>IF($J$1="January",R955,IF($J$1="February",R956,IF($J$1="March",R957,IF($J$1="April",R958,IF($J$1="May",R959,IF($J$1="June",R960,IF($J$1="July",R961,IF($J$1="August",R962,IF($J$1="August",R962,IF($J$1="September",R963,IF($J$1="October",R964,IF($J$1="November",R965,IF($J$1="December",R966)))))))))))))</f>
        <v>0</v>
      </c>
      <c r="D963" s="353"/>
      <c r="E963" s="353"/>
      <c r="F963" s="426" t="s">
        <v>58</v>
      </c>
      <c r="G963" s="427" t="str">
        <f>IF($J$1="January",Y955,IF($J$1="February",Y956,IF($J$1="March",Y957,IF($J$1="April",Y958,IF($J$1="May",Y959,IF($J$1="June",Y960,IF($J$1="July",Y961,IF($J$1="August",Y962,IF($J$1="August",Y962,IF($J$1="September",Y963,IF($J$1="October",Y964,IF($J$1="November",Y965,IF($J$1="December",Y966)))))))))))))</f>
        <v/>
      </c>
      <c r="H963" s="353"/>
      <c r="I963" s="576" t="s">
        <v>13</v>
      </c>
      <c r="J963" s="577"/>
      <c r="K963" s="430">
        <f>K961-K962</f>
        <v>0</v>
      </c>
      <c r="L963" s="412"/>
      <c r="M963" s="93"/>
      <c r="N963" s="110"/>
      <c r="O963" s="111" t="s">
        <v>78</v>
      </c>
      <c r="P963" s="111"/>
      <c r="Q963" s="111"/>
      <c r="R963" s="111">
        <v>0</v>
      </c>
      <c r="S963" s="92"/>
      <c r="T963" s="111" t="s">
        <v>78</v>
      </c>
      <c r="U963" s="117" t="str">
        <f>Y962</f>
        <v/>
      </c>
      <c r="V963" s="113"/>
      <c r="W963" s="117" t="str">
        <f t="shared" si="247"/>
        <v/>
      </c>
      <c r="X963" s="113"/>
      <c r="Y963" s="117" t="str">
        <f t="shared" si="248"/>
        <v/>
      </c>
      <c r="Z963" s="118"/>
      <c r="AA963" s="93"/>
      <c r="AB963" s="93"/>
      <c r="AC963" s="93"/>
    </row>
    <row r="964" spans="1:29" ht="20.100000000000001" customHeight="1" x14ac:dyDescent="0.2">
      <c r="A964" s="405"/>
      <c r="B964" s="353"/>
      <c r="C964" s="353"/>
      <c r="D964" s="353"/>
      <c r="E964" s="353"/>
      <c r="F964" s="353"/>
      <c r="G964" s="353"/>
      <c r="H964" s="353"/>
      <c r="I964" s="571"/>
      <c r="J964" s="572"/>
      <c r="K964" s="408"/>
      <c r="L964" s="415"/>
      <c r="M964" s="93"/>
      <c r="N964" s="110"/>
      <c r="O964" s="111" t="s">
        <v>79</v>
      </c>
      <c r="P964" s="111"/>
      <c r="Q964" s="111"/>
      <c r="R964" s="111">
        <v>0</v>
      </c>
      <c r="S964" s="92"/>
      <c r="T964" s="111" t="s">
        <v>79</v>
      </c>
      <c r="U964" s="117" t="str">
        <f>Y963</f>
        <v/>
      </c>
      <c r="V964" s="113"/>
      <c r="W964" s="117" t="str">
        <f t="shared" si="247"/>
        <v/>
      </c>
      <c r="X964" s="113"/>
      <c r="Y964" s="117" t="str">
        <f t="shared" si="248"/>
        <v/>
      </c>
      <c r="Z964" s="118"/>
      <c r="AA964" s="93"/>
      <c r="AB964" s="93"/>
      <c r="AC964" s="93"/>
    </row>
    <row r="965" spans="1:29" ht="20.100000000000001" customHeight="1" x14ac:dyDescent="0.3">
      <c r="A965" s="405"/>
      <c r="B965" s="444"/>
      <c r="C965" s="444"/>
      <c r="D965" s="444"/>
      <c r="E965" s="444"/>
      <c r="F965" s="353"/>
      <c r="G965" s="444"/>
      <c r="H965" s="444"/>
      <c r="I965" s="571"/>
      <c r="J965" s="572"/>
      <c r="K965" s="408"/>
      <c r="L965" s="415"/>
      <c r="M965" s="93"/>
      <c r="N965" s="110"/>
      <c r="O965" s="111" t="s">
        <v>80</v>
      </c>
      <c r="P965" s="140"/>
      <c r="Q965" s="140"/>
      <c r="R965" s="111">
        <v>0</v>
      </c>
      <c r="S965" s="92"/>
      <c r="T965" s="111" t="s">
        <v>80</v>
      </c>
      <c r="U965" s="117" t="str">
        <f>Y964</f>
        <v/>
      </c>
      <c r="V965" s="113"/>
      <c r="W965" s="117" t="str">
        <f t="shared" si="247"/>
        <v/>
      </c>
      <c r="X965" s="113"/>
      <c r="Y965" s="117" t="str">
        <f t="shared" si="248"/>
        <v/>
      </c>
      <c r="Z965" s="118"/>
      <c r="AA965" s="93"/>
      <c r="AB965" s="93"/>
      <c r="AC965" s="93"/>
    </row>
    <row r="966" spans="1:29" ht="20.100000000000001" customHeight="1" thickBot="1" x14ac:dyDescent="0.35">
      <c r="A966" s="421"/>
      <c r="B966" s="447"/>
      <c r="C966" s="447"/>
      <c r="D966" s="447"/>
      <c r="E966" s="447"/>
      <c r="F966" s="447"/>
      <c r="G966" s="447"/>
      <c r="H966" s="447"/>
      <c r="I966" s="447"/>
      <c r="J966" s="447"/>
      <c r="K966" s="447"/>
      <c r="L966" s="423"/>
      <c r="M966" s="93"/>
      <c r="N966" s="110"/>
      <c r="O966" s="111" t="s">
        <v>81</v>
      </c>
      <c r="P966" s="111"/>
      <c r="Q966" s="111"/>
      <c r="R966" s="111">
        <v>0</v>
      </c>
      <c r="S966" s="92"/>
      <c r="T966" s="111" t="s">
        <v>81</v>
      </c>
      <c r="U966" s="117" t="str">
        <f>Y965</f>
        <v/>
      </c>
      <c r="V966" s="113"/>
      <c r="W966" s="117" t="str">
        <f t="shared" si="247"/>
        <v/>
      </c>
      <c r="X966" s="113"/>
      <c r="Y966" s="117" t="str">
        <f t="shared" si="248"/>
        <v/>
      </c>
      <c r="Z966" s="118"/>
      <c r="AA966" s="93"/>
      <c r="AB966" s="93"/>
      <c r="AC966" s="93"/>
    </row>
    <row r="967" spans="1:29" ht="20.100000000000001" customHeight="1" thickBot="1" x14ac:dyDescent="0.25">
      <c r="A967" s="353"/>
      <c r="B967" s="353"/>
      <c r="C967" s="353"/>
      <c r="D967" s="353"/>
      <c r="E967" s="353"/>
      <c r="F967" s="353"/>
      <c r="G967" s="353"/>
      <c r="H967" s="353"/>
      <c r="I967" s="353"/>
      <c r="J967" s="353"/>
      <c r="K967" s="353"/>
      <c r="L967" s="353"/>
      <c r="M967" s="136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6"/>
      <c r="AB967" s="136"/>
      <c r="AC967" s="136"/>
    </row>
    <row r="968" spans="1:29" ht="20.100000000000001" customHeight="1" thickBot="1" x14ac:dyDescent="0.55000000000000004">
      <c r="A968" s="560" t="s">
        <v>50</v>
      </c>
      <c r="B968" s="561"/>
      <c r="C968" s="561"/>
      <c r="D968" s="561"/>
      <c r="E968" s="561"/>
      <c r="F968" s="561"/>
      <c r="G968" s="561"/>
      <c r="H968" s="561"/>
      <c r="I968" s="561"/>
      <c r="J968" s="561"/>
      <c r="K968" s="561"/>
      <c r="L968" s="562"/>
      <c r="M968" s="94"/>
      <c r="N968" s="95"/>
      <c r="O968" s="557" t="s">
        <v>51</v>
      </c>
      <c r="P968" s="558"/>
      <c r="Q968" s="558"/>
      <c r="R968" s="559"/>
      <c r="S968" s="96"/>
      <c r="T968" s="557" t="s">
        <v>52</v>
      </c>
      <c r="U968" s="558"/>
      <c r="V968" s="558"/>
      <c r="W968" s="558"/>
      <c r="X968" s="558"/>
      <c r="Y968" s="559"/>
    </row>
    <row r="969" spans="1:29" ht="20.100000000000001" customHeight="1" thickBot="1" x14ac:dyDescent="0.25">
      <c r="A969" s="436"/>
      <c r="B969" s="437"/>
      <c r="C969" s="566" t="s">
        <v>237</v>
      </c>
      <c r="D969" s="573"/>
      <c r="E969" s="573"/>
      <c r="F969" s="573"/>
      <c r="G969" s="437" t="str">
        <f>$J$1</f>
        <v>May</v>
      </c>
      <c r="H969" s="568">
        <f>$K$1</f>
        <v>2025</v>
      </c>
      <c r="I969" s="573"/>
      <c r="J969" s="437"/>
      <c r="K969" s="438"/>
      <c r="L969" s="439"/>
      <c r="M969" s="102"/>
      <c r="N969" s="103"/>
      <c r="O969" s="104" t="s">
        <v>53</v>
      </c>
      <c r="P969" s="104" t="s">
        <v>54</v>
      </c>
      <c r="Q969" s="104" t="s">
        <v>55</v>
      </c>
      <c r="R969" s="104" t="s">
        <v>56</v>
      </c>
      <c r="S969" s="105"/>
      <c r="T969" s="104" t="s">
        <v>53</v>
      </c>
      <c r="U969" s="104" t="s">
        <v>57</v>
      </c>
      <c r="V969" s="104" t="s">
        <v>9</v>
      </c>
      <c r="W969" s="104" t="s">
        <v>10</v>
      </c>
      <c r="X969" s="104" t="s">
        <v>11</v>
      </c>
      <c r="Y969" s="104" t="s">
        <v>58</v>
      </c>
    </row>
    <row r="970" spans="1:29" ht="20.100000000000001" customHeight="1" x14ac:dyDescent="0.2">
      <c r="A970" s="98"/>
      <c r="B970" s="85"/>
      <c r="C970" s="85"/>
      <c r="D970" s="107"/>
      <c r="E970" s="107"/>
      <c r="F970" s="107"/>
      <c r="G970" s="107"/>
      <c r="H970" s="107"/>
      <c r="I970" s="85"/>
      <c r="J970" s="108" t="s">
        <v>59</v>
      </c>
      <c r="K970" s="87">
        <v>35000</v>
      </c>
      <c r="L970" s="109"/>
      <c r="M970" s="93"/>
      <c r="N970" s="110"/>
      <c r="O970" s="111" t="s">
        <v>60</v>
      </c>
      <c r="P970" s="111">
        <v>31</v>
      </c>
      <c r="Q970" s="111">
        <v>0</v>
      </c>
      <c r="R970" s="111">
        <v>0</v>
      </c>
      <c r="S970" s="112"/>
      <c r="T970" s="111" t="s">
        <v>60</v>
      </c>
      <c r="U970" s="113"/>
      <c r="V970" s="113"/>
      <c r="W970" s="113">
        <f>V970+U970</f>
        <v>0</v>
      </c>
      <c r="X970" s="113"/>
      <c r="Y970" s="113">
        <f>W970-X970</f>
        <v>0</v>
      </c>
    </row>
    <row r="971" spans="1:29" ht="20.100000000000001" customHeight="1" x14ac:dyDescent="0.2">
      <c r="A971" s="98"/>
      <c r="B971" s="85" t="s">
        <v>61</v>
      </c>
      <c r="C971" s="84" t="s">
        <v>256</v>
      </c>
      <c r="D971" s="85"/>
      <c r="E971" s="85"/>
      <c r="F971" s="85"/>
      <c r="G971" s="107"/>
      <c r="H971" s="114"/>
      <c r="I971" s="107"/>
      <c r="J971" s="85"/>
      <c r="K971" s="85"/>
      <c r="L971" s="115"/>
      <c r="M971" s="94"/>
      <c r="N971" s="116"/>
      <c r="O971" s="111" t="s">
        <v>62</v>
      </c>
      <c r="P971" s="111">
        <v>27</v>
      </c>
      <c r="Q971" s="111">
        <v>1</v>
      </c>
      <c r="R971" s="111">
        <v>0</v>
      </c>
      <c r="S971" s="92"/>
      <c r="T971" s="111" t="s">
        <v>62</v>
      </c>
      <c r="U971" s="117">
        <f t="shared" ref="U971:U977" si="249">Y970</f>
        <v>0</v>
      </c>
      <c r="V971" s="113"/>
      <c r="W971" s="117">
        <f t="shared" ref="W971:W981" si="250">IF(U971="","",U971+V971)</f>
        <v>0</v>
      </c>
      <c r="X971" s="113"/>
      <c r="Y971" s="117">
        <f t="shared" ref="Y971:Y981" si="251">IF(W971="","",W971-X971)</f>
        <v>0</v>
      </c>
    </row>
    <row r="972" spans="1:29" ht="20.100000000000001" customHeight="1" x14ac:dyDescent="0.2">
      <c r="A972" s="98"/>
      <c r="B972" s="119" t="s">
        <v>63</v>
      </c>
      <c r="C972" s="120"/>
      <c r="D972" s="85"/>
      <c r="E972" s="85"/>
      <c r="F972" s="603" t="s">
        <v>52</v>
      </c>
      <c r="G972" s="527"/>
      <c r="H972" s="85"/>
      <c r="I972" s="603" t="s">
        <v>64</v>
      </c>
      <c r="J972" s="526"/>
      <c r="K972" s="527"/>
      <c r="L972" s="121"/>
      <c r="M972" s="93"/>
      <c r="N972" s="110"/>
      <c r="O972" s="111" t="s">
        <v>65</v>
      </c>
      <c r="P972" s="111">
        <v>30</v>
      </c>
      <c r="Q972" s="111">
        <v>1</v>
      </c>
      <c r="R972" s="111">
        <v>0</v>
      </c>
      <c r="S972" s="92"/>
      <c r="T972" s="111" t="s">
        <v>65</v>
      </c>
      <c r="U972" s="117">
        <f t="shared" si="249"/>
        <v>0</v>
      </c>
      <c r="V972" s="113"/>
      <c r="W972" s="117">
        <f t="shared" si="250"/>
        <v>0</v>
      </c>
      <c r="X972" s="113"/>
      <c r="Y972" s="117">
        <f t="shared" si="251"/>
        <v>0</v>
      </c>
    </row>
    <row r="973" spans="1:29" ht="20.100000000000001" customHeight="1" x14ac:dyDescent="0.2">
      <c r="A973" s="98"/>
      <c r="B973" s="85"/>
      <c r="C973" s="85"/>
      <c r="D973" s="85"/>
      <c r="E973" s="85"/>
      <c r="F973" s="85"/>
      <c r="G973" s="85"/>
      <c r="H973" s="122"/>
      <c r="I973" s="85"/>
      <c r="J973" s="85"/>
      <c r="K973" s="85"/>
      <c r="L973" s="123"/>
      <c r="M973" s="93"/>
      <c r="N973" s="110"/>
      <c r="O973" s="111" t="s">
        <v>66</v>
      </c>
      <c r="P973" s="111">
        <v>30</v>
      </c>
      <c r="Q973" s="111">
        <v>0</v>
      </c>
      <c r="R973" s="111">
        <f t="shared" ref="R973:R979" si="252">IF(Q973="","",R972-Q973)</f>
        <v>0</v>
      </c>
      <c r="S973" s="92"/>
      <c r="T973" s="111" t="s">
        <v>66</v>
      </c>
      <c r="U973" s="117">
        <f t="shared" si="249"/>
        <v>0</v>
      </c>
      <c r="V973" s="113"/>
      <c r="W973" s="117">
        <f t="shared" si="250"/>
        <v>0</v>
      </c>
      <c r="X973" s="113"/>
      <c r="Y973" s="117">
        <f t="shared" si="251"/>
        <v>0</v>
      </c>
    </row>
    <row r="974" spans="1:29" ht="20.100000000000001" customHeight="1" x14ac:dyDescent="0.2">
      <c r="A974" s="98"/>
      <c r="B974" s="569" t="s">
        <v>51</v>
      </c>
      <c r="C974" s="527"/>
      <c r="D974" s="85"/>
      <c r="E974" s="85"/>
      <c r="F974" s="124" t="s">
        <v>67</v>
      </c>
      <c r="G974" s="125">
        <f>IF($J$1="January",U970,IF($J$1="February",U971,IF($J$1="March",U972,IF($J$1="April",U973,IF($J$1="May",U974,IF($J$1="June",U975,IF($J$1="July",U976,IF($J$1="August",U977,IF($J$1="August",U977,IF($J$1="September",U978,IF($J$1="October",U979,IF($J$1="November",U980,IF($J$1="December",U981)))))))))))))</f>
        <v>0</v>
      </c>
      <c r="H974" s="122"/>
      <c r="I974" s="126">
        <f>IF(C978&gt;0,$K$2,C976)</f>
        <v>31</v>
      </c>
      <c r="J974" s="127" t="s">
        <v>68</v>
      </c>
      <c r="K974" s="128">
        <f>K970/$K$2*I974</f>
        <v>35000</v>
      </c>
      <c r="L974" s="129"/>
      <c r="M974" s="93"/>
      <c r="N974" s="110"/>
      <c r="O974" s="111" t="s">
        <v>69</v>
      </c>
      <c r="P974" s="111">
        <v>31</v>
      </c>
      <c r="Q974" s="111">
        <v>0</v>
      </c>
      <c r="R974" s="111">
        <f t="shared" si="252"/>
        <v>0</v>
      </c>
      <c r="S974" s="92"/>
      <c r="T974" s="111" t="s">
        <v>69</v>
      </c>
      <c r="U974" s="117">
        <f t="shared" si="249"/>
        <v>0</v>
      </c>
      <c r="V974" s="113"/>
      <c r="W974" s="117">
        <f t="shared" si="250"/>
        <v>0</v>
      </c>
      <c r="X974" s="113"/>
      <c r="Y974" s="117">
        <f t="shared" si="251"/>
        <v>0</v>
      </c>
    </row>
    <row r="975" spans="1:29" ht="20.100000000000001" customHeight="1" x14ac:dyDescent="0.2">
      <c r="A975" s="98"/>
      <c r="B975" s="130"/>
      <c r="C975" s="130"/>
      <c r="D975" s="85"/>
      <c r="E975" s="85"/>
      <c r="F975" s="124" t="s">
        <v>9</v>
      </c>
      <c r="G975" s="125">
        <f>IF($J$1="January",V970,IF($J$1="February",V971,IF($J$1="March",V972,IF($J$1="April",V973,IF($J$1="May",V974,IF($J$1="June",V975,IF($J$1="July",V976,IF($J$1="August",V977,IF($J$1="August",V977,IF($J$1="September",V978,IF($J$1="October",V979,IF($J$1="November",V980,IF($J$1="December",V981)))))))))))))</f>
        <v>0</v>
      </c>
      <c r="H975" s="122"/>
      <c r="I975" s="126">
        <v>108</v>
      </c>
      <c r="J975" s="127" t="s">
        <v>70</v>
      </c>
      <c r="K975" s="125">
        <f>K970/$K$2/8*I975</f>
        <v>15241.935483870968</v>
      </c>
      <c r="L975" s="131"/>
      <c r="M975" s="93"/>
      <c r="N975" s="110"/>
      <c r="O975" s="111" t="s">
        <v>47</v>
      </c>
      <c r="P975" s="111"/>
      <c r="Q975" s="111"/>
      <c r="R975" s="111" t="str">
        <f t="shared" si="252"/>
        <v/>
      </c>
      <c r="S975" s="92"/>
      <c r="T975" s="111" t="s">
        <v>47</v>
      </c>
      <c r="U975" s="117">
        <f t="shared" si="249"/>
        <v>0</v>
      </c>
      <c r="V975" s="113"/>
      <c r="W975" s="117">
        <f t="shared" si="250"/>
        <v>0</v>
      </c>
      <c r="X975" s="113"/>
      <c r="Y975" s="117">
        <f t="shared" si="251"/>
        <v>0</v>
      </c>
    </row>
    <row r="976" spans="1:29" ht="20.100000000000001" customHeight="1" x14ac:dyDescent="0.2">
      <c r="A976" s="98"/>
      <c r="B976" s="124" t="s">
        <v>54</v>
      </c>
      <c r="C976" s="130">
        <f>IF($J$1="January",P970,IF($J$1="February",P971,IF($J$1="March",P972,IF($J$1="April",P973,IF($J$1="May",P974,IF($J$1="June",P975,IF($J$1="July",P976,IF($J$1="August",P977,IF($J$1="August",P977,IF($J$1="September",P978,IF($J$1="October",P979,IF($J$1="November",P980,IF($J$1="December",P981)))))))))))))</f>
        <v>31</v>
      </c>
      <c r="D976" s="85"/>
      <c r="E976" s="85"/>
      <c r="F976" s="124" t="s">
        <v>71</v>
      </c>
      <c r="G976" s="125">
        <f>IF($J$1="January",W970,IF($J$1="February",W971,IF($J$1="March",W972,IF($J$1="April",W973,IF($J$1="May",W974,IF($J$1="June",W975,IF($J$1="July",W976,IF($J$1="August",W977,IF($J$1="August",W977,IF($J$1="September",W978,IF($J$1="October",W979,IF($J$1="November",W980,IF($J$1="December",W981)))))))))))))</f>
        <v>0</v>
      </c>
      <c r="H976" s="122"/>
      <c r="I976" s="570" t="s">
        <v>72</v>
      </c>
      <c r="J976" s="527"/>
      <c r="K976" s="125">
        <f>K974+K975</f>
        <v>50241.93548387097</v>
      </c>
      <c r="L976" s="131"/>
      <c r="M976" s="93"/>
      <c r="N976" s="110"/>
      <c r="O976" s="111" t="s">
        <v>73</v>
      </c>
      <c r="P976" s="111"/>
      <c r="Q976" s="111"/>
      <c r="R976" s="111" t="str">
        <f t="shared" si="252"/>
        <v/>
      </c>
      <c r="S976" s="92"/>
      <c r="T976" s="111" t="s">
        <v>73</v>
      </c>
      <c r="U976" s="117">
        <f t="shared" si="249"/>
        <v>0</v>
      </c>
      <c r="V976" s="113"/>
      <c r="W976" s="117">
        <f t="shared" si="250"/>
        <v>0</v>
      </c>
      <c r="X976" s="113"/>
      <c r="Y976" s="117">
        <f t="shared" si="251"/>
        <v>0</v>
      </c>
    </row>
    <row r="977" spans="1:29" ht="20.100000000000001" customHeight="1" x14ac:dyDescent="0.2">
      <c r="A977" s="98"/>
      <c r="B977" s="124" t="s">
        <v>55</v>
      </c>
      <c r="C977" s="130">
        <f>IF($J$1="January",Q970,IF($J$1="February",Q971,IF($J$1="March",Q972,IF($J$1="April",Q973,IF($J$1="May",Q974,IF($J$1="June",Q975,IF($J$1="July",Q976,IF($J$1="August",Q977,IF($J$1="August",Q977,IF($J$1="September",Q978,IF($J$1="October",Q979,IF($J$1="November",Q980,IF($J$1="December",Q981)))))))))))))</f>
        <v>0</v>
      </c>
      <c r="D977" s="85"/>
      <c r="E977" s="85"/>
      <c r="F977" s="124" t="s">
        <v>11</v>
      </c>
      <c r="G977" s="125">
        <f>IF($J$1="January",X970,IF($J$1="February",X971,IF($J$1="March",X972,IF($J$1="April",X973,IF($J$1="May",X974,IF($J$1="June",X975,IF($J$1="July",X976,IF($J$1="August",X977,IF($J$1="August",X977,IF($J$1="September",X978,IF($J$1="October",X979,IF($J$1="November",X980,IF($J$1="December",X981)))))))))))))</f>
        <v>0</v>
      </c>
      <c r="H977" s="122"/>
      <c r="I977" s="570" t="s">
        <v>74</v>
      </c>
      <c r="J977" s="527"/>
      <c r="K977" s="125">
        <f>G977</f>
        <v>0</v>
      </c>
      <c r="L977" s="131"/>
      <c r="M977" s="93"/>
      <c r="N977" s="110"/>
      <c r="O977" s="111" t="s">
        <v>75</v>
      </c>
      <c r="P977" s="111"/>
      <c r="Q977" s="111"/>
      <c r="R977" s="111" t="str">
        <f t="shared" si="252"/>
        <v/>
      </c>
      <c r="S977" s="92"/>
      <c r="T977" s="111" t="s">
        <v>75</v>
      </c>
      <c r="U977" s="117">
        <f t="shared" si="249"/>
        <v>0</v>
      </c>
      <c r="V977" s="113"/>
      <c r="W977" s="117">
        <f t="shared" si="250"/>
        <v>0</v>
      </c>
      <c r="X977" s="113"/>
      <c r="Y977" s="117">
        <f t="shared" si="251"/>
        <v>0</v>
      </c>
    </row>
    <row r="978" spans="1:29" ht="18.75" customHeight="1" x14ac:dyDescent="0.2">
      <c r="A978" s="405"/>
      <c r="B978" s="426" t="s">
        <v>76</v>
      </c>
      <c r="C978" s="424">
        <f>IF($J$1="January",R970,IF($J$1="February",R971,IF($J$1="March",R972,IF($J$1="April",R973,IF($J$1="May",R974,IF($J$1="June",R975,IF($J$1="July",R976,IF($J$1="August",R977,IF($J$1="August",R977,IF($J$1="September",R978,IF($J$1="October",R979,IF($J$1="November",R980,IF($J$1="December",R981)))))))))))))</f>
        <v>0</v>
      </c>
      <c r="D978" s="353"/>
      <c r="E978" s="353"/>
      <c r="F978" s="426" t="s">
        <v>58</v>
      </c>
      <c r="G978" s="427">
        <f>IF($J$1="January",Y970,IF($J$1="February",Y971,IF($J$1="March",Y972,IF($J$1="April",Y973,IF($J$1="May",Y974,IF($J$1="June",Y975,IF($J$1="July",Y976,IF($J$1="August",Y977,IF($J$1="August",Y977,IF($J$1="September",Y978,IF($J$1="October",Y979,IF($J$1="November",Y980,IF($J$1="December",Y981)))))))))))))</f>
        <v>0</v>
      </c>
      <c r="H978" s="353"/>
      <c r="I978" s="576" t="s">
        <v>13</v>
      </c>
      <c r="J978" s="577"/>
      <c r="K978" s="430">
        <f>K976-K977</f>
        <v>50241.93548387097</v>
      </c>
      <c r="L978" s="412"/>
      <c r="M978" s="93"/>
      <c r="N978" s="110"/>
      <c r="O978" s="111" t="s">
        <v>78</v>
      </c>
      <c r="P978" s="111"/>
      <c r="Q978" s="111"/>
      <c r="R978" s="111" t="str">
        <f t="shared" si="252"/>
        <v/>
      </c>
      <c r="S978" s="92"/>
      <c r="T978" s="111" t="s">
        <v>78</v>
      </c>
      <c r="U978" s="117">
        <f>Y977</f>
        <v>0</v>
      </c>
      <c r="V978" s="113"/>
      <c r="W978" s="117">
        <f t="shared" si="250"/>
        <v>0</v>
      </c>
      <c r="X978" s="113"/>
      <c r="Y978" s="117">
        <f t="shared" si="251"/>
        <v>0</v>
      </c>
      <c r="Z978" s="118"/>
      <c r="AA978" s="93"/>
      <c r="AB978" s="93"/>
      <c r="AC978" s="93"/>
    </row>
    <row r="979" spans="1:29" ht="20.100000000000001" customHeight="1" x14ac:dyDescent="0.2">
      <c r="A979" s="98"/>
      <c r="B979" s="85"/>
      <c r="C979" s="85"/>
      <c r="D979" s="85"/>
      <c r="E979" s="85"/>
      <c r="F979" s="85"/>
      <c r="G979" s="85"/>
      <c r="H979" s="85"/>
      <c r="I979" s="574"/>
      <c r="J979" s="575"/>
      <c r="K979" s="87"/>
      <c r="L979" s="121"/>
      <c r="N979" s="110"/>
      <c r="O979" s="111" t="s">
        <v>79</v>
      </c>
      <c r="P979" s="111"/>
      <c r="Q979" s="111"/>
      <c r="R979" s="111" t="str">
        <f t="shared" si="252"/>
        <v/>
      </c>
      <c r="S979" s="92"/>
      <c r="T979" s="111" t="s">
        <v>79</v>
      </c>
      <c r="U979" s="117">
        <f>Y978</f>
        <v>0</v>
      </c>
      <c r="V979" s="113"/>
      <c r="W979" s="117">
        <f t="shared" si="250"/>
        <v>0</v>
      </c>
      <c r="X979" s="113"/>
      <c r="Y979" s="117">
        <f t="shared" si="251"/>
        <v>0</v>
      </c>
    </row>
    <row r="980" spans="1:29" ht="20.100000000000001" customHeight="1" x14ac:dyDescent="0.3">
      <c r="A980" s="98"/>
      <c r="B980" s="83"/>
      <c r="C980" s="83"/>
      <c r="D980" s="83"/>
      <c r="E980" s="83"/>
      <c r="F980" s="83"/>
      <c r="G980" s="83"/>
      <c r="H980" s="83"/>
      <c r="I980" s="574"/>
      <c r="J980" s="575"/>
      <c r="K980" s="87"/>
      <c r="L980" s="121"/>
      <c r="N980" s="110"/>
      <c r="O980" s="111" t="s">
        <v>80</v>
      </c>
      <c r="P980" s="111"/>
      <c r="Q980" s="111"/>
      <c r="R980" s="111">
        <v>0</v>
      </c>
      <c r="S980" s="92"/>
      <c r="T980" s="111" t="s">
        <v>80</v>
      </c>
      <c r="U980" s="117">
        <f>Y979</f>
        <v>0</v>
      </c>
      <c r="V980" s="113"/>
      <c r="W980" s="117">
        <f t="shared" si="250"/>
        <v>0</v>
      </c>
      <c r="X980" s="113"/>
      <c r="Y980" s="117">
        <f t="shared" si="251"/>
        <v>0</v>
      </c>
    </row>
    <row r="981" spans="1:29" ht="20.100000000000001" customHeight="1" thickBot="1" x14ac:dyDescent="0.35">
      <c r="A981" s="132"/>
      <c r="B981" s="133"/>
      <c r="C981" s="133"/>
      <c r="D981" s="133"/>
      <c r="E981" s="133"/>
      <c r="F981" s="133"/>
      <c r="G981" s="133"/>
      <c r="H981" s="133"/>
      <c r="I981" s="133"/>
      <c r="J981" s="133"/>
      <c r="K981" s="133"/>
      <c r="L981" s="134"/>
      <c r="N981" s="110"/>
      <c r="O981" s="111" t="s">
        <v>81</v>
      </c>
      <c r="P981" s="111"/>
      <c r="Q981" s="111"/>
      <c r="R981" s="111">
        <v>0</v>
      </c>
      <c r="S981" s="92"/>
      <c r="T981" s="111" t="s">
        <v>81</v>
      </c>
      <c r="U981" s="117"/>
      <c r="V981" s="113"/>
      <c r="W981" s="117" t="str">
        <f t="shared" si="250"/>
        <v/>
      </c>
      <c r="X981" s="113"/>
      <c r="Y981" s="117" t="str">
        <f t="shared" si="251"/>
        <v/>
      </c>
    </row>
    <row r="982" spans="1:29" ht="20.100000000000001" customHeight="1" thickBot="1" x14ac:dyDescent="0.3">
      <c r="M982" s="86"/>
      <c r="N982" s="110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</row>
    <row r="983" spans="1:29" ht="20.100000000000001" customHeight="1" thickBot="1" x14ac:dyDescent="0.55000000000000004">
      <c r="A983" s="560" t="s">
        <v>50</v>
      </c>
      <c r="B983" s="561"/>
      <c r="C983" s="561"/>
      <c r="D983" s="561"/>
      <c r="E983" s="561"/>
      <c r="F983" s="561"/>
      <c r="G983" s="561"/>
      <c r="H983" s="561"/>
      <c r="I983" s="561"/>
      <c r="J983" s="561"/>
      <c r="K983" s="561"/>
      <c r="L983" s="562"/>
      <c r="M983" s="94"/>
      <c r="N983" s="95"/>
      <c r="O983" s="557" t="s">
        <v>51</v>
      </c>
      <c r="P983" s="558"/>
      <c r="Q983" s="558"/>
      <c r="R983" s="559"/>
      <c r="S983" s="96"/>
      <c r="T983" s="557" t="s">
        <v>52</v>
      </c>
      <c r="U983" s="558"/>
      <c r="V983" s="558"/>
      <c r="W983" s="558"/>
      <c r="X983" s="558"/>
      <c r="Y983" s="559"/>
      <c r="Z983" s="97"/>
      <c r="AA983" s="86"/>
      <c r="AB983" s="86"/>
      <c r="AC983" s="86"/>
    </row>
    <row r="984" spans="1:29" ht="20.100000000000001" customHeight="1" thickBot="1" x14ac:dyDescent="0.3">
      <c r="A984" s="436"/>
      <c r="B984" s="437"/>
      <c r="C984" s="566" t="s">
        <v>237</v>
      </c>
      <c r="D984" s="567"/>
      <c r="E984" s="567"/>
      <c r="F984" s="567"/>
      <c r="G984" s="437" t="str">
        <f>$J$1</f>
        <v>May</v>
      </c>
      <c r="H984" s="568">
        <f>$K$1</f>
        <v>2025</v>
      </c>
      <c r="I984" s="567"/>
      <c r="J984" s="437"/>
      <c r="K984" s="438"/>
      <c r="L984" s="439"/>
      <c r="M984" s="102"/>
      <c r="N984" s="103"/>
      <c r="O984" s="104" t="s">
        <v>53</v>
      </c>
      <c r="P984" s="104" t="s">
        <v>54</v>
      </c>
      <c r="Q984" s="104" t="s">
        <v>55</v>
      </c>
      <c r="R984" s="104" t="s">
        <v>56</v>
      </c>
      <c r="S984" s="105"/>
      <c r="T984" s="104" t="s">
        <v>53</v>
      </c>
      <c r="U984" s="104" t="s">
        <v>57</v>
      </c>
      <c r="V984" s="104" t="s">
        <v>9</v>
      </c>
      <c r="W984" s="104" t="s">
        <v>10</v>
      </c>
      <c r="X984" s="104" t="s">
        <v>11</v>
      </c>
      <c r="Y984" s="104" t="s">
        <v>58</v>
      </c>
      <c r="Z984" s="106"/>
      <c r="AA984" s="86"/>
      <c r="AB984" s="86"/>
      <c r="AC984" s="86"/>
    </row>
    <row r="985" spans="1:29" ht="20.100000000000001" customHeight="1" x14ac:dyDescent="0.25">
      <c r="A985" s="98"/>
      <c r="B985" s="85"/>
      <c r="C985" s="85"/>
      <c r="D985" s="107"/>
      <c r="E985" s="107"/>
      <c r="F985" s="107"/>
      <c r="G985" s="107"/>
      <c r="H985" s="107"/>
      <c r="I985" s="85"/>
      <c r="J985" s="108" t="s">
        <v>59</v>
      </c>
      <c r="K985" s="87">
        <v>65000</v>
      </c>
      <c r="L985" s="109"/>
      <c r="M985" s="93"/>
      <c r="N985" s="110"/>
      <c r="O985" s="111" t="s">
        <v>60</v>
      </c>
      <c r="P985" s="111">
        <v>31</v>
      </c>
      <c r="Q985" s="111">
        <v>0</v>
      </c>
      <c r="R985" s="111">
        <v>0</v>
      </c>
      <c r="S985" s="112"/>
      <c r="T985" s="111" t="s">
        <v>60</v>
      </c>
      <c r="U985" s="113"/>
      <c r="V985" s="113"/>
      <c r="W985" s="113">
        <f>V985+U985</f>
        <v>0</v>
      </c>
      <c r="X985" s="113"/>
      <c r="Y985" s="113">
        <f>W985-X985</f>
        <v>0</v>
      </c>
      <c r="Z985" s="106"/>
      <c r="AA985" s="86"/>
      <c r="AB985" s="86"/>
      <c r="AC985" s="86"/>
    </row>
    <row r="986" spans="1:29" ht="20.100000000000001" customHeight="1" thickBot="1" x14ac:dyDescent="0.3">
      <c r="A986" s="203"/>
      <c r="B986" s="204" t="s">
        <v>61</v>
      </c>
      <c r="C986" s="205" t="s">
        <v>257</v>
      </c>
      <c r="D986" s="204"/>
      <c r="E986" s="204"/>
      <c r="F986" s="204"/>
      <c r="G986" s="204"/>
      <c r="H986" s="206"/>
      <c r="I986" s="207"/>
      <c r="J986" s="204"/>
      <c r="K986" s="204"/>
      <c r="L986" s="208"/>
      <c r="M986" s="94"/>
      <c r="N986" s="116"/>
      <c r="O986" s="111" t="s">
        <v>62</v>
      </c>
      <c r="P986" s="111">
        <v>27</v>
      </c>
      <c r="Q986" s="111">
        <v>1</v>
      </c>
      <c r="R986" s="111">
        <v>0</v>
      </c>
      <c r="S986" s="92"/>
      <c r="T986" s="111" t="s">
        <v>62</v>
      </c>
      <c r="U986" s="117">
        <f>Y985</f>
        <v>0</v>
      </c>
      <c r="V986" s="113"/>
      <c r="W986" s="117">
        <f t="shared" ref="W986:W994" si="253">IF(U986="","",U986+V986)</f>
        <v>0</v>
      </c>
      <c r="X986" s="113"/>
      <c r="Y986" s="117">
        <f t="shared" ref="Y986:Y996" si="254">IF(W986="","",W986-X986)</f>
        <v>0</v>
      </c>
      <c r="Z986" s="118"/>
      <c r="AA986" s="86"/>
      <c r="AB986" s="86"/>
      <c r="AC986" s="86"/>
    </row>
    <row r="987" spans="1:29" ht="20.100000000000001" customHeight="1" thickBot="1" x14ac:dyDescent="0.3">
      <c r="A987" s="98"/>
      <c r="B987" s="119" t="s">
        <v>63</v>
      </c>
      <c r="C987" s="145"/>
      <c r="D987" s="85"/>
      <c r="E987" s="85"/>
      <c r="F987" s="563" t="s">
        <v>52</v>
      </c>
      <c r="G987" s="564"/>
      <c r="H987" s="353"/>
      <c r="I987" s="563" t="s">
        <v>64</v>
      </c>
      <c r="J987" s="565"/>
      <c r="K987" s="564"/>
      <c r="L987" s="121"/>
      <c r="M987" s="93"/>
      <c r="N987" s="110"/>
      <c r="O987" s="111" t="s">
        <v>65</v>
      </c>
      <c r="P987" s="111">
        <v>30</v>
      </c>
      <c r="Q987" s="111">
        <v>1</v>
      </c>
      <c r="R987" s="111">
        <v>0</v>
      </c>
      <c r="S987" s="92"/>
      <c r="T987" s="111" t="s">
        <v>65</v>
      </c>
      <c r="U987" s="117">
        <f>IF($J$1="April",Y986,Y986)</f>
        <v>0</v>
      </c>
      <c r="V987" s="113"/>
      <c r="W987" s="117">
        <f t="shared" si="253"/>
        <v>0</v>
      </c>
      <c r="X987" s="113"/>
      <c r="Y987" s="117">
        <f t="shared" si="254"/>
        <v>0</v>
      </c>
      <c r="Z987" s="118"/>
      <c r="AA987" s="86"/>
      <c r="AB987" s="86"/>
      <c r="AC987" s="86"/>
    </row>
    <row r="988" spans="1:29" ht="20.100000000000001" customHeight="1" x14ac:dyDescent="0.25">
      <c r="A988" s="98"/>
      <c r="B988" s="85"/>
      <c r="C988" s="85"/>
      <c r="D988" s="85"/>
      <c r="E988" s="85"/>
      <c r="F988" s="85"/>
      <c r="G988" s="85"/>
      <c r="H988" s="122"/>
      <c r="I988" s="85"/>
      <c r="J988" s="85"/>
      <c r="K988" s="85"/>
      <c r="L988" s="123"/>
      <c r="M988" s="93"/>
      <c r="N988" s="110"/>
      <c r="O988" s="111" t="s">
        <v>66</v>
      </c>
      <c r="P988" s="111">
        <v>30</v>
      </c>
      <c r="Q988" s="111">
        <v>0</v>
      </c>
      <c r="R988" s="111">
        <v>0</v>
      </c>
      <c r="S988" s="92"/>
      <c r="T988" s="111" t="s">
        <v>66</v>
      </c>
      <c r="U988" s="117">
        <f>IF($J$1="April",Y987,Y987)</f>
        <v>0</v>
      </c>
      <c r="V988" s="113"/>
      <c r="W988" s="117">
        <f t="shared" si="253"/>
        <v>0</v>
      </c>
      <c r="X988" s="113"/>
      <c r="Y988" s="117">
        <f t="shared" si="254"/>
        <v>0</v>
      </c>
      <c r="Z988" s="118"/>
      <c r="AA988" s="86"/>
      <c r="AB988" s="86"/>
      <c r="AC988" s="86"/>
    </row>
    <row r="989" spans="1:29" ht="20.100000000000001" customHeight="1" x14ac:dyDescent="0.25">
      <c r="A989" s="98"/>
      <c r="B989" s="569" t="s">
        <v>51</v>
      </c>
      <c r="C989" s="527"/>
      <c r="D989" s="85"/>
      <c r="E989" s="85"/>
      <c r="F989" s="124" t="s">
        <v>67</v>
      </c>
      <c r="G989" s="125">
        <f>IF($J$1="January",U985,IF($J$1="February",U986,IF($J$1="March",U987,IF($J$1="April",U988,IF($J$1="May",U989,IF($J$1="June",U990,IF($J$1="July",U991,IF($J$1="August",U992,IF($J$1="August",U992,IF($J$1="September",U993,IF($J$1="October",U994,IF($J$1="November",U995,IF($J$1="December",U996)))))))))))))</f>
        <v>0</v>
      </c>
      <c r="H989" s="122"/>
      <c r="I989" s="126">
        <f>IF(C993&gt;0,$K$2,C991)</f>
        <v>31</v>
      </c>
      <c r="J989" s="127" t="s">
        <v>68</v>
      </c>
      <c r="K989" s="128">
        <f>K985/$K$2*I989</f>
        <v>65000.000000000007</v>
      </c>
      <c r="L989" s="129"/>
      <c r="M989" s="93"/>
      <c r="N989" s="110"/>
      <c r="O989" s="111" t="s">
        <v>69</v>
      </c>
      <c r="P989" s="111">
        <v>31</v>
      </c>
      <c r="Q989" s="111">
        <v>0</v>
      </c>
      <c r="R989" s="111">
        <v>0</v>
      </c>
      <c r="S989" s="92"/>
      <c r="T989" s="111" t="s">
        <v>69</v>
      </c>
      <c r="U989" s="117">
        <f>IF($J$1="May",Y988,Y988)</f>
        <v>0</v>
      </c>
      <c r="V989" s="113"/>
      <c r="W989" s="117">
        <f t="shared" si="253"/>
        <v>0</v>
      </c>
      <c r="X989" s="113"/>
      <c r="Y989" s="117">
        <f t="shared" si="254"/>
        <v>0</v>
      </c>
      <c r="Z989" s="118"/>
      <c r="AA989" s="86"/>
      <c r="AB989" s="86"/>
      <c r="AC989" s="86"/>
    </row>
    <row r="990" spans="1:29" ht="20.100000000000001" customHeight="1" x14ac:dyDescent="0.25">
      <c r="A990" s="98"/>
      <c r="B990" s="130"/>
      <c r="C990" s="130"/>
      <c r="D990" s="85"/>
      <c r="E990" s="85"/>
      <c r="F990" s="124" t="s">
        <v>9</v>
      </c>
      <c r="G990" s="125">
        <f>IF($J$1="January",V985,IF($J$1="February",V986,IF($J$1="March",V987,IF($J$1="April",V988,IF($J$1="May",V989,IF($J$1="June",V990,IF($J$1="July",V991,IF($J$1="August",V992,IF($J$1="August",V992,IF($J$1="September",V993,IF($J$1="October",V994,IF($J$1="November",V995,IF($J$1="December",V996)))))))))))))</f>
        <v>0</v>
      </c>
      <c r="H990" s="122"/>
      <c r="I990" s="146">
        <v>103</v>
      </c>
      <c r="J990" s="127" t="s">
        <v>70</v>
      </c>
      <c r="K990" s="125">
        <f>K985/$K$2/8*I990</f>
        <v>26995.967741935485</v>
      </c>
      <c r="L990" s="131"/>
      <c r="M990" s="93"/>
      <c r="N990" s="110"/>
      <c r="O990" s="111" t="s">
        <v>47</v>
      </c>
      <c r="P990" s="111"/>
      <c r="Q990" s="111"/>
      <c r="R990" s="111">
        <v>0</v>
      </c>
      <c r="S990" s="92"/>
      <c r="T990" s="111" t="s">
        <v>47</v>
      </c>
      <c r="U990" s="117">
        <f>IF($J$1="May",Y989,Y989)</f>
        <v>0</v>
      </c>
      <c r="V990" s="113"/>
      <c r="W990" s="117">
        <f t="shared" si="253"/>
        <v>0</v>
      </c>
      <c r="X990" s="113"/>
      <c r="Y990" s="117">
        <f t="shared" si="254"/>
        <v>0</v>
      </c>
      <c r="Z990" s="118"/>
      <c r="AA990" s="86"/>
      <c r="AB990" s="86"/>
      <c r="AC990" s="86"/>
    </row>
    <row r="991" spans="1:29" ht="20.100000000000001" customHeight="1" x14ac:dyDescent="0.25">
      <c r="A991" s="98"/>
      <c r="B991" s="124" t="s">
        <v>54</v>
      </c>
      <c r="C991" s="130">
        <f>IF($J$1="January",P985,IF($J$1="February",P986,IF($J$1="March",P987,IF($J$1="April",P988,IF($J$1="May",P989,IF($J$1="June",P990,IF($J$1="July",P991,IF($J$1="August",P992,IF($J$1="August",P992,IF($J$1="September",P993,IF($J$1="October",P994,IF($J$1="November",P995,IF($J$1="December",P996)))))))))))))</f>
        <v>31</v>
      </c>
      <c r="D991" s="85"/>
      <c r="E991" s="85"/>
      <c r="F991" s="124" t="s">
        <v>71</v>
      </c>
      <c r="G991" s="125">
        <f>IF($J$1="January",W985,IF($J$1="February",W986,IF($J$1="March",W987,IF($J$1="April",W988,IF($J$1="May",W989,IF($J$1="June",W990,IF($J$1="July",W991,IF($J$1="August",W992,IF($J$1="August",W992,IF($J$1="September",W993,IF($J$1="October",W994,IF($J$1="November",W995,IF($J$1="December",W996)))))))))))))</f>
        <v>0</v>
      </c>
      <c r="H991" s="122"/>
      <c r="I991" s="570" t="s">
        <v>72</v>
      </c>
      <c r="J991" s="527"/>
      <c r="K991" s="125">
        <f>K989+K990</f>
        <v>91995.967741935485</v>
      </c>
      <c r="L991" s="131"/>
      <c r="M991" s="93"/>
      <c r="N991" s="110"/>
      <c r="O991" s="111" t="s">
        <v>73</v>
      </c>
      <c r="P991" s="111"/>
      <c r="Q991" s="111"/>
      <c r="R991" s="111">
        <v>0</v>
      </c>
      <c r="S991" s="92"/>
      <c r="T991" s="111" t="s">
        <v>73</v>
      </c>
      <c r="U991" s="117">
        <f>IF($J$1="May",Y990,Y990)</f>
        <v>0</v>
      </c>
      <c r="V991" s="113"/>
      <c r="W991" s="117">
        <f t="shared" si="253"/>
        <v>0</v>
      </c>
      <c r="X991" s="113"/>
      <c r="Y991" s="117">
        <f t="shared" si="254"/>
        <v>0</v>
      </c>
      <c r="Z991" s="118"/>
      <c r="AA991" s="86"/>
      <c r="AB991" s="86"/>
      <c r="AC991" s="86"/>
    </row>
    <row r="992" spans="1:29" ht="20.100000000000001" customHeight="1" x14ac:dyDescent="0.25">
      <c r="A992" s="98"/>
      <c r="B992" s="124" t="s">
        <v>55</v>
      </c>
      <c r="C992" s="130">
        <f>IF($J$1="January",Q985,IF($J$1="February",Q986,IF($J$1="March",Q987,IF($J$1="April",Q988,IF($J$1="May",Q989,IF($J$1="June",Q990,IF($J$1="July",Q991,IF($J$1="August",Q992,IF($J$1="August",Q992,IF($J$1="September",Q993,IF($J$1="October",Q994,IF($J$1="November",Q995,IF($J$1="December",Q996)))))))))))))</f>
        <v>0</v>
      </c>
      <c r="D992" s="85"/>
      <c r="E992" s="85"/>
      <c r="F992" s="124" t="s">
        <v>11</v>
      </c>
      <c r="G992" s="125">
        <f>IF($J$1="January",X985,IF($J$1="February",X986,IF($J$1="March",X987,IF($J$1="April",X988,IF($J$1="May",X989,IF($J$1="June",X990,IF($J$1="July",X991,IF($J$1="August",X992,IF($J$1="August",X992,IF($J$1="September",X993,IF($J$1="October",X994,IF($J$1="November",X995,IF($J$1="December",X996)))))))))))))</f>
        <v>0</v>
      </c>
      <c r="H992" s="122"/>
      <c r="I992" s="570" t="s">
        <v>74</v>
      </c>
      <c r="J992" s="527"/>
      <c r="K992" s="125">
        <f>G992</f>
        <v>0</v>
      </c>
      <c r="L992" s="131"/>
      <c r="M992" s="93"/>
      <c r="N992" s="110"/>
      <c r="O992" s="111" t="s">
        <v>75</v>
      </c>
      <c r="P992" s="111"/>
      <c r="Q992" s="111"/>
      <c r="R992" s="111">
        <v>0</v>
      </c>
      <c r="S992" s="92"/>
      <c r="T992" s="111" t="s">
        <v>75</v>
      </c>
      <c r="U992" s="117">
        <f>Y991</f>
        <v>0</v>
      </c>
      <c r="V992" s="113"/>
      <c r="W992" s="117">
        <f t="shared" si="253"/>
        <v>0</v>
      </c>
      <c r="X992" s="113"/>
      <c r="Y992" s="117">
        <f t="shared" si="254"/>
        <v>0</v>
      </c>
      <c r="Z992" s="118"/>
      <c r="AA992" s="86"/>
      <c r="AB992" s="86"/>
      <c r="AC992" s="86"/>
    </row>
    <row r="993" spans="1:29" ht="18.75" customHeight="1" x14ac:dyDescent="0.2">
      <c r="A993" s="405"/>
      <c r="B993" s="426" t="s">
        <v>76</v>
      </c>
      <c r="C993" s="424">
        <f>IF($J$1="January",R985,IF($J$1="February",R986,IF($J$1="March",R987,IF($J$1="April",R988,IF($J$1="May",R989,IF($J$1="June",R990,IF($J$1="July",R991,IF($J$1="August",R992,IF($J$1="August",R992,IF($J$1="September",R993,IF($J$1="October",R994,IF($J$1="November",R995,IF($J$1="December",R996)))))))))))))</f>
        <v>0</v>
      </c>
      <c r="D993" s="353"/>
      <c r="E993" s="353"/>
      <c r="F993" s="426" t="s">
        <v>58</v>
      </c>
      <c r="G993" s="427">
        <f>IF($J$1="January",Y985,IF($J$1="February",Y986,IF($J$1="March",Y987,IF($J$1="April",Y988,IF($J$1="May",Y989,IF($J$1="June",Y990,IF($J$1="July",Y991,IF($J$1="August",Y992,IF($J$1="August",Y992,IF($J$1="September",Y993,IF($J$1="October",Y994,IF($J$1="November",Y995,IF($J$1="December",Y996)))))))))))))</f>
        <v>0</v>
      </c>
      <c r="H993" s="353"/>
      <c r="I993" s="576" t="s">
        <v>13</v>
      </c>
      <c r="J993" s="577"/>
      <c r="K993" s="430">
        <f>K991-K992</f>
        <v>91995.967741935485</v>
      </c>
      <c r="L993" s="412"/>
      <c r="M993" s="93"/>
      <c r="N993" s="110"/>
      <c r="O993" s="111" t="s">
        <v>78</v>
      </c>
      <c r="P993" s="111"/>
      <c r="Q993" s="111"/>
      <c r="R993" s="111">
        <v>0</v>
      </c>
      <c r="S993" s="92"/>
      <c r="T993" s="111" t="s">
        <v>78</v>
      </c>
      <c r="U993" s="117">
        <f>Y992</f>
        <v>0</v>
      </c>
      <c r="V993" s="113"/>
      <c r="W993" s="117">
        <f t="shared" si="253"/>
        <v>0</v>
      </c>
      <c r="X993" s="113"/>
      <c r="Y993" s="117">
        <f t="shared" si="254"/>
        <v>0</v>
      </c>
      <c r="Z993" s="118"/>
      <c r="AA993" s="93"/>
      <c r="AB993" s="93"/>
      <c r="AC993" s="93"/>
    </row>
    <row r="994" spans="1:29" ht="20.100000000000001" customHeight="1" x14ac:dyDescent="0.25">
      <c r="A994" s="98"/>
      <c r="B994" s="85"/>
      <c r="C994" s="85"/>
      <c r="D994" s="85"/>
      <c r="E994" s="85"/>
      <c r="F994" s="85"/>
      <c r="G994" s="85"/>
      <c r="H994" s="85"/>
      <c r="I994" s="574"/>
      <c r="J994" s="575"/>
      <c r="K994" s="87"/>
      <c r="L994" s="121"/>
      <c r="M994" s="93"/>
      <c r="N994" s="110"/>
      <c r="O994" s="111" t="s">
        <v>79</v>
      </c>
      <c r="P994" s="111"/>
      <c r="Q994" s="111"/>
      <c r="R994" s="111">
        <v>0</v>
      </c>
      <c r="S994" s="92"/>
      <c r="T994" s="111" t="s">
        <v>79</v>
      </c>
      <c r="U994" s="117" t="str">
        <f>IF($J$1="October",Y993,"")</f>
        <v/>
      </c>
      <c r="V994" s="113"/>
      <c r="W994" s="117" t="str">
        <f t="shared" si="253"/>
        <v/>
      </c>
      <c r="X994" s="113"/>
      <c r="Y994" s="117" t="str">
        <f t="shared" si="254"/>
        <v/>
      </c>
      <c r="Z994" s="118"/>
      <c r="AA994" s="86"/>
      <c r="AB994" s="86"/>
      <c r="AC994" s="86"/>
    </row>
    <row r="995" spans="1:29" ht="20.100000000000001" customHeight="1" x14ac:dyDescent="0.3">
      <c r="A995" s="98"/>
      <c r="B995" s="83"/>
      <c r="C995" s="83"/>
      <c r="D995" s="83"/>
      <c r="E995" s="83"/>
      <c r="F995" s="83"/>
      <c r="G995" s="83"/>
      <c r="H995" s="83"/>
      <c r="I995" s="574"/>
      <c r="J995" s="575"/>
      <c r="K995" s="87"/>
      <c r="L995" s="121"/>
      <c r="M995" s="93"/>
      <c r="N995" s="110"/>
      <c r="O995" s="111" t="s">
        <v>80</v>
      </c>
      <c r="P995" s="111"/>
      <c r="Q995" s="111"/>
      <c r="R995" s="111" t="str">
        <f>IF(Q995="","",R994-Q995)</f>
        <v/>
      </c>
      <c r="S995" s="92"/>
      <c r="T995" s="111" t="s">
        <v>80</v>
      </c>
      <c r="U995" s="117"/>
      <c r="V995" s="113"/>
      <c r="W995" s="117">
        <f>V995+U995</f>
        <v>0</v>
      </c>
      <c r="X995" s="113"/>
      <c r="Y995" s="117">
        <f t="shared" si="254"/>
        <v>0</v>
      </c>
      <c r="Z995" s="118"/>
      <c r="AA995" s="86"/>
      <c r="AB995" s="86"/>
      <c r="AC995" s="86"/>
    </row>
    <row r="996" spans="1:29" ht="20.100000000000001" customHeight="1" x14ac:dyDescent="0.3">
      <c r="A996" s="98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121"/>
      <c r="M996" s="93"/>
      <c r="N996" s="110"/>
      <c r="O996" s="111" t="s">
        <v>81</v>
      </c>
      <c r="P996" s="111"/>
      <c r="Q996" s="111"/>
      <c r="R996" s="111">
        <v>0</v>
      </c>
      <c r="S996" s="92"/>
      <c r="T996" s="111" t="s">
        <v>81</v>
      </c>
      <c r="U996" s="117"/>
      <c r="V996" s="113"/>
      <c r="W996" s="117" t="str">
        <f>IF(U996="","",U996+V996)</f>
        <v/>
      </c>
      <c r="X996" s="113"/>
      <c r="Y996" s="117" t="str">
        <f t="shared" si="254"/>
        <v/>
      </c>
      <c r="Z996" s="118"/>
      <c r="AA996" s="86"/>
      <c r="AB996" s="86"/>
      <c r="AC996" s="86"/>
    </row>
    <row r="997" spans="1:29" ht="20.100000000000001" customHeight="1" thickBot="1" x14ac:dyDescent="0.3">
      <c r="A997" s="132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34"/>
      <c r="M997" s="93"/>
      <c r="N997" s="148"/>
      <c r="O997" s="149"/>
      <c r="P997" s="149"/>
      <c r="Q997" s="149"/>
      <c r="R997" s="149"/>
      <c r="S997" s="149"/>
      <c r="T997" s="149"/>
      <c r="U997" s="149"/>
      <c r="V997" s="149"/>
      <c r="W997" s="149"/>
      <c r="X997" s="149"/>
      <c r="Y997" s="149"/>
      <c r="Z997" s="151"/>
      <c r="AA997" s="86"/>
      <c r="AB997" s="86"/>
      <c r="AC997" s="86"/>
    </row>
    <row r="998" spans="1:29" ht="20.100000000000001" customHeight="1" thickBot="1" x14ac:dyDescent="0.25">
      <c r="A998" s="353"/>
      <c r="B998" s="353"/>
      <c r="C998" s="353"/>
      <c r="D998" s="353"/>
      <c r="E998" s="353"/>
      <c r="F998" s="353"/>
      <c r="G998" s="353"/>
      <c r="H998" s="353"/>
      <c r="I998" s="353"/>
      <c r="J998" s="353"/>
      <c r="K998" s="353"/>
      <c r="L998" s="353"/>
      <c r="M998" s="136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6"/>
      <c r="AB998" s="136"/>
      <c r="AC998" s="136"/>
    </row>
    <row r="999" spans="1:29" ht="20.100000000000001" customHeight="1" thickBot="1" x14ac:dyDescent="0.55000000000000004">
      <c r="A999" s="560" t="s">
        <v>50</v>
      </c>
      <c r="B999" s="561"/>
      <c r="C999" s="561"/>
      <c r="D999" s="561"/>
      <c r="E999" s="561"/>
      <c r="F999" s="561"/>
      <c r="G999" s="561"/>
      <c r="H999" s="561"/>
      <c r="I999" s="561"/>
      <c r="J999" s="561"/>
      <c r="K999" s="561"/>
      <c r="L999" s="562"/>
      <c r="M999" s="94"/>
      <c r="N999" s="95"/>
      <c r="O999" s="557" t="s">
        <v>51</v>
      </c>
      <c r="P999" s="558"/>
      <c r="Q999" s="558"/>
      <c r="R999" s="559"/>
      <c r="S999" s="96"/>
      <c r="T999" s="557" t="s">
        <v>52</v>
      </c>
      <c r="U999" s="558"/>
      <c r="V999" s="558"/>
      <c r="W999" s="558"/>
      <c r="X999" s="558"/>
      <c r="Y999" s="559"/>
      <c r="Z999" s="97"/>
      <c r="AA999" s="86"/>
      <c r="AB999" s="86"/>
      <c r="AC999" s="86"/>
    </row>
    <row r="1000" spans="1:29" ht="20.100000000000001" customHeight="1" thickBot="1" x14ac:dyDescent="0.3">
      <c r="A1000" s="436"/>
      <c r="B1000" s="437"/>
      <c r="C1000" s="566" t="s">
        <v>237</v>
      </c>
      <c r="D1000" s="567"/>
      <c r="E1000" s="567"/>
      <c r="F1000" s="567"/>
      <c r="G1000" s="437" t="str">
        <f>$J$1</f>
        <v>May</v>
      </c>
      <c r="H1000" s="568">
        <f>$K$1</f>
        <v>2025</v>
      </c>
      <c r="I1000" s="567"/>
      <c r="J1000" s="437"/>
      <c r="K1000" s="438"/>
      <c r="L1000" s="439"/>
      <c r="M1000" s="102"/>
      <c r="N1000" s="103"/>
      <c r="O1000" s="104" t="s">
        <v>53</v>
      </c>
      <c r="P1000" s="104" t="s">
        <v>54</v>
      </c>
      <c r="Q1000" s="104" t="s">
        <v>55</v>
      </c>
      <c r="R1000" s="104" t="s">
        <v>56</v>
      </c>
      <c r="S1000" s="105"/>
      <c r="T1000" s="104" t="s">
        <v>53</v>
      </c>
      <c r="U1000" s="104" t="s">
        <v>57</v>
      </c>
      <c r="V1000" s="104" t="s">
        <v>9</v>
      </c>
      <c r="W1000" s="104" t="s">
        <v>10</v>
      </c>
      <c r="X1000" s="104" t="s">
        <v>11</v>
      </c>
      <c r="Y1000" s="104" t="s">
        <v>58</v>
      </c>
      <c r="Z1000" s="106"/>
      <c r="AA1000" s="86"/>
      <c r="AB1000" s="86"/>
      <c r="AC1000" s="86"/>
    </row>
    <row r="1001" spans="1:29" ht="20.100000000000001" customHeight="1" x14ac:dyDescent="0.25">
      <c r="A1001" s="405"/>
      <c r="B1001" s="353"/>
      <c r="C1001" s="353"/>
      <c r="D1001" s="406"/>
      <c r="E1001" s="406"/>
      <c r="F1001" s="406"/>
      <c r="G1001" s="406"/>
      <c r="H1001" s="406"/>
      <c r="I1001" s="353"/>
      <c r="J1001" s="407" t="s">
        <v>59</v>
      </c>
      <c r="K1001" s="408">
        <v>40000</v>
      </c>
      <c r="L1001" s="409"/>
      <c r="M1001" s="93"/>
      <c r="N1001" s="110"/>
      <c r="O1001" s="111" t="s">
        <v>60</v>
      </c>
      <c r="P1001" s="111">
        <v>31</v>
      </c>
      <c r="Q1001" s="111">
        <v>0</v>
      </c>
      <c r="R1001" s="111">
        <v>0</v>
      </c>
      <c r="S1001" s="112"/>
      <c r="T1001" s="111" t="s">
        <v>60</v>
      </c>
      <c r="U1001" s="113"/>
      <c r="V1001" s="113"/>
      <c r="W1001" s="113">
        <f>V1001+U1001</f>
        <v>0</v>
      </c>
      <c r="X1001" s="113"/>
      <c r="Y1001" s="113">
        <f>W1001-X1001</f>
        <v>0</v>
      </c>
      <c r="Z1001" s="106"/>
      <c r="AA1001" s="86"/>
      <c r="AB1001" s="86"/>
      <c r="AC1001" s="86"/>
    </row>
    <row r="1002" spans="1:29" ht="20.100000000000001" customHeight="1" thickBot="1" x14ac:dyDescent="0.3">
      <c r="A1002" s="405"/>
      <c r="B1002" s="353" t="s">
        <v>61</v>
      </c>
      <c r="C1002" s="410" t="s">
        <v>272</v>
      </c>
      <c r="D1002" s="353"/>
      <c r="E1002" s="353"/>
      <c r="F1002" s="353"/>
      <c r="G1002" s="353"/>
      <c r="H1002" s="411"/>
      <c r="I1002" s="406"/>
      <c r="J1002" s="353"/>
      <c r="K1002" s="353"/>
      <c r="L1002" s="412"/>
      <c r="M1002" s="94"/>
      <c r="N1002" s="116"/>
      <c r="O1002" s="111" t="s">
        <v>62</v>
      </c>
      <c r="P1002" s="111">
        <v>26</v>
      </c>
      <c r="Q1002" s="111">
        <v>2</v>
      </c>
      <c r="R1002" s="111">
        <v>0</v>
      </c>
      <c r="S1002" s="92"/>
      <c r="T1002" s="111" t="s">
        <v>62</v>
      </c>
      <c r="U1002" s="117">
        <f>Y1001</f>
        <v>0</v>
      </c>
      <c r="V1002" s="113"/>
      <c r="W1002" s="117">
        <f t="shared" ref="W1002:W1007" si="255">IF(U1002="","",U1002+V1002)</f>
        <v>0</v>
      </c>
      <c r="X1002" s="113"/>
      <c r="Y1002" s="117">
        <f t="shared" ref="Y1002:Y1007" si="256">IF(W1002="","",W1002-X1002)</f>
        <v>0</v>
      </c>
      <c r="Z1002" s="118"/>
      <c r="AA1002" s="86"/>
      <c r="AB1002" s="86"/>
      <c r="AC1002" s="86"/>
    </row>
    <row r="1003" spans="1:29" ht="20.100000000000001" customHeight="1" thickBot="1" x14ac:dyDescent="0.3">
      <c r="A1003" s="405"/>
      <c r="B1003" s="413" t="s">
        <v>63</v>
      </c>
      <c r="C1003" s="445"/>
      <c r="D1003" s="353"/>
      <c r="E1003" s="353"/>
      <c r="F1003" s="563" t="s">
        <v>52</v>
      </c>
      <c r="G1003" s="564"/>
      <c r="H1003" s="353"/>
      <c r="I1003" s="563" t="s">
        <v>64</v>
      </c>
      <c r="J1003" s="565"/>
      <c r="K1003" s="564"/>
      <c r="L1003" s="415"/>
      <c r="M1003" s="93"/>
      <c r="N1003" s="110"/>
      <c r="O1003" s="111" t="s">
        <v>65</v>
      </c>
      <c r="P1003" s="111">
        <v>30</v>
      </c>
      <c r="Q1003" s="111">
        <v>1</v>
      </c>
      <c r="R1003" s="111">
        <v>0</v>
      </c>
      <c r="S1003" s="92"/>
      <c r="T1003" s="111" t="s">
        <v>65</v>
      </c>
      <c r="U1003" s="117">
        <f t="shared" ref="U1003:U1004" si="257">IF($J$1="April",Y1002,Y1002)</f>
        <v>0</v>
      </c>
      <c r="V1003" s="113"/>
      <c r="W1003" s="117">
        <f t="shared" si="255"/>
        <v>0</v>
      </c>
      <c r="X1003" s="113"/>
      <c r="Y1003" s="117">
        <f t="shared" si="256"/>
        <v>0</v>
      </c>
      <c r="Z1003" s="118"/>
      <c r="AA1003" s="86"/>
      <c r="AB1003" s="86"/>
      <c r="AC1003" s="86"/>
    </row>
    <row r="1004" spans="1:29" ht="20.100000000000001" customHeight="1" x14ac:dyDescent="0.25">
      <c r="A1004" s="405"/>
      <c r="B1004" s="353"/>
      <c r="C1004" s="353"/>
      <c r="D1004" s="353"/>
      <c r="E1004" s="353"/>
      <c r="F1004" s="353"/>
      <c r="G1004" s="353"/>
      <c r="H1004" s="416"/>
      <c r="I1004" s="353"/>
      <c r="J1004" s="353"/>
      <c r="K1004" s="353"/>
      <c r="L1004" s="417"/>
      <c r="M1004" s="93"/>
      <c r="N1004" s="110"/>
      <c r="O1004" s="111" t="s">
        <v>66</v>
      </c>
      <c r="P1004" s="111">
        <v>30</v>
      </c>
      <c r="Q1004" s="111">
        <v>0</v>
      </c>
      <c r="R1004" s="111">
        <v>0</v>
      </c>
      <c r="S1004" s="92"/>
      <c r="T1004" s="111" t="s">
        <v>66</v>
      </c>
      <c r="U1004" s="117">
        <f t="shared" si="257"/>
        <v>0</v>
      </c>
      <c r="V1004" s="113"/>
      <c r="W1004" s="117">
        <f t="shared" si="255"/>
        <v>0</v>
      </c>
      <c r="X1004" s="113"/>
      <c r="Y1004" s="117">
        <f t="shared" si="256"/>
        <v>0</v>
      </c>
      <c r="Z1004" s="118"/>
      <c r="AA1004" s="86"/>
      <c r="AB1004" s="86"/>
      <c r="AC1004" s="86"/>
    </row>
    <row r="1005" spans="1:29" ht="20.100000000000001" customHeight="1" x14ac:dyDescent="0.25">
      <c r="A1005" s="405"/>
      <c r="B1005" s="581" t="s">
        <v>51</v>
      </c>
      <c r="C1005" s="527"/>
      <c r="D1005" s="353"/>
      <c r="E1005" s="353"/>
      <c r="F1005" s="124" t="s">
        <v>67</v>
      </c>
      <c r="G1005" s="125">
        <f>IF($J$1="January",U1001,IF($J$1="February",U1002,IF($J$1="March",U1003,IF($J$1="April",U1004,IF($J$1="May",U1005,IF($J$1="June",U1006,IF($J$1="July",U1007,IF($J$1="August",U1008,IF($J$1="August",U1008,IF($J$1="September",U1009,IF($J$1="October",U1010,IF($J$1="November",U1011,IF($J$1="December",U1012)))))))))))))</f>
        <v>0</v>
      </c>
      <c r="H1005" s="416"/>
      <c r="I1005" s="126">
        <f>IF(C1009&gt;=C1008,$K$2,C1007+C1009)</f>
        <v>31</v>
      </c>
      <c r="J1005" s="127" t="s">
        <v>68</v>
      </c>
      <c r="K1005" s="128">
        <f>K1001/$K$2*I1005</f>
        <v>40000</v>
      </c>
      <c r="L1005" s="418"/>
      <c r="M1005" s="93"/>
      <c r="N1005" s="110"/>
      <c r="O1005" s="111" t="s">
        <v>69</v>
      </c>
      <c r="P1005" s="111">
        <v>31</v>
      </c>
      <c r="Q1005" s="111">
        <v>0</v>
      </c>
      <c r="R1005" s="111">
        <v>0</v>
      </c>
      <c r="S1005" s="92"/>
      <c r="T1005" s="111" t="s">
        <v>69</v>
      </c>
      <c r="U1005" s="117">
        <f t="shared" ref="U1005:U1007" si="258">IF($J$1="May",Y1004,Y1004)</f>
        <v>0</v>
      </c>
      <c r="V1005" s="113"/>
      <c r="W1005" s="117">
        <f t="shared" si="255"/>
        <v>0</v>
      </c>
      <c r="X1005" s="113"/>
      <c r="Y1005" s="117">
        <f t="shared" si="256"/>
        <v>0</v>
      </c>
      <c r="Z1005" s="118"/>
      <c r="AA1005" s="86"/>
      <c r="AB1005" s="86"/>
      <c r="AC1005" s="86"/>
    </row>
    <row r="1006" spans="1:29" ht="20.100000000000001" customHeight="1" x14ac:dyDescent="0.25">
      <c r="A1006" s="405"/>
      <c r="B1006" s="130"/>
      <c r="C1006" s="130"/>
      <c r="D1006" s="353"/>
      <c r="E1006" s="353"/>
      <c r="F1006" s="124" t="s">
        <v>9</v>
      </c>
      <c r="G1006" s="125">
        <f>IF($J$1="January",V1001,IF($J$1="February",V1002,IF($J$1="March",V1003,IF($J$1="April",V1004,IF($J$1="May",V1005,IF($J$1="June",V1006,IF($J$1="July",V1007,IF($J$1="August",V1008,IF($J$1="August",V1008,IF($J$1="September",V1009,IF($J$1="October",V1010,IF($J$1="November",V1011,IF($J$1="December",V1012)))))))))))))</f>
        <v>0</v>
      </c>
      <c r="H1006" s="416"/>
      <c r="I1006" s="446">
        <v>67</v>
      </c>
      <c r="J1006" s="127" t="s">
        <v>70</v>
      </c>
      <c r="K1006" s="125">
        <f>K1001/$K$2/8*I1006</f>
        <v>10806.451612903225</v>
      </c>
      <c r="L1006" s="420"/>
      <c r="M1006" s="93"/>
      <c r="N1006" s="110"/>
      <c r="O1006" s="111" t="s">
        <v>47</v>
      </c>
      <c r="P1006" s="111"/>
      <c r="Q1006" s="111"/>
      <c r="R1006" s="111">
        <v>0</v>
      </c>
      <c r="S1006" s="92"/>
      <c r="T1006" s="111" t="s">
        <v>47</v>
      </c>
      <c r="U1006" s="117">
        <f t="shared" si="258"/>
        <v>0</v>
      </c>
      <c r="V1006" s="113"/>
      <c r="W1006" s="117">
        <f t="shared" si="255"/>
        <v>0</v>
      </c>
      <c r="X1006" s="113"/>
      <c r="Y1006" s="117">
        <f t="shared" si="256"/>
        <v>0</v>
      </c>
      <c r="Z1006" s="118"/>
      <c r="AA1006" s="86"/>
      <c r="AB1006" s="86"/>
      <c r="AC1006" s="86"/>
    </row>
    <row r="1007" spans="1:29" ht="20.100000000000001" customHeight="1" x14ac:dyDescent="0.25">
      <c r="A1007" s="405"/>
      <c r="B1007" s="124" t="s">
        <v>54</v>
      </c>
      <c r="C1007" s="130">
        <f>IF($J$1="January",P1001,IF($J$1="February",P1002,IF($J$1="March",P1003,IF($J$1="April",P1004,IF($J$1="May",P1005,IF($J$1="June",P1006,IF($J$1="July",P1007,IF($J$1="August",P1008,IF($J$1="August",P1008,IF($J$1="September",P1009,IF($J$1="October",P1010,IF($J$1="November",P1011,IF($J$1="December",P1012)))))))))))))</f>
        <v>31</v>
      </c>
      <c r="D1007" s="353"/>
      <c r="E1007" s="353"/>
      <c r="F1007" s="124" t="s">
        <v>71</v>
      </c>
      <c r="G1007" s="125">
        <f>IF($J$1="January",W1001,IF($J$1="February",W1002,IF($J$1="March",W1003,IF($J$1="April",W1004,IF($J$1="May",W1005,IF($J$1="June",W1006,IF($J$1="July",W1007,IF($J$1="August",W1008,IF($J$1="August",W1008,IF($J$1="September",W1009,IF($J$1="October",W1010,IF($J$1="November",W1011,IF($J$1="December",W1012)))))))))))))</f>
        <v>0</v>
      </c>
      <c r="H1007" s="416"/>
      <c r="I1007" s="578" t="s">
        <v>72</v>
      </c>
      <c r="J1007" s="527"/>
      <c r="K1007" s="125">
        <f>K1005+K1006</f>
        <v>50806.451612903227</v>
      </c>
      <c r="L1007" s="420"/>
      <c r="M1007" s="93"/>
      <c r="N1007" s="110"/>
      <c r="O1007" s="111" t="s">
        <v>73</v>
      </c>
      <c r="P1007" s="111"/>
      <c r="Q1007" s="111"/>
      <c r="R1007" s="111">
        <v>0</v>
      </c>
      <c r="S1007" s="92"/>
      <c r="T1007" s="111" t="s">
        <v>73</v>
      </c>
      <c r="U1007" s="117">
        <f t="shared" si="258"/>
        <v>0</v>
      </c>
      <c r="V1007" s="113"/>
      <c r="W1007" s="117">
        <f t="shared" si="255"/>
        <v>0</v>
      </c>
      <c r="X1007" s="113"/>
      <c r="Y1007" s="117">
        <f t="shared" si="256"/>
        <v>0</v>
      </c>
      <c r="Z1007" s="118"/>
      <c r="AA1007" s="86"/>
      <c r="AB1007" s="86"/>
      <c r="AC1007" s="86"/>
    </row>
    <row r="1008" spans="1:29" ht="20.100000000000001" customHeight="1" x14ac:dyDescent="0.25">
      <c r="A1008" s="405"/>
      <c r="B1008" s="124" t="s">
        <v>55</v>
      </c>
      <c r="C1008" s="130">
        <f>IF($J$1="January",Q1001,IF($J$1="February",Q1002,IF($J$1="March",Q1003,IF($J$1="April",Q1004,IF($J$1="May",Q1005,IF($J$1="June",Q1006,IF($J$1="July",Q1007,IF($J$1="August",Q1008,IF($J$1="August",Q1008,IF($J$1="September",Q1009,IF($J$1="October",Q1010,IF($J$1="November",Q1011,IF($J$1="December",Q1012)))))))))))))</f>
        <v>0</v>
      </c>
      <c r="D1008" s="353"/>
      <c r="E1008" s="353"/>
      <c r="F1008" s="124" t="s">
        <v>11</v>
      </c>
      <c r="G1008" s="125">
        <f>IF($J$1="January",X1001,IF($J$1="February",X1002,IF($J$1="March",X1003,IF($J$1="April",X1004,IF($J$1="May",X1005,IF($J$1="June",X1006,IF($J$1="July",X1007,IF($J$1="August",X1008,IF($J$1="August",X1008,IF($J$1="September",X1009,IF($J$1="October",X1010,IF($J$1="November",X1011,IF($J$1="December",X1012)))))))))))))</f>
        <v>0</v>
      </c>
      <c r="H1008" s="416"/>
      <c r="I1008" s="578" t="s">
        <v>74</v>
      </c>
      <c r="J1008" s="527"/>
      <c r="K1008" s="125">
        <f>G1008</f>
        <v>0</v>
      </c>
      <c r="L1008" s="420"/>
      <c r="M1008" s="93"/>
      <c r="N1008" s="110"/>
      <c r="O1008" s="111" t="s">
        <v>75</v>
      </c>
      <c r="P1008" s="111"/>
      <c r="Q1008" s="111"/>
      <c r="R1008" s="111">
        <v>0</v>
      </c>
      <c r="S1008" s="92"/>
      <c r="T1008" s="111" t="s">
        <v>75</v>
      </c>
      <c r="U1008" s="117">
        <f t="shared" ref="U1008:U1012" si="259">IF($J$1="May",Y1007,Y1007)</f>
        <v>0</v>
      </c>
      <c r="V1008" s="113"/>
      <c r="W1008" s="117">
        <f t="shared" ref="W1008:W1012" si="260">IF(U1008="","",U1008+V1008)</f>
        <v>0</v>
      </c>
      <c r="X1008" s="113"/>
      <c r="Y1008" s="117">
        <f t="shared" ref="Y1008:Y1012" si="261">IF(W1008="","",W1008-X1008)</f>
        <v>0</v>
      </c>
      <c r="Z1008" s="118"/>
      <c r="AA1008" s="86"/>
      <c r="AB1008" s="86"/>
      <c r="AC1008" s="86"/>
    </row>
    <row r="1009" spans="1:29" ht="18.75" customHeight="1" x14ac:dyDescent="0.2">
      <c r="A1009" s="405"/>
      <c r="B1009" s="426" t="s">
        <v>76</v>
      </c>
      <c r="C1009" s="424">
        <f>IF($J$1="January",R1001,IF($J$1="February",R1002,IF($J$1="March",R1003,IF($J$1="April",R1004,IF($J$1="May",R1005,IF($J$1="June",R1006,IF($J$1="July",R1007,IF($J$1="August",R1008,IF($J$1="August",R1008,IF($J$1="September",R1009,IF($J$1="October",R1010,IF($J$1="November",R1011,IF($J$1="December",R1012)))))))))))))</f>
        <v>0</v>
      </c>
      <c r="D1009" s="353"/>
      <c r="E1009" s="353"/>
      <c r="F1009" s="426" t="s">
        <v>58</v>
      </c>
      <c r="G1009" s="427">
        <f>IF($J$1="January",Y1001,IF($J$1="February",Y1002,IF($J$1="March",Y1003,IF($J$1="April",Y1004,IF($J$1="May",Y1005,IF($J$1="June",Y1006,IF($J$1="July",Y1007,IF($J$1="August",Y1008,IF($J$1="August",Y1008,IF($J$1="September",Y1009,IF($J$1="October",Y1010,IF($J$1="November",Y1011,IF($J$1="December",Y1012)))))))))))))</f>
        <v>0</v>
      </c>
      <c r="H1009" s="353"/>
      <c r="I1009" s="576" t="s">
        <v>13</v>
      </c>
      <c r="J1009" s="577"/>
      <c r="K1009" s="430">
        <f>K1007-K1008</f>
        <v>50806.451612903227</v>
      </c>
      <c r="L1009" s="412"/>
      <c r="M1009" s="93"/>
      <c r="N1009" s="110"/>
      <c r="O1009" s="111" t="s">
        <v>78</v>
      </c>
      <c r="P1009" s="111"/>
      <c r="Q1009" s="111"/>
      <c r="R1009" s="111">
        <v>0</v>
      </c>
      <c r="S1009" s="92"/>
      <c r="T1009" s="111" t="s">
        <v>78</v>
      </c>
      <c r="U1009" s="117">
        <f t="shared" si="259"/>
        <v>0</v>
      </c>
      <c r="V1009" s="113"/>
      <c r="W1009" s="117">
        <f t="shared" si="260"/>
        <v>0</v>
      </c>
      <c r="X1009" s="113"/>
      <c r="Y1009" s="117">
        <f t="shared" si="261"/>
        <v>0</v>
      </c>
      <c r="Z1009" s="118"/>
      <c r="AA1009" s="93"/>
      <c r="AB1009" s="93"/>
      <c r="AC1009" s="93"/>
    </row>
    <row r="1010" spans="1:29" ht="20.100000000000001" customHeight="1" x14ac:dyDescent="0.25">
      <c r="A1010" s="405"/>
      <c r="B1010" s="353"/>
      <c r="C1010" s="353"/>
      <c r="D1010" s="353"/>
      <c r="E1010" s="353"/>
      <c r="F1010" s="353"/>
      <c r="G1010" s="353"/>
      <c r="H1010" s="353"/>
      <c r="I1010" s="571"/>
      <c r="J1010" s="572"/>
      <c r="K1010" s="408"/>
      <c r="L1010" s="415"/>
      <c r="M1010" s="93"/>
      <c r="N1010" s="110"/>
      <c r="O1010" s="111" t="s">
        <v>79</v>
      </c>
      <c r="P1010" s="111"/>
      <c r="Q1010" s="111"/>
      <c r="R1010" s="111">
        <v>0</v>
      </c>
      <c r="S1010" s="92"/>
      <c r="T1010" s="111" t="s">
        <v>79</v>
      </c>
      <c r="U1010" s="117">
        <f t="shared" si="259"/>
        <v>0</v>
      </c>
      <c r="V1010" s="113"/>
      <c r="W1010" s="117">
        <f t="shared" si="260"/>
        <v>0</v>
      </c>
      <c r="X1010" s="113"/>
      <c r="Y1010" s="117">
        <f t="shared" si="261"/>
        <v>0</v>
      </c>
      <c r="Z1010" s="118"/>
      <c r="AA1010" s="86"/>
      <c r="AB1010" s="86"/>
      <c r="AC1010" s="86"/>
    </row>
    <row r="1011" spans="1:29" ht="20.100000000000001" customHeight="1" x14ac:dyDescent="0.3">
      <c r="A1011" s="405"/>
      <c r="B1011" s="444"/>
      <c r="C1011" s="444"/>
      <c r="D1011" s="444"/>
      <c r="E1011" s="444"/>
      <c r="F1011" s="444"/>
      <c r="G1011" s="444"/>
      <c r="H1011" s="444"/>
      <c r="I1011" s="571"/>
      <c r="J1011" s="572"/>
      <c r="K1011" s="408"/>
      <c r="L1011" s="415"/>
      <c r="M1011" s="93"/>
      <c r="N1011" s="110"/>
      <c r="O1011" s="111" t="s">
        <v>80</v>
      </c>
      <c r="P1011" s="111"/>
      <c r="Q1011" s="111"/>
      <c r="R1011" s="111">
        <v>0</v>
      </c>
      <c r="S1011" s="92"/>
      <c r="T1011" s="111" t="s">
        <v>80</v>
      </c>
      <c r="U1011" s="117">
        <f t="shared" si="259"/>
        <v>0</v>
      </c>
      <c r="V1011" s="113"/>
      <c r="W1011" s="117">
        <f t="shared" si="260"/>
        <v>0</v>
      </c>
      <c r="X1011" s="113"/>
      <c r="Y1011" s="117">
        <f t="shared" si="261"/>
        <v>0</v>
      </c>
      <c r="Z1011" s="118"/>
      <c r="AA1011" s="86"/>
      <c r="AB1011" s="86"/>
      <c r="AC1011" s="86"/>
    </row>
    <row r="1012" spans="1:29" ht="20.100000000000001" customHeight="1" thickBot="1" x14ac:dyDescent="0.35">
      <c r="A1012" s="421"/>
      <c r="B1012" s="447"/>
      <c r="C1012" s="447"/>
      <c r="D1012" s="447"/>
      <c r="E1012" s="447"/>
      <c r="F1012" s="447"/>
      <c r="G1012" s="447"/>
      <c r="H1012" s="447"/>
      <c r="I1012" s="447"/>
      <c r="J1012" s="447"/>
      <c r="K1012" s="447"/>
      <c r="L1012" s="423"/>
      <c r="M1012" s="93"/>
      <c r="N1012" s="110"/>
      <c r="O1012" s="111" t="s">
        <v>81</v>
      </c>
      <c r="P1012" s="111"/>
      <c r="Q1012" s="111"/>
      <c r="R1012" s="111">
        <v>0</v>
      </c>
      <c r="S1012" s="92"/>
      <c r="T1012" s="111" t="s">
        <v>81</v>
      </c>
      <c r="U1012" s="117">
        <f t="shared" si="259"/>
        <v>0</v>
      </c>
      <c r="V1012" s="113"/>
      <c r="W1012" s="117">
        <f t="shared" si="260"/>
        <v>0</v>
      </c>
      <c r="X1012" s="113"/>
      <c r="Y1012" s="117">
        <f t="shared" si="261"/>
        <v>0</v>
      </c>
      <c r="Z1012" s="118"/>
      <c r="AA1012" s="86"/>
      <c r="AB1012" s="86"/>
      <c r="AC1012" s="86"/>
    </row>
    <row r="1013" spans="1:29" ht="20.100000000000001" customHeight="1" thickBot="1" x14ac:dyDescent="0.25">
      <c r="A1013" s="353"/>
      <c r="B1013" s="353"/>
      <c r="C1013" s="353"/>
      <c r="D1013" s="353"/>
      <c r="E1013" s="353"/>
      <c r="F1013" s="353"/>
      <c r="G1013" s="353"/>
      <c r="H1013" s="353"/>
      <c r="I1013" s="353"/>
      <c r="J1013" s="353"/>
      <c r="K1013" s="353"/>
      <c r="L1013" s="353"/>
      <c r="M1013" s="136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6"/>
      <c r="AB1013" s="136"/>
      <c r="AC1013" s="136"/>
    </row>
    <row r="1014" spans="1:29" ht="20.100000000000001" customHeight="1" thickBot="1" x14ac:dyDescent="0.55000000000000004">
      <c r="A1014" s="560" t="s">
        <v>50</v>
      </c>
      <c r="B1014" s="561"/>
      <c r="C1014" s="561"/>
      <c r="D1014" s="561"/>
      <c r="E1014" s="561"/>
      <c r="F1014" s="561"/>
      <c r="G1014" s="561"/>
      <c r="H1014" s="561"/>
      <c r="I1014" s="561"/>
      <c r="J1014" s="561"/>
      <c r="K1014" s="561"/>
      <c r="L1014" s="562"/>
      <c r="M1014" s="94"/>
      <c r="N1014" s="95"/>
      <c r="O1014" s="557" t="s">
        <v>51</v>
      </c>
      <c r="P1014" s="558"/>
      <c r="Q1014" s="558"/>
      <c r="R1014" s="559"/>
      <c r="S1014" s="96"/>
      <c r="T1014" s="557" t="s">
        <v>52</v>
      </c>
      <c r="U1014" s="558"/>
      <c r="V1014" s="558"/>
      <c r="W1014" s="558"/>
      <c r="X1014" s="558"/>
      <c r="Y1014" s="559"/>
      <c r="Z1014" s="97"/>
      <c r="AA1014" s="94"/>
      <c r="AB1014" s="93"/>
      <c r="AC1014" s="93"/>
    </row>
    <row r="1015" spans="1:29" ht="20.100000000000001" customHeight="1" thickBot="1" x14ac:dyDescent="0.25">
      <c r="A1015" s="436"/>
      <c r="B1015" s="437"/>
      <c r="C1015" s="566" t="s">
        <v>237</v>
      </c>
      <c r="D1015" s="567"/>
      <c r="E1015" s="567"/>
      <c r="F1015" s="567"/>
      <c r="G1015" s="437" t="str">
        <f>$J$1</f>
        <v>May</v>
      </c>
      <c r="H1015" s="568">
        <f>$K$1</f>
        <v>2025</v>
      </c>
      <c r="I1015" s="567"/>
      <c r="J1015" s="437"/>
      <c r="K1015" s="438"/>
      <c r="L1015" s="439"/>
      <c r="M1015" s="102"/>
      <c r="N1015" s="103"/>
      <c r="O1015" s="104" t="s">
        <v>53</v>
      </c>
      <c r="P1015" s="104" t="s">
        <v>54</v>
      </c>
      <c r="Q1015" s="104" t="s">
        <v>55</v>
      </c>
      <c r="R1015" s="104" t="s">
        <v>56</v>
      </c>
      <c r="S1015" s="105"/>
      <c r="T1015" s="104" t="s">
        <v>53</v>
      </c>
      <c r="U1015" s="104" t="s">
        <v>57</v>
      </c>
      <c r="V1015" s="104" t="s">
        <v>9</v>
      </c>
      <c r="W1015" s="104" t="s">
        <v>10</v>
      </c>
      <c r="X1015" s="104" t="s">
        <v>11</v>
      </c>
      <c r="Y1015" s="104" t="s">
        <v>58</v>
      </c>
      <c r="Z1015" s="106"/>
      <c r="AA1015" s="102"/>
      <c r="AB1015" s="93"/>
      <c r="AC1015" s="93"/>
    </row>
    <row r="1016" spans="1:29" ht="20.100000000000001" customHeight="1" x14ac:dyDescent="0.2">
      <c r="A1016" s="98"/>
      <c r="B1016" s="85"/>
      <c r="C1016" s="85"/>
      <c r="D1016" s="107"/>
      <c r="E1016" s="107"/>
      <c r="F1016" s="107"/>
      <c r="G1016" s="107"/>
      <c r="H1016" s="107"/>
      <c r="I1016" s="85"/>
      <c r="J1016" s="108" t="s">
        <v>59</v>
      </c>
      <c r="K1016" s="87">
        <f>30000+5000+5000+8000</f>
        <v>48000</v>
      </c>
      <c r="L1016" s="109"/>
      <c r="M1016" s="93"/>
      <c r="N1016" s="110"/>
      <c r="O1016" s="111" t="s">
        <v>60</v>
      </c>
      <c r="P1016" s="111">
        <v>31</v>
      </c>
      <c r="Q1016" s="111">
        <v>0</v>
      </c>
      <c r="R1016" s="111">
        <f>15-Q1016</f>
        <v>15</v>
      </c>
      <c r="S1016" s="112"/>
      <c r="T1016" s="111" t="s">
        <v>60</v>
      </c>
      <c r="U1016" s="113">
        <v>67867</v>
      </c>
      <c r="V1016" s="113">
        <v>5000</v>
      </c>
      <c r="W1016" s="113">
        <f>V1016+U1016</f>
        <v>72867</v>
      </c>
      <c r="X1016" s="113">
        <v>7000</v>
      </c>
      <c r="Y1016" s="113">
        <f>W1016-X1016</f>
        <v>65867</v>
      </c>
      <c r="Z1016" s="106"/>
      <c r="AA1016" s="93"/>
      <c r="AB1016" s="93"/>
      <c r="AC1016" s="93"/>
    </row>
    <row r="1017" spans="1:29" ht="20.100000000000001" customHeight="1" thickBot="1" x14ac:dyDescent="0.25">
      <c r="A1017" s="98"/>
      <c r="B1017" s="85" t="s">
        <v>61</v>
      </c>
      <c r="C1017" s="84" t="s">
        <v>91</v>
      </c>
      <c r="D1017" s="85"/>
      <c r="E1017" s="85"/>
      <c r="F1017" s="85"/>
      <c r="G1017" s="85"/>
      <c r="H1017" s="114"/>
      <c r="I1017" s="107"/>
      <c r="J1017" s="85"/>
      <c r="K1017" s="85"/>
      <c r="L1017" s="115"/>
      <c r="M1017" s="94"/>
      <c r="N1017" s="116"/>
      <c r="O1017" s="111" t="s">
        <v>62</v>
      </c>
      <c r="P1017" s="111">
        <v>27</v>
      </c>
      <c r="Q1017" s="111">
        <v>1</v>
      </c>
      <c r="R1017" s="111">
        <f t="shared" ref="R1017:R1027" si="262">R1016-Q1017</f>
        <v>14</v>
      </c>
      <c r="S1017" s="92"/>
      <c r="T1017" s="111" t="s">
        <v>62</v>
      </c>
      <c r="U1017" s="117">
        <f>Y1016</f>
        <v>65867</v>
      </c>
      <c r="V1017" s="113"/>
      <c r="W1017" s="117">
        <f t="shared" ref="W1017:W1027" si="263">IF(U1017="","",U1017+V1017)</f>
        <v>65867</v>
      </c>
      <c r="X1017" s="113">
        <v>5000</v>
      </c>
      <c r="Y1017" s="117">
        <f t="shared" ref="Y1017:Y1027" si="264">IF(W1017="","",W1017-X1017)</f>
        <v>60867</v>
      </c>
      <c r="Z1017" s="118"/>
      <c r="AA1017" s="94"/>
      <c r="AB1017" s="93"/>
      <c r="AC1017" s="93"/>
    </row>
    <row r="1018" spans="1:29" ht="20.100000000000001" customHeight="1" thickBot="1" x14ac:dyDescent="0.25">
      <c r="A1018" s="405"/>
      <c r="B1018" s="413" t="s">
        <v>63</v>
      </c>
      <c r="C1018" s="414"/>
      <c r="D1018" s="353"/>
      <c r="E1018" s="353"/>
      <c r="F1018" s="563" t="s">
        <v>52</v>
      </c>
      <c r="G1018" s="564"/>
      <c r="H1018" s="353"/>
      <c r="I1018" s="563" t="s">
        <v>64</v>
      </c>
      <c r="J1018" s="565"/>
      <c r="K1018" s="564"/>
      <c r="L1018" s="415"/>
      <c r="M1018" s="93"/>
      <c r="N1018" s="110"/>
      <c r="O1018" s="111" t="s">
        <v>65</v>
      </c>
      <c r="P1018" s="111">
        <v>31</v>
      </c>
      <c r="Q1018" s="111">
        <v>0</v>
      </c>
      <c r="R1018" s="111">
        <f t="shared" si="262"/>
        <v>14</v>
      </c>
      <c r="S1018" s="92"/>
      <c r="T1018" s="111" t="s">
        <v>65</v>
      </c>
      <c r="U1018" s="117">
        <f>Y1017</f>
        <v>60867</v>
      </c>
      <c r="V1018" s="113">
        <f>3000+2000</f>
        <v>5000</v>
      </c>
      <c r="W1018" s="117">
        <f t="shared" si="263"/>
        <v>65867</v>
      </c>
      <c r="X1018" s="113"/>
      <c r="Y1018" s="117">
        <f t="shared" si="264"/>
        <v>65867</v>
      </c>
      <c r="Z1018" s="118"/>
      <c r="AA1018" s="93"/>
      <c r="AB1018" s="93"/>
      <c r="AC1018" s="93"/>
    </row>
    <row r="1019" spans="1:29" ht="20.100000000000001" customHeight="1" x14ac:dyDescent="0.2">
      <c r="A1019" s="98"/>
      <c r="B1019" s="85"/>
      <c r="C1019" s="85"/>
      <c r="D1019" s="85"/>
      <c r="E1019" s="85"/>
      <c r="F1019" s="85"/>
      <c r="G1019" s="85"/>
      <c r="H1019" s="122"/>
      <c r="I1019" s="85"/>
      <c r="J1019" s="85"/>
      <c r="K1019" s="85"/>
      <c r="L1019" s="123"/>
      <c r="M1019" s="93"/>
      <c r="N1019" s="110"/>
      <c r="O1019" s="111" t="s">
        <v>66</v>
      </c>
      <c r="P1019" s="111">
        <v>29</v>
      </c>
      <c r="Q1019" s="111">
        <v>1</v>
      </c>
      <c r="R1019" s="111">
        <f t="shared" si="262"/>
        <v>13</v>
      </c>
      <c r="S1019" s="92"/>
      <c r="T1019" s="111" t="s">
        <v>66</v>
      </c>
      <c r="U1019" s="117">
        <f>Y1018</f>
        <v>65867</v>
      </c>
      <c r="V1019" s="113">
        <v>3500</v>
      </c>
      <c r="W1019" s="117">
        <f t="shared" si="263"/>
        <v>69367</v>
      </c>
      <c r="X1019" s="113">
        <v>5000</v>
      </c>
      <c r="Y1019" s="117">
        <f t="shared" si="264"/>
        <v>64367</v>
      </c>
      <c r="Z1019" s="118"/>
      <c r="AA1019" s="93"/>
      <c r="AB1019" s="93"/>
      <c r="AC1019" s="93"/>
    </row>
    <row r="1020" spans="1:29" ht="20.100000000000001" customHeight="1" x14ac:dyDescent="0.2">
      <c r="A1020" s="98"/>
      <c r="B1020" s="569" t="s">
        <v>51</v>
      </c>
      <c r="C1020" s="527"/>
      <c r="D1020" s="85"/>
      <c r="E1020" s="85"/>
      <c r="F1020" s="124" t="s">
        <v>67</v>
      </c>
      <c r="G1020" s="125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64367</v>
      </c>
      <c r="H1020" s="122"/>
      <c r="I1020" s="126">
        <f>IF(C1024&gt;0,$K$2,C1022)</f>
        <v>31</v>
      </c>
      <c r="J1020" s="127" t="s">
        <v>68</v>
      </c>
      <c r="K1020" s="128">
        <f>K1016/$K$2*I1020</f>
        <v>48000</v>
      </c>
      <c r="L1020" s="129"/>
      <c r="M1020" s="93"/>
      <c r="N1020" s="110"/>
      <c r="O1020" s="111" t="s">
        <v>69</v>
      </c>
      <c r="P1020" s="111">
        <v>31</v>
      </c>
      <c r="Q1020" s="111">
        <v>0</v>
      </c>
      <c r="R1020" s="111">
        <f t="shared" si="262"/>
        <v>13</v>
      </c>
      <c r="S1020" s="92"/>
      <c r="T1020" s="111" t="s">
        <v>69</v>
      </c>
      <c r="U1020" s="117">
        <f>IF($J$1="April","",Y1019)</f>
        <v>64367</v>
      </c>
      <c r="V1020" s="113"/>
      <c r="W1020" s="117">
        <f t="shared" si="263"/>
        <v>64367</v>
      </c>
      <c r="X1020" s="113">
        <v>5000</v>
      </c>
      <c r="Y1020" s="117">
        <f t="shared" si="264"/>
        <v>59367</v>
      </c>
      <c r="Z1020" s="118"/>
      <c r="AA1020" s="93"/>
      <c r="AB1020" s="93"/>
      <c r="AC1020" s="93"/>
    </row>
    <row r="1021" spans="1:29" ht="20.100000000000001" customHeight="1" x14ac:dyDescent="0.2">
      <c r="A1021" s="98"/>
      <c r="B1021" s="130"/>
      <c r="C1021" s="130"/>
      <c r="D1021" s="85"/>
      <c r="E1021" s="85"/>
      <c r="F1021" s="124" t="s">
        <v>9</v>
      </c>
      <c r="G1021" s="125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122"/>
      <c r="I1021" s="142">
        <v>117</v>
      </c>
      <c r="J1021" s="127" t="s">
        <v>70</v>
      </c>
      <c r="K1021" s="125">
        <f>K1016/$K$2/8*I1021</f>
        <v>22645.161290322583</v>
      </c>
      <c r="L1021" s="131"/>
      <c r="M1021" s="93"/>
      <c r="N1021" s="110"/>
      <c r="O1021" s="111" t="s">
        <v>47</v>
      </c>
      <c r="P1021" s="111"/>
      <c r="Q1021" s="111"/>
      <c r="R1021" s="111">
        <f t="shared" si="262"/>
        <v>13</v>
      </c>
      <c r="S1021" s="92"/>
      <c r="T1021" s="111" t="s">
        <v>47</v>
      </c>
      <c r="U1021" s="117" t="str">
        <f>IF($J$1="May","",Y1020)</f>
        <v/>
      </c>
      <c r="V1021" s="113"/>
      <c r="W1021" s="117" t="str">
        <f t="shared" si="263"/>
        <v/>
      </c>
      <c r="X1021" s="113"/>
      <c r="Y1021" s="117" t="str">
        <f t="shared" si="264"/>
        <v/>
      </c>
      <c r="Z1021" s="118"/>
      <c r="AA1021" s="93"/>
      <c r="AB1021" s="93"/>
      <c r="AC1021" s="93"/>
    </row>
    <row r="1022" spans="1:29" ht="20.100000000000001" customHeight="1" x14ac:dyDescent="0.2">
      <c r="A1022" s="98"/>
      <c r="B1022" s="124" t="s">
        <v>54</v>
      </c>
      <c r="C1022" s="130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31</v>
      </c>
      <c r="D1022" s="85"/>
      <c r="E1022" s="85"/>
      <c r="F1022" s="124" t="s">
        <v>71</v>
      </c>
      <c r="G1022" s="125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64367</v>
      </c>
      <c r="H1022" s="122"/>
      <c r="I1022" s="570" t="s">
        <v>72</v>
      </c>
      <c r="J1022" s="527"/>
      <c r="K1022" s="125">
        <f>K1020+K1021</f>
        <v>70645.161290322576</v>
      </c>
      <c r="L1022" s="131"/>
      <c r="M1022" s="93"/>
      <c r="N1022" s="110"/>
      <c r="O1022" s="111" t="s">
        <v>73</v>
      </c>
      <c r="P1022" s="111"/>
      <c r="Q1022" s="111"/>
      <c r="R1022" s="111">
        <f t="shared" si="262"/>
        <v>13</v>
      </c>
      <c r="S1022" s="92"/>
      <c r="T1022" s="111" t="s">
        <v>73</v>
      </c>
      <c r="U1022" s="117"/>
      <c r="V1022" s="113"/>
      <c r="W1022" s="117" t="str">
        <f t="shared" si="263"/>
        <v/>
      </c>
      <c r="X1022" s="113"/>
      <c r="Y1022" s="117" t="str">
        <f t="shared" si="264"/>
        <v/>
      </c>
      <c r="Z1022" s="118"/>
      <c r="AA1022" s="93"/>
      <c r="AB1022" s="93"/>
      <c r="AC1022" s="93"/>
    </row>
    <row r="1023" spans="1:29" ht="20.100000000000001" customHeight="1" x14ac:dyDescent="0.2">
      <c r="A1023" s="98"/>
      <c r="B1023" s="124" t="s">
        <v>55</v>
      </c>
      <c r="C1023" s="130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85"/>
      <c r="E1023" s="85"/>
      <c r="F1023" s="124" t="s">
        <v>11</v>
      </c>
      <c r="G1023" s="125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5000</v>
      </c>
      <c r="H1023" s="122"/>
      <c r="I1023" s="570" t="s">
        <v>74</v>
      </c>
      <c r="J1023" s="527"/>
      <c r="K1023" s="125">
        <f>G1023</f>
        <v>5000</v>
      </c>
      <c r="L1023" s="131"/>
      <c r="M1023" s="93"/>
      <c r="N1023" s="110"/>
      <c r="O1023" s="111" t="s">
        <v>75</v>
      </c>
      <c r="P1023" s="111"/>
      <c r="Q1023" s="111"/>
      <c r="R1023" s="111">
        <f t="shared" si="262"/>
        <v>13</v>
      </c>
      <c r="S1023" s="92"/>
      <c r="T1023" s="111" t="s">
        <v>75</v>
      </c>
      <c r="U1023" s="117"/>
      <c r="V1023" s="113"/>
      <c r="W1023" s="117" t="str">
        <f t="shared" si="263"/>
        <v/>
      </c>
      <c r="X1023" s="113"/>
      <c r="Y1023" s="117" t="str">
        <f t="shared" si="264"/>
        <v/>
      </c>
      <c r="Z1023" s="118"/>
      <c r="AA1023" s="93"/>
      <c r="AB1023" s="93"/>
      <c r="AC1023" s="93"/>
    </row>
    <row r="1024" spans="1:29" ht="18.75" customHeight="1" x14ac:dyDescent="0.2">
      <c r="A1024" s="405"/>
      <c r="B1024" s="426" t="s">
        <v>76</v>
      </c>
      <c r="C1024" s="424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13</v>
      </c>
      <c r="D1024" s="353"/>
      <c r="E1024" s="353"/>
      <c r="F1024" s="426" t="s">
        <v>58</v>
      </c>
      <c r="G1024" s="427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59367</v>
      </c>
      <c r="H1024" s="353"/>
      <c r="I1024" s="576" t="s">
        <v>13</v>
      </c>
      <c r="J1024" s="577"/>
      <c r="K1024" s="430">
        <f>K1022-K1023</f>
        <v>65645.161290322576</v>
      </c>
      <c r="L1024" s="412"/>
      <c r="M1024" s="93"/>
      <c r="N1024" s="110"/>
      <c r="O1024" s="111" t="s">
        <v>78</v>
      </c>
      <c r="P1024" s="111"/>
      <c r="Q1024" s="111"/>
      <c r="R1024" s="111">
        <f t="shared" si="262"/>
        <v>13</v>
      </c>
      <c r="S1024" s="92"/>
      <c r="T1024" s="111" t="s">
        <v>78</v>
      </c>
      <c r="U1024" s="117"/>
      <c r="V1024" s="113"/>
      <c r="W1024" s="117" t="str">
        <f t="shared" si="263"/>
        <v/>
      </c>
      <c r="X1024" s="113"/>
      <c r="Y1024" s="117" t="str">
        <f t="shared" si="264"/>
        <v/>
      </c>
      <c r="Z1024" s="118"/>
      <c r="AA1024" s="93"/>
      <c r="AB1024" s="93"/>
      <c r="AC1024" s="93"/>
    </row>
    <row r="1025" spans="1:29" ht="20.100000000000001" customHeight="1" x14ac:dyDescent="0.2">
      <c r="A1025" s="98"/>
      <c r="B1025" s="85"/>
      <c r="C1025" s="85"/>
      <c r="D1025" s="85"/>
      <c r="E1025" s="85"/>
      <c r="F1025" s="85"/>
      <c r="G1025" s="85"/>
      <c r="H1025" s="85"/>
      <c r="I1025" s="574"/>
      <c r="J1025" s="575"/>
      <c r="K1025" s="87"/>
      <c r="L1025" s="121"/>
      <c r="M1025" s="93"/>
      <c r="N1025" s="110"/>
      <c r="O1025" s="111" t="s">
        <v>79</v>
      </c>
      <c r="P1025" s="111"/>
      <c r="Q1025" s="111"/>
      <c r="R1025" s="111">
        <f t="shared" si="262"/>
        <v>13</v>
      </c>
      <c r="S1025" s="92"/>
      <c r="T1025" s="111" t="s">
        <v>79</v>
      </c>
      <c r="U1025" s="117"/>
      <c r="V1025" s="113"/>
      <c r="W1025" s="117" t="str">
        <f t="shared" si="263"/>
        <v/>
      </c>
      <c r="X1025" s="113"/>
      <c r="Y1025" s="117" t="str">
        <f t="shared" si="264"/>
        <v/>
      </c>
      <c r="Z1025" s="118"/>
      <c r="AA1025" s="93"/>
      <c r="AB1025" s="93"/>
      <c r="AC1025" s="93"/>
    </row>
    <row r="1026" spans="1:29" ht="20.100000000000001" customHeight="1" x14ac:dyDescent="0.3">
      <c r="A1026" s="98"/>
      <c r="B1026" s="83"/>
      <c r="C1026" s="83"/>
      <c r="D1026" s="83"/>
      <c r="E1026" s="83"/>
      <c r="F1026" s="83"/>
      <c r="G1026" s="83"/>
      <c r="H1026" s="83"/>
      <c r="I1026" s="574"/>
      <c r="J1026" s="575"/>
      <c r="K1026" s="87"/>
      <c r="L1026" s="121"/>
      <c r="M1026" s="93"/>
      <c r="N1026" s="110"/>
      <c r="O1026" s="111" t="s">
        <v>80</v>
      </c>
      <c r="P1026" s="111"/>
      <c r="Q1026" s="111"/>
      <c r="R1026" s="111">
        <f t="shared" si="262"/>
        <v>13</v>
      </c>
      <c r="S1026" s="92"/>
      <c r="T1026" s="111" t="s">
        <v>80</v>
      </c>
      <c r="U1026" s="117"/>
      <c r="V1026" s="113"/>
      <c r="W1026" s="117" t="str">
        <f t="shared" si="263"/>
        <v/>
      </c>
      <c r="X1026" s="113"/>
      <c r="Y1026" s="117" t="str">
        <f t="shared" si="264"/>
        <v/>
      </c>
      <c r="Z1026" s="118"/>
      <c r="AA1026" s="93"/>
      <c r="AB1026" s="93"/>
      <c r="AC1026" s="93"/>
    </row>
    <row r="1027" spans="1:29" ht="20.100000000000001" customHeight="1" thickBot="1" x14ac:dyDescent="0.35">
      <c r="A1027" s="132"/>
      <c r="B1027" s="133"/>
      <c r="C1027" s="133"/>
      <c r="D1027" s="133"/>
      <c r="E1027" s="133"/>
      <c r="F1027" s="133"/>
      <c r="G1027" s="133"/>
      <c r="H1027" s="133"/>
      <c r="I1027" s="133"/>
      <c r="J1027" s="133"/>
      <c r="K1027" s="133"/>
      <c r="L1027" s="134"/>
      <c r="M1027" s="93"/>
      <c r="N1027" s="110"/>
      <c r="O1027" s="111" t="s">
        <v>81</v>
      </c>
      <c r="P1027" s="111"/>
      <c r="Q1027" s="111"/>
      <c r="R1027" s="111">
        <f t="shared" si="262"/>
        <v>13</v>
      </c>
      <c r="S1027" s="92"/>
      <c r="T1027" s="111" t="s">
        <v>81</v>
      </c>
      <c r="U1027" s="117"/>
      <c r="V1027" s="113"/>
      <c r="W1027" s="117" t="str">
        <f t="shared" si="263"/>
        <v/>
      </c>
      <c r="X1027" s="113"/>
      <c r="Y1027" s="117" t="str">
        <f t="shared" si="264"/>
        <v/>
      </c>
      <c r="Z1027" s="118"/>
      <c r="AA1027" s="93"/>
      <c r="AB1027" s="93"/>
      <c r="AC1027" s="93"/>
    </row>
    <row r="1028" spans="1:29" ht="20.100000000000001" customHeight="1" thickBot="1" x14ac:dyDescent="0.25">
      <c r="A1028" s="353"/>
      <c r="B1028" s="353"/>
      <c r="C1028" s="353"/>
      <c r="D1028" s="353"/>
      <c r="E1028" s="353"/>
      <c r="F1028" s="353"/>
      <c r="G1028" s="353"/>
      <c r="H1028" s="353"/>
      <c r="I1028" s="353"/>
      <c r="J1028" s="353"/>
      <c r="K1028" s="353"/>
      <c r="L1028" s="353"/>
      <c r="M1028" s="136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6"/>
      <c r="AB1028" s="136"/>
      <c r="AC1028" s="136"/>
    </row>
    <row r="1029" spans="1:29" ht="20.100000000000001" customHeight="1" thickBot="1" x14ac:dyDescent="0.55000000000000004">
      <c r="A1029" s="560" t="s">
        <v>50</v>
      </c>
      <c r="B1029" s="561"/>
      <c r="C1029" s="561"/>
      <c r="D1029" s="561"/>
      <c r="E1029" s="561"/>
      <c r="F1029" s="561"/>
      <c r="G1029" s="561"/>
      <c r="H1029" s="561"/>
      <c r="I1029" s="561"/>
      <c r="J1029" s="561"/>
      <c r="K1029" s="561"/>
      <c r="L1029" s="562"/>
      <c r="M1029" s="94"/>
      <c r="N1029" s="95"/>
      <c r="O1029" s="557" t="s">
        <v>51</v>
      </c>
      <c r="P1029" s="558"/>
      <c r="Q1029" s="558"/>
      <c r="R1029" s="559"/>
      <c r="S1029" s="96"/>
      <c r="T1029" s="557" t="s">
        <v>52</v>
      </c>
      <c r="U1029" s="558"/>
      <c r="V1029" s="558"/>
      <c r="W1029" s="558"/>
      <c r="X1029" s="558"/>
      <c r="Y1029" s="559"/>
    </row>
    <row r="1030" spans="1:29" ht="20.100000000000001" customHeight="1" thickBot="1" x14ac:dyDescent="0.25">
      <c r="A1030" s="436"/>
      <c r="B1030" s="437"/>
      <c r="C1030" s="566" t="s">
        <v>237</v>
      </c>
      <c r="D1030" s="573"/>
      <c r="E1030" s="573"/>
      <c r="F1030" s="573"/>
      <c r="G1030" s="437" t="str">
        <f>$J$1</f>
        <v>May</v>
      </c>
      <c r="H1030" s="568">
        <f>$K$1</f>
        <v>2025</v>
      </c>
      <c r="I1030" s="573"/>
      <c r="J1030" s="437"/>
      <c r="K1030" s="438"/>
      <c r="L1030" s="439"/>
      <c r="M1030" s="102"/>
      <c r="N1030" s="103"/>
      <c r="O1030" s="104" t="s">
        <v>53</v>
      </c>
      <c r="P1030" s="104" t="s">
        <v>54</v>
      </c>
      <c r="Q1030" s="104" t="s">
        <v>55</v>
      </c>
      <c r="R1030" s="104" t="s">
        <v>56</v>
      </c>
      <c r="S1030" s="105"/>
      <c r="T1030" s="104" t="s">
        <v>53</v>
      </c>
      <c r="U1030" s="104" t="s">
        <v>57</v>
      </c>
      <c r="V1030" s="104" t="s">
        <v>9</v>
      </c>
      <c r="W1030" s="104" t="s">
        <v>10</v>
      </c>
      <c r="X1030" s="104" t="s">
        <v>11</v>
      </c>
      <c r="Y1030" s="104" t="s">
        <v>58</v>
      </c>
    </row>
    <row r="1031" spans="1:29" ht="20.100000000000001" customHeight="1" x14ac:dyDescent="0.2">
      <c r="A1031" s="98"/>
      <c r="B1031" s="85"/>
      <c r="C1031" s="85"/>
      <c r="D1031" s="107"/>
      <c r="E1031" s="107"/>
      <c r="F1031" s="107"/>
      <c r="G1031" s="107"/>
      <c r="H1031" s="107"/>
      <c r="I1031" s="85"/>
      <c r="J1031" s="108" t="s">
        <v>59</v>
      </c>
      <c r="K1031" s="87">
        <v>60000</v>
      </c>
      <c r="L1031" s="109"/>
      <c r="M1031" s="93"/>
      <c r="N1031" s="110"/>
      <c r="O1031" s="111" t="s">
        <v>60</v>
      </c>
      <c r="P1031" s="111">
        <v>31</v>
      </c>
      <c r="Q1031" s="111">
        <v>0</v>
      </c>
      <c r="R1031" s="111"/>
      <c r="S1031" s="112"/>
      <c r="T1031" s="111" t="s">
        <v>60</v>
      </c>
      <c r="U1031" s="113"/>
      <c r="V1031" s="113"/>
      <c r="W1031" s="113">
        <f>V1031+U1031</f>
        <v>0</v>
      </c>
      <c r="X1031" s="113"/>
      <c r="Y1031" s="113">
        <f>W1031-X1031</f>
        <v>0</v>
      </c>
    </row>
    <row r="1032" spans="1:29" ht="20.100000000000001" customHeight="1" thickBot="1" x14ac:dyDescent="0.25">
      <c r="A1032" s="98"/>
      <c r="B1032" s="85" t="s">
        <v>61</v>
      </c>
      <c r="C1032" s="84" t="s">
        <v>234</v>
      </c>
      <c r="D1032" s="85"/>
      <c r="E1032" s="85"/>
      <c r="F1032" s="85"/>
      <c r="G1032" s="107"/>
      <c r="H1032" s="114"/>
      <c r="I1032" s="107"/>
      <c r="J1032" s="85"/>
      <c r="K1032" s="85"/>
      <c r="L1032" s="115"/>
      <c r="M1032" s="94"/>
      <c r="N1032" s="116"/>
      <c r="O1032" s="111" t="s">
        <v>62</v>
      </c>
      <c r="P1032" s="111">
        <v>27</v>
      </c>
      <c r="Q1032" s="111">
        <v>1</v>
      </c>
      <c r="R1032" s="111">
        <v>0</v>
      </c>
      <c r="S1032" s="92"/>
      <c r="T1032" s="111" t="s">
        <v>62</v>
      </c>
      <c r="U1032" s="117">
        <f t="shared" ref="U1032:U1038" si="265">Y1031</f>
        <v>0</v>
      </c>
      <c r="V1032" s="113"/>
      <c r="W1032" s="117">
        <f t="shared" ref="W1032:W1042" si="266">IF(U1032="","",U1032+V1032)</f>
        <v>0</v>
      </c>
      <c r="X1032" s="113"/>
      <c r="Y1032" s="117">
        <f t="shared" ref="Y1032:Y1042" si="267">IF(W1032="","",W1032-X1032)</f>
        <v>0</v>
      </c>
    </row>
    <row r="1033" spans="1:29" ht="20.100000000000001" customHeight="1" thickBot="1" x14ac:dyDescent="0.25">
      <c r="A1033" s="98"/>
      <c r="B1033" s="119" t="s">
        <v>63</v>
      </c>
      <c r="C1033" s="120"/>
      <c r="D1033" s="85"/>
      <c r="E1033" s="85"/>
      <c r="F1033" s="563" t="s">
        <v>52</v>
      </c>
      <c r="G1033" s="564"/>
      <c r="H1033" s="353"/>
      <c r="I1033" s="563" t="s">
        <v>64</v>
      </c>
      <c r="J1033" s="565"/>
      <c r="K1033" s="564"/>
      <c r="L1033" s="121"/>
      <c r="M1033" s="93"/>
      <c r="N1033" s="110"/>
      <c r="O1033" s="111" t="s">
        <v>65</v>
      </c>
      <c r="P1033" s="111">
        <v>31</v>
      </c>
      <c r="Q1033" s="111">
        <v>0</v>
      </c>
      <c r="R1033" s="111">
        <f t="shared" ref="R1033:R1042" si="268">IF(Q1033="","",R1032-Q1033)</f>
        <v>0</v>
      </c>
      <c r="S1033" s="92"/>
      <c r="T1033" s="111" t="s">
        <v>65</v>
      </c>
      <c r="U1033" s="117">
        <f t="shared" si="265"/>
        <v>0</v>
      </c>
      <c r="V1033" s="113"/>
      <c r="W1033" s="117">
        <f t="shared" si="266"/>
        <v>0</v>
      </c>
      <c r="X1033" s="113"/>
      <c r="Y1033" s="117">
        <f t="shared" si="267"/>
        <v>0</v>
      </c>
    </row>
    <row r="1034" spans="1:29" ht="20.100000000000001" customHeight="1" x14ac:dyDescent="0.2">
      <c r="A1034" s="98"/>
      <c r="B1034" s="85"/>
      <c r="C1034" s="85"/>
      <c r="D1034" s="85"/>
      <c r="E1034" s="85"/>
      <c r="F1034" s="85"/>
      <c r="G1034" s="85"/>
      <c r="H1034" s="122"/>
      <c r="I1034" s="85"/>
      <c r="J1034" s="85"/>
      <c r="K1034" s="85"/>
      <c r="L1034" s="123"/>
      <c r="M1034" s="93"/>
      <c r="N1034" s="110"/>
      <c r="O1034" s="111" t="s">
        <v>66</v>
      </c>
      <c r="P1034" s="111">
        <v>30</v>
      </c>
      <c r="Q1034" s="111">
        <v>0</v>
      </c>
      <c r="R1034" s="111">
        <f t="shared" si="268"/>
        <v>0</v>
      </c>
      <c r="S1034" s="92"/>
      <c r="T1034" s="111" t="s">
        <v>66</v>
      </c>
      <c r="U1034" s="117">
        <f t="shared" si="265"/>
        <v>0</v>
      </c>
      <c r="V1034" s="113">
        <v>10000</v>
      </c>
      <c r="W1034" s="117">
        <f t="shared" si="266"/>
        <v>10000</v>
      </c>
      <c r="X1034" s="113"/>
      <c r="Y1034" s="117">
        <f t="shared" si="267"/>
        <v>10000</v>
      </c>
    </row>
    <row r="1035" spans="1:29" ht="20.100000000000001" customHeight="1" x14ac:dyDescent="0.2">
      <c r="A1035" s="98"/>
      <c r="B1035" s="569" t="s">
        <v>51</v>
      </c>
      <c r="C1035" s="527"/>
      <c r="D1035" s="85"/>
      <c r="E1035" s="85"/>
      <c r="F1035" s="124" t="s">
        <v>67</v>
      </c>
      <c r="G1035" s="125">
        <f>IF($J$1="January",U1031,IF($J$1="February",U1032,IF($J$1="March",U1033,IF($J$1="April",U1034,IF($J$1="May",U1035,IF($J$1="June",U1036,IF($J$1="July",U1037,IF($J$1="August",U1038,IF($J$1="August",U1038,IF($J$1="September",U1039,IF($J$1="October",U1040,IF($J$1="November",U1041,IF($J$1="December",U1042)))))))))))))</f>
        <v>10000</v>
      </c>
      <c r="H1035" s="122"/>
      <c r="I1035" s="126">
        <f>IF(C1039&gt;0,$K$2,C1037)</f>
        <v>31</v>
      </c>
      <c r="J1035" s="127" t="s">
        <v>68</v>
      </c>
      <c r="K1035" s="128">
        <f>K1031/$K$2*I1035</f>
        <v>60000</v>
      </c>
      <c r="L1035" s="129"/>
      <c r="M1035" s="93"/>
      <c r="N1035" s="110"/>
      <c r="O1035" s="111" t="s">
        <v>69</v>
      </c>
      <c r="P1035" s="111">
        <v>31</v>
      </c>
      <c r="Q1035" s="111">
        <v>0</v>
      </c>
      <c r="R1035" s="111">
        <f t="shared" si="268"/>
        <v>0</v>
      </c>
      <c r="S1035" s="92"/>
      <c r="T1035" s="111" t="s">
        <v>69</v>
      </c>
      <c r="U1035" s="117">
        <f>IF($J$1="April","",Y1034)</f>
        <v>10000</v>
      </c>
      <c r="V1035" s="113"/>
      <c r="W1035" s="117">
        <f t="shared" si="266"/>
        <v>10000</v>
      </c>
      <c r="X1035" s="113">
        <v>5000</v>
      </c>
      <c r="Y1035" s="117">
        <f t="shared" si="267"/>
        <v>5000</v>
      </c>
    </row>
    <row r="1036" spans="1:29" ht="20.100000000000001" customHeight="1" x14ac:dyDescent="0.2">
      <c r="A1036" s="98"/>
      <c r="B1036" s="130"/>
      <c r="C1036" s="130"/>
      <c r="D1036" s="85"/>
      <c r="E1036" s="85"/>
      <c r="F1036" s="124" t="s">
        <v>9</v>
      </c>
      <c r="G1036" s="125">
        <f>IF($J$1="January",V1031,IF($J$1="February",V1032,IF($J$1="March",V1033,IF($J$1="April",V1034,IF($J$1="May",V1035,IF($J$1="June",V1036,IF($J$1="July",V1037,IF($J$1="August",V1038,IF($J$1="August",V1038,IF($J$1="September",V1039,IF($J$1="October",V1040,IF($J$1="November",V1041,IF($J$1="December",V1042)))))))))))))</f>
        <v>0</v>
      </c>
      <c r="H1036" s="122"/>
      <c r="I1036" s="126">
        <v>140</v>
      </c>
      <c r="J1036" s="127" t="s">
        <v>70</v>
      </c>
      <c r="K1036" s="125">
        <f>K1031/$K$2/8*I1036</f>
        <v>33870.967741935485</v>
      </c>
      <c r="L1036" s="131"/>
      <c r="M1036" s="93"/>
      <c r="N1036" s="110"/>
      <c r="O1036" s="111" t="s">
        <v>47</v>
      </c>
      <c r="P1036" s="111"/>
      <c r="Q1036" s="111"/>
      <c r="R1036" s="111" t="str">
        <f t="shared" si="268"/>
        <v/>
      </c>
      <c r="S1036" s="92"/>
      <c r="T1036" s="111" t="s">
        <v>47</v>
      </c>
      <c r="U1036" s="117" t="str">
        <f>IF($J$1="May","",Y1035)</f>
        <v/>
      </c>
      <c r="V1036" s="113"/>
      <c r="W1036" s="117" t="str">
        <f t="shared" si="266"/>
        <v/>
      </c>
      <c r="X1036" s="113"/>
      <c r="Y1036" s="117" t="str">
        <f t="shared" si="267"/>
        <v/>
      </c>
    </row>
    <row r="1037" spans="1:29" ht="20.100000000000001" customHeight="1" x14ac:dyDescent="0.2">
      <c r="A1037" s="98"/>
      <c r="B1037" s="124" t="s">
        <v>54</v>
      </c>
      <c r="C1037" s="130">
        <f>IF($J$1="January",P1031,IF($J$1="February",P1032,IF($J$1="March",P1033,IF($J$1="April",P1034,IF($J$1="May",P1035,IF($J$1="June",P1036,IF($J$1="July",P1037,IF($J$1="August",P1038,IF($J$1="August",P1038,IF($J$1="September",P1039,IF($J$1="October",P1040,IF($J$1="November",P1041,IF($J$1="December",P1042)))))))))))))</f>
        <v>31</v>
      </c>
      <c r="D1037" s="85"/>
      <c r="E1037" s="85"/>
      <c r="F1037" s="124" t="s">
        <v>71</v>
      </c>
      <c r="G1037" s="125">
        <f>IF($J$1="January",W1031,IF($J$1="February",W1032,IF($J$1="March",W1033,IF($J$1="April",W1034,IF($J$1="May",W1035,IF($J$1="June",W1036,IF($J$1="July",W1037,IF($J$1="August",W1038,IF($J$1="August",W1038,IF($J$1="September",W1039,IF($J$1="October",W1040,IF($J$1="November",W1041,IF($J$1="December",W1042)))))))))))))</f>
        <v>10000</v>
      </c>
      <c r="H1037" s="122"/>
      <c r="I1037" s="570" t="s">
        <v>72</v>
      </c>
      <c r="J1037" s="527"/>
      <c r="K1037" s="125">
        <f>K1035+K1036</f>
        <v>93870.967741935485</v>
      </c>
      <c r="L1037" s="131"/>
      <c r="M1037" s="93"/>
      <c r="N1037" s="110"/>
      <c r="O1037" s="111" t="s">
        <v>73</v>
      </c>
      <c r="P1037" s="111"/>
      <c r="Q1037" s="111"/>
      <c r="R1037" s="111" t="str">
        <f t="shared" si="268"/>
        <v/>
      </c>
      <c r="S1037" s="92"/>
      <c r="T1037" s="111" t="s">
        <v>73</v>
      </c>
      <c r="U1037" s="117" t="str">
        <f t="shared" si="265"/>
        <v/>
      </c>
      <c r="V1037" s="113"/>
      <c r="W1037" s="117" t="str">
        <f t="shared" si="266"/>
        <v/>
      </c>
      <c r="X1037" s="113"/>
      <c r="Y1037" s="117" t="str">
        <f t="shared" si="267"/>
        <v/>
      </c>
    </row>
    <row r="1038" spans="1:29" ht="20.100000000000001" customHeight="1" x14ac:dyDescent="0.2">
      <c r="A1038" s="98"/>
      <c r="B1038" s="124" t="s">
        <v>55</v>
      </c>
      <c r="C1038" s="130">
        <f>IF($J$1="January",Q1031,IF($J$1="February",Q1032,IF($J$1="March",Q1033,IF($J$1="April",Q1034,IF($J$1="May",Q1035,IF($J$1="June",Q1036,IF($J$1="July",Q1037,IF($J$1="August",Q1038,IF($J$1="August",Q1038,IF($J$1="September",Q1039,IF($J$1="October",Q1040,IF($J$1="November",Q1041,IF($J$1="December",Q1042)))))))))))))</f>
        <v>0</v>
      </c>
      <c r="D1038" s="85"/>
      <c r="E1038" s="85"/>
      <c r="F1038" s="124" t="s">
        <v>11</v>
      </c>
      <c r="G1038" s="125">
        <f>IF($J$1="January",X1031,IF($J$1="February",X1032,IF($J$1="March",X1033,IF($J$1="April",X1034,IF($J$1="May",X1035,IF($J$1="June",X1036,IF($J$1="July",X1037,IF($J$1="August",X1038,IF($J$1="August",X1038,IF($J$1="September",X1039,IF($J$1="October",X1040,IF($J$1="November",X1041,IF($J$1="December",X1042)))))))))))))</f>
        <v>5000</v>
      </c>
      <c r="H1038" s="122"/>
      <c r="I1038" s="570" t="s">
        <v>74</v>
      </c>
      <c r="J1038" s="527"/>
      <c r="K1038" s="125">
        <f>G1038</f>
        <v>5000</v>
      </c>
      <c r="L1038" s="131"/>
      <c r="M1038" s="93"/>
      <c r="N1038" s="110"/>
      <c r="O1038" s="111" t="s">
        <v>75</v>
      </c>
      <c r="P1038" s="111"/>
      <c r="Q1038" s="111"/>
      <c r="R1038" s="111" t="str">
        <f t="shared" si="268"/>
        <v/>
      </c>
      <c r="S1038" s="92"/>
      <c r="T1038" s="111" t="s">
        <v>75</v>
      </c>
      <c r="U1038" s="117" t="str">
        <f t="shared" si="265"/>
        <v/>
      </c>
      <c r="V1038" s="113"/>
      <c r="W1038" s="117" t="str">
        <f t="shared" si="266"/>
        <v/>
      </c>
      <c r="X1038" s="113"/>
      <c r="Y1038" s="117" t="str">
        <f t="shared" si="267"/>
        <v/>
      </c>
    </row>
    <row r="1039" spans="1:29" ht="18.75" customHeight="1" x14ac:dyDescent="0.2">
      <c r="A1039" s="405"/>
      <c r="B1039" s="426" t="s">
        <v>76</v>
      </c>
      <c r="C1039" s="424">
        <f>IF($J$1="January",R1031,IF($J$1="February",R1032,IF($J$1="March",R1033,IF($J$1="April",R1034,IF($J$1="May",R1035,IF($J$1="June",R1036,IF($J$1="July",R1037,IF($J$1="August",R1038,IF($J$1="August",R1038,IF($J$1="September",R1039,IF($J$1="October",R1040,IF($J$1="November",R1041,IF($J$1="December",R1042)))))))))))))</f>
        <v>0</v>
      </c>
      <c r="D1039" s="353"/>
      <c r="E1039" s="353"/>
      <c r="F1039" s="426" t="s">
        <v>58</v>
      </c>
      <c r="G1039" s="427">
        <f>IF($J$1="January",Y1031,IF($J$1="February",Y1032,IF($J$1="March",Y1033,IF($J$1="April",Y1034,IF($J$1="May",Y1035,IF($J$1="June",Y1036,IF($J$1="July",Y1037,IF($J$1="August",Y1038,IF($J$1="August",Y1038,IF($J$1="September",Y1039,IF($J$1="October",Y1040,IF($J$1="November",Y1041,IF($J$1="December",Y1042)))))))))))))</f>
        <v>5000</v>
      </c>
      <c r="H1039" s="353"/>
      <c r="I1039" s="576" t="s">
        <v>13</v>
      </c>
      <c r="J1039" s="577"/>
      <c r="K1039" s="430">
        <f>K1037-K1038</f>
        <v>88870.967741935485</v>
      </c>
      <c r="L1039" s="412"/>
      <c r="M1039" s="93"/>
      <c r="N1039" s="110"/>
      <c r="O1039" s="111" t="s">
        <v>78</v>
      </c>
      <c r="P1039" s="111"/>
      <c r="Q1039" s="111"/>
      <c r="R1039" s="111" t="str">
        <f t="shared" si="268"/>
        <v/>
      </c>
      <c r="S1039" s="92"/>
      <c r="T1039" s="111" t="s">
        <v>78</v>
      </c>
      <c r="U1039" s="117" t="str">
        <f>Y1038</f>
        <v/>
      </c>
      <c r="V1039" s="113"/>
      <c r="W1039" s="117" t="str">
        <f t="shared" si="266"/>
        <v/>
      </c>
      <c r="X1039" s="113"/>
      <c r="Y1039" s="117" t="str">
        <f t="shared" si="267"/>
        <v/>
      </c>
      <c r="Z1039" s="118"/>
      <c r="AA1039" s="93"/>
      <c r="AB1039" s="93"/>
      <c r="AC1039" s="93"/>
    </row>
    <row r="1040" spans="1:29" ht="20.100000000000001" customHeight="1" x14ac:dyDescent="0.2">
      <c r="A1040" s="98"/>
      <c r="B1040" s="85"/>
      <c r="C1040" s="85"/>
      <c r="D1040" s="85"/>
      <c r="E1040" s="85"/>
      <c r="F1040" s="85"/>
      <c r="G1040" s="85"/>
      <c r="H1040" s="85"/>
      <c r="I1040" s="574"/>
      <c r="J1040" s="575"/>
      <c r="K1040" s="87"/>
      <c r="L1040" s="121"/>
      <c r="N1040" s="110"/>
      <c r="O1040" s="111" t="s">
        <v>79</v>
      </c>
      <c r="P1040" s="111"/>
      <c r="Q1040" s="111"/>
      <c r="R1040" s="111" t="str">
        <f t="shared" si="268"/>
        <v/>
      </c>
      <c r="S1040" s="92"/>
      <c r="T1040" s="111" t="s">
        <v>79</v>
      </c>
      <c r="U1040" s="117" t="str">
        <f>Y1039</f>
        <v/>
      </c>
      <c r="V1040" s="113"/>
      <c r="W1040" s="117" t="str">
        <f t="shared" si="266"/>
        <v/>
      </c>
      <c r="X1040" s="113"/>
      <c r="Y1040" s="117" t="str">
        <f t="shared" si="267"/>
        <v/>
      </c>
    </row>
    <row r="1041" spans="1:29" ht="20.100000000000001" customHeight="1" x14ac:dyDescent="0.3">
      <c r="A1041" s="98"/>
      <c r="B1041" s="83"/>
      <c r="C1041" s="83"/>
      <c r="D1041" s="83"/>
      <c r="E1041" s="83"/>
      <c r="F1041" s="83"/>
      <c r="G1041" s="83"/>
      <c r="H1041" s="83"/>
      <c r="I1041" s="574"/>
      <c r="J1041" s="575"/>
      <c r="K1041" s="87"/>
      <c r="L1041" s="121"/>
      <c r="N1041" s="110"/>
      <c r="O1041" s="111" t="s">
        <v>80</v>
      </c>
      <c r="P1041" s="111"/>
      <c r="Q1041" s="111"/>
      <c r="R1041" s="111"/>
      <c r="S1041" s="92"/>
      <c r="T1041" s="111" t="s">
        <v>80</v>
      </c>
      <c r="U1041" s="117" t="str">
        <f>Y1040</f>
        <v/>
      </c>
      <c r="V1041" s="113"/>
      <c r="W1041" s="117" t="str">
        <f t="shared" si="266"/>
        <v/>
      </c>
      <c r="X1041" s="113"/>
      <c r="Y1041" s="117" t="str">
        <f t="shared" si="267"/>
        <v/>
      </c>
    </row>
    <row r="1042" spans="1:29" ht="20.100000000000001" customHeight="1" thickBot="1" x14ac:dyDescent="0.35">
      <c r="A1042" s="132"/>
      <c r="B1042" s="133"/>
      <c r="C1042" s="133"/>
      <c r="D1042" s="133"/>
      <c r="E1042" s="133"/>
      <c r="F1042" s="133"/>
      <c r="G1042" s="133"/>
      <c r="H1042" s="133"/>
      <c r="I1042" s="133"/>
      <c r="J1042" s="133"/>
      <c r="K1042" s="133"/>
      <c r="L1042" s="134"/>
      <c r="N1042" s="110"/>
      <c r="O1042" s="111" t="s">
        <v>81</v>
      </c>
      <c r="P1042" s="111"/>
      <c r="Q1042" s="111"/>
      <c r="R1042" s="111" t="str">
        <f t="shared" si="268"/>
        <v/>
      </c>
      <c r="S1042" s="92"/>
      <c r="T1042" s="111" t="s">
        <v>81</v>
      </c>
      <c r="U1042" s="117"/>
      <c r="V1042" s="113"/>
      <c r="W1042" s="117" t="str">
        <f t="shared" si="266"/>
        <v/>
      </c>
      <c r="X1042" s="113"/>
      <c r="Y1042" s="117" t="str">
        <f t="shared" si="267"/>
        <v/>
      </c>
    </row>
    <row r="1043" spans="1:29" ht="20.100000000000001" customHeight="1" thickBot="1" x14ac:dyDescent="0.3">
      <c r="M1043" s="86"/>
      <c r="N1043" s="110"/>
      <c r="O1043" s="86"/>
      <c r="P1043" s="86"/>
      <c r="Q1043" s="86"/>
      <c r="R1043" s="86"/>
      <c r="S1043" s="86"/>
      <c r="T1043" s="86"/>
      <c r="U1043" s="86"/>
      <c r="V1043" s="86"/>
      <c r="W1043" s="86"/>
      <c r="X1043" s="86"/>
      <c r="Y1043" s="86"/>
      <c r="Z1043" s="86"/>
      <c r="AA1043" s="86"/>
      <c r="AB1043" s="86"/>
      <c r="AC1043" s="86"/>
    </row>
    <row r="1044" spans="1:29" ht="20.100000000000001" customHeight="1" thickBot="1" x14ac:dyDescent="0.55000000000000004">
      <c r="A1044" s="560" t="s">
        <v>50</v>
      </c>
      <c r="B1044" s="561"/>
      <c r="C1044" s="561"/>
      <c r="D1044" s="561"/>
      <c r="E1044" s="561"/>
      <c r="F1044" s="561"/>
      <c r="G1044" s="561"/>
      <c r="H1044" s="561"/>
      <c r="I1044" s="561"/>
      <c r="J1044" s="561"/>
      <c r="K1044" s="561"/>
      <c r="L1044" s="562"/>
      <c r="M1044" s="94"/>
      <c r="N1044" s="95"/>
      <c r="O1044" s="557" t="s">
        <v>51</v>
      </c>
      <c r="P1044" s="558"/>
      <c r="Q1044" s="558"/>
      <c r="R1044" s="559"/>
      <c r="S1044" s="96"/>
      <c r="T1044" s="557" t="s">
        <v>52</v>
      </c>
      <c r="U1044" s="558"/>
      <c r="V1044" s="558"/>
      <c r="W1044" s="558"/>
      <c r="X1044" s="558"/>
      <c r="Y1044" s="559"/>
      <c r="Z1044" s="97"/>
      <c r="AA1044" s="94"/>
      <c r="AB1044" s="93"/>
      <c r="AC1044" s="93"/>
    </row>
    <row r="1045" spans="1:29" ht="20.100000000000001" customHeight="1" thickBot="1" x14ac:dyDescent="0.25">
      <c r="A1045" s="436"/>
      <c r="B1045" s="437"/>
      <c r="C1045" s="566" t="s">
        <v>237</v>
      </c>
      <c r="D1045" s="567"/>
      <c r="E1045" s="567"/>
      <c r="F1045" s="567"/>
      <c r="G1045" s="437" t="str">
        <f>$J$1</f>
        <v>May</v>
      </c>
      <c r="H1045" s="568">
        <f>$K$1</f>
        <v>2025</v>
      </c>
      <c r="I1045" s="567"/>
      <c r="J1045" s="437"/>
      <c r="K1045" s="438"/>
      <c r="L1045" s="439"/>
      <c r="M1045" s="102"/>
      <c r="N1045" s="103"/>
      <c r="O1045" s="104" t="s">
        <v>53</v>
      </c>
      <c r="P1045" s="104" t="s">
        <v>54</v>
      </c>
      <c r="Q1045" s="104" t="s">
        <v>55</v>
      </c>
      <c r="R1045" s="104" t="s">
        <v>56</v>
      </c>
      <c r="S1045" s="105"/>
      <c r="T1045" s="104" t="s">
        <v>53</v>
      </c>
      <c r="U1045" s="104" t="s">
        <v>57</v>
      </c>
      <c r="V1045" s="104" t="s">
        <v>9</v>
      </c>
      <c r="W1045" s="104" t="s">
        <v>10</v>
      </c>
      <c r="X1045" s="104" t="s">
        <v>11</v>
      </c>
      <c r="Y1045" s="104" t="s">
        <v>58</v>
      </c>
      <c r="Z1045" s="106"/>
      <c r="AA1045" s="102"/>
      <c r="AB1045" s="93"/>
      <c r="AC1045" s="93"/>
    </row>
    <row r="1046" spans="1:29" ht="20.100000000000001" customHeight="1" x14ac:dyDescent="0.2">
      <c r="A1046" s="98"/>
      <c r="B1046" s="85"/>
      <c r="C1046" s="85"/>
      <c r="D1046" s="107"/>
      <c r="E1046" s="107"/>
      <c r="F1046" s="107"/>
      <c r="G1046" s="107"/>
      <c r="H1046" s="107"/>
      <c r="I1046" s="85"/>
      <c r="J1046" s="108" t="s">
        <v>59</v>
      </c>
      <c r="K1046" s="87">
        <f>25000+2000+4000+3000</f>
        <v>34000</v>
      </c>
      <c r="L1046" s="109"/>
      <c r="M1046" s="93"/>
      <c r="N1046" s="110"/>
      <c r="O1046" s="111" t="s">
        <v>60</v>
      </c>
      <c r="P1046" s="111">
        <v>31</v>
      </c>
      <c r="Q1046" s="111">
        <v>0</v>
      </c>
      <c r="R1046" s="111">
        <f>15-Q1046</f>
        <v>15</v>
      </c>
      <c r="S1046" s="112"/>
      <c r="T1046" s="111" t="s">
        <v>60</v>
      </c>
      <c r="U1046" s="113">
        <v>18000</v>
      </c>
      <c r="V1046" s="113"/>
      <c r="W1046" s="113">
        <f>V1046+U1046</f>
        <v>18000</v>
      </c>
      <c r="X1046" s="113">
        <v>2000</v>
      </c>
      <c r="Y1046" s="113">
        <f>W1046-X1046</f>
        <v>16000</v>
      </c>
      <c r="Z1046" s="106"/>
      <c r="AA1046" s="93"/>
      <c r="AB1046" s="93"/>
      <c r="AC1046" s="93"/>
    </row>
    <row r="1047" spans="1:29" ht="20.100000000000001" customHeight="1" thickBot="1" x14ac:dyDescent="0.25">
      <c r="A1047" s="98"/>
      <c r="B1047" s="85" t="s">
        <v>61</v>
      </c>
      <c r="C1047" s="84" t="s">
        <v>104</v>
      </c>
      <c r="D1047" s="85"/>
      <c r="E1047" s="85"/>
      <c r="F1047" s="85"/>
      <c r="G1047" s="85"/>
      <c r="H1047" s="114"/>
      <c r="I1047" s="107"/>
      <c r="J1047" s="85"/>
      <c r="K1047" s="85"/>
      <c r="L1047" s="115"/>
      <c r="M1047" s="94"/>
      <c r="N1047" s="116"/>
      <c r="O1047" s="111" t="s">
        <v>62</v>
      </c>
      <c r="P1047" s="111">
        <v>27</v>
      </c>
      <c r="Q1047" s="111">
        <v>1</v>
      </c>
      <c r="R1047" s="111">
        <f t="shared" ref="R1047:R1057" si="269">R1046-Q1047</f>
        <v>14</v>
      </c>
      <c r="S1047" s="92"/>
      <c r="T1047" s="111" t="s">
        <v>62</v>
      </c>
      <c r="U1047" s="117">
        <f>Y1046</f>
        <v>16000</v>
      </c>
      <c r="V1047" s="113"/>
      <c r="W1047" s="117">
        <f t="shared" ref="W1047:W1057" si="270">IF(U1047="","",U1047+V1047)</f>
        <v>16000</v>
      </c>
      <c r="X1047" s="113">
        <v>2000</v>
      </c>
      <c r="Y1047" s="117">
        <f t="shared" ref="Y1047:Y1057" si="271">IF(W1047="","",W1047-X1047)</f>
        <v>14000</v>
      </c>
      <c r="Z1047" s="118"/>
      <c r="AA1047" s="94"/>
      <c r="AB1047" s="93"/>
      <c r="AC1047" s="93"/>
    </row>
    <row r="1048" spans="1:29" ht="20.100000000000001" customHeight="1" thickBot="1" x14ac:dyDescent="0.25">
      <c r="A1048" s="405"/>
      <c r="B1048" s="413" t="s">
        <v>63</v>
      </c>
      <c r="C1048" s="414"/>
      <c r="D1048" s="353"/>
      <c r="E1048" s="353"/>
      <c r="F1048" s="563" t="s">
        <v>52</v>
      </c>
      <c r="G1048" s="564"/>
      <c r="H1048" s="353"/>
      <c r="I1048" s="563" t="s">
        <v>64</v>
      </c>
      <c r="J1048" s="565"/>
      <c r="K1048" s="564"/>
      <c r="L1048" s="415"/>
      <c r="M1048" s="93"/>
      <c r="N1048" s="110"/>
      <c r="O1048" s="111" t="s">
        <v>65</v>
      </c>
      <c r="P1048" s="111">
        <v>29</v>
      </c>
      <c r="Q1048" s="111">
        <v>2</v>
      </c>
      <c r="R1048" s="111">
        <f t="shared" si="269"/>
        <v>12</v>
      </c>
      <c r="S1048" s="92"/>
      <c r="T1048" s="111" t="s">
        <v>65</v>
      </c>
      <c r="U1048" s="117">
        <f>Y1047</f>
        <v>14000</v>
      </c>
      <c r="V1048" s="113">
        <v>25000</v>
      </c>
      <c r="W1048" s="117">
        <f t="shared" si="270"/>
        <v>39000</v>
      </c>
      <c r="X1048" s="113"/>
      <c r="Y1048" s="117">
        <f t="shared" si="271"/>
        <v>39000</v>
      </c>
      <c r="Z1048" s="118"/>
      <c r="AA1048" s="93"/>
      <c r="AB1048" s="93"/>
      <c r="AC1048" s="93"/>
    </row>
    <row r="1049" spans="1:29" ht="20.100000000000001" customHeight="1" x14ac:dyDescent="0.2">
      <c r="A1049" s="98"/>
      <c r="B1049" s="85"/>
      <c r="C1049" s="85"/>
      <c r="D1049" s="85"/>
      <c r="E1049" s="85"/>
      <c r="F1049" s="85"/>
      <c r="G1049" s="85"/>
      <c r="H1049" s="122"/>
      <c r="I1049" s="85"/>
      <c r="J1049" s="85"/>
      <c r="K1049" s="85"/>
      <c r="L1049" s="123"/>
      <c r="M1049" s="93"/>
      <c r="N1049" s="110"/>
      <c r="O1049" s="111" t="s">
        <v>66</v>
      </c>
      <c r="P1049" s="111">
        <v>30</v>
      </c>
      <c r="Q1049" s="111">
        <v>0</v>
      </c>
      <c r="R1049" s="111">
        <f t="shared" si="269"/>
        <v>12</v>
      </c>
      <c r="S1049" s="92"/>
      <c r="T1049" s="111" t="s">
        <v>66</v>
      </c>
      <c r="U1049" s="117">
        <f>Y1048</f>
        <v>39000</v>
      </c>
      <c r="V1049" s="113"/>
      <c r="W1049" s="117">
        <f t="shared" si="270"/>
        <v>39000</v>
      </c>
      <c r="X1049" s="113">
        <v>3000</v>
      </c>
      <c r="Y1049" s="117">
        <f t="shared" si="271"/>
        <v>36000</v>
      </c>
      <c r="Z1049" s="118"/>
      <c r="AA1049" s="93"/>
      <c r="AB1049" s="93"/>
      <c r="AC1049" s="93"/>
    </row>
    <row r="1050" spans="1:29" ht="20.100000000000001" customHeight="1" x14ac:dyDescent="0.2">
      <c r="A1050" s="98"/>
      <c r="B1050" s="569" t="s">
        <v>51</v>
      </c>
      <c r="C1050" s="527"/>
      <c r="D1050" s="85"/>
      <c r="E1050" s="85"/>
      <c r="F1050" s="124" t="s">
        <v>67</v>
      </c>
      <c r="G1050" s="125">
        <f>IF($J$1="January",U1046,IF($J$1="February",U1047,IF($J$1="March",U1048,IF($J$1="April",U1049,IF($J$1="May",U1050,IF($J$1="June",U1051,IF($J$1="July",U1052,IF($J$1="August",U1053,IF($J$1="August",U1053,IF($J$1="September",U1054,IF($J$1="October",U1055,IF($J$1="November",U1056,IF($J$1="December",U1057)))))))))))))</f>
        <v>36000</v>
      </c>
      <c r="H1050" s="122"/>
      <c r="I1050" s="126">
        <f>IF(C1054&gt;=C1053,$K$2,C1052+C1054)</f>
        <v>31</v>
      </c>
      <c r="J1050" s="127" t="s">
        <v>68</v>
      </c>
      <c r="K1050" s="128">
        <f>K1046/$K$2*I1050</f>
        <v>34000</v>
      </c>
      <c r="L1050" s="129"/>
      <c r="M1050" s="93"/>
      <c r="N1050" s="110"/>
      <c r="O1050" s="111" t="s">
        <v>69</v>
      </c>
      <c r="P1050" s="111">
        <v>31</v>
      </c>
      <c r="Q1050" s="111">
        <v>0</v>
      </c>
      <c r="R1050" s="111">
        <f t="shared" si="269"/>
        <v>12</v>
      </c>
      <c r="S1050" s="92"/>
      <c r="T1050" s="111" t="s">
        <v>69</v>
      </c>
      <c r="U1050" s="117">
        <f>IF($J$1="April","",Y1049)</f>
        <v>36000</v>
      </c>
      <c r="V1050" s="113"/>
      <c r="W1050" s="117">
        <f t="shared" si="270"/>
        <v>36000</v>
      </c>
      <c r="X1050" s="113">
        <v>3000</v>
      </c>
      <c r="Y1050" s="117">
        <f t="shared" si="271"/>
        <v>33000</v>
      </c>
      <c r="Z1050" s="118"/>
      <c r="AA1050" s="93"/>
      <c r="AB1050" s="93"/>
      <c r="AC1050" s="93"/>
    </row>
    <row r="1051" spans="1:29" ht="20.100000000000001" customHeight="1" x14ac:dyDescent="0.2">
      <c r="A1051" s="98"/>
      <c r="B1051" s="130"/>
      <c r="C1051" s="130"/>
      <c r="D1051" s="85"/>
      <c r="E1051" s="85"/>
      <c r="F1051" s="124" t="s">
        <v>9</v>
      </c>
      <c r="G1051" s="125">
        <f>IF($J$1="January",V1046,IF($J$1="February",V1047,IF($J$1="March",V1048,IF($J$1="April",V1049,IF($J$1="May",V1050,IF($J$1="June",V1051,IF($J$1="July",V1052,IF($J$1="August",V1053,IF($J$1="August",V1053,IF($J$1="September",V1054,IF($J$1="October",V1055,IF($J$1="November",V1056,IF($J$1="December",V1057)))))))))))))</f>
        <v>0</v>
      </c>
      <c r="H1051" s="122"/>
      <c r="I1051" s="126">
        <v>66</v>
      </c>
      <c r="J1051" s="127" t="s">
        <v>70</v>
      </c>
      <c r="K1051" s="125">
        <f>K1046/$K$2/8*I1051</f>
        <v>9048.3870967741932</v>
      </c>
      <c r="L1051" s="131"/>
      <c r="M1051" s="93"/>
      <c r="N1051" s="110"/>
      <c r="O1051" s="111" t="s">
        <v>47</v>
      </c>
      <c r="P1051" s="111"/>
      <c r="Q1051" s="111"/>
      <c r="R1051" s="111">
        <f t="shared" si="269"/>
        <v>12</v>
      </c>
      <c r="S1051" s="92"/>
      <c r="T1051" s="111" t="s">
        <v>47</v>
      </c>
      <c r="U1051" s="117" t="str">
        <f>IF($J$1="May","",Y1050)</f>
        <v/>
      </c>
      <c r="V1051" s="113"/>
      <c r="W1051" s="117" t="str">
        <f t="shared" si="270"/>
        <v/>
      </c>
      <c r="X1051" s="113"/>
      <c r="Y1051" s="117" t="str">
        <f t="shared" si="271"/>
        <v/>
      </c>
      <c r="Z1051" s="118"/>
      <c r="AA1051" s="93"/>
      <c r="AB1051" s="93"/>
      <c r="AC1051" s="93"/>
    </row>
    <row r="1052" spans="1:29" ht="20.100000000000001" customHeight="1" x14ac:dyDescent="0.2">
      <c r="A1052" s="98"/>
      <c r="B1052" s="124" t="s">
        <v>54</v>
      </c>
      <c r="C1052" s="130">
        <f>IF($J$1="January",P1046,IF($J$1="February",P1047,IF($J$1="March",P1048,IF($J$1="April",P1049,IF($J$1="May",P1050,IF($J$1="June",P1051,IF($J$1="July",P1052,IF($J$1="August",P1053,IF($J$1="August",P1053,IF($J$1="September",P1054,IF($J$1="October",P1055,IF($J$1="November",P1056,IF($J$1="December",P1057)))))))))))))</f>
        <v>31</v>
      </c>
      <c r="D1052" s="85"/>
      <c r="E1052" s="85"/>
      <c r="F1052" s="124" t="s">
        <v>71</v>
      </c>
      <c r="G1052" s="125">
        <f>IF($J$1="January",W1046,IF($J$1="February",W1047,IF($J$1="March",W1048,IF($J$1="April",W1049,IF($J$1="May",W1050,IF($J$1="June",W1051,IF($J$1="July",W1052,IF($J$1="August",W1053,IF($J$1="August",W1053,IF($J$1="September",W1054,IF($J$1="October",W1055,IF($J$1="November",W1056,IF($J$1="December",W1057)))))))))))))</f>
        <v>36000</v>
      </c>
      <c r="H1052" s="122"/>
      <c r="I1052" s="570" t="s">
        <v>72</v>
      </c>
      <c r="J1052" s="527"/>
      <c r="K1052" s="125">
        <f>K1050+K1051</f>
        <v>43048.387096774197</v>
      </c>
      <c r="L1052" s="131"/>
      <c r="M1052" s="93"/>
      <c r="N1052" s="110"/>
      <c r="O1052" s="111" t="s">
        <v>73</v>
      </c>
      <c r="P1052" s="111"/>
      <c r="Q1052" s="111"/>
      <c r="R1052" s="111">
        <f t="shared" si="269"/>
        <v>12</v>
      </c>
      <c r="S1052" s="92"/>
      <c r="T1052" s="111" t="s">
        <v>73</v>
      </c>
      <c r="U1052" s="117"/>
      <c r="V1052" s="113"/>
      <c r="W1052" s="117" t="str">
        <f t="shared" si="270"/>
        <v/>
      </c>
      <c r="X1052" s="113"/>
      <c r="Y1052" s="117" t="str">
        <f t="shared" si="271"/>
        <v/>
      </c>
      <c r="Z1052" s="118"/>
      <c r="AA1052" s="93"/>
      <c r="AB1052" s="93"/>
      <c r="AC1052" s="93"/>
    </row>
    <row r="1053" spans="1:29" ht="20.100000000000001" customHeight="1" x14ac:dyDescent="0.2">
      <c r="A1053" s="98"/>
      <c r="B1053" s="124" t="s">
        <v>55</v>
      </c>
      <c r="C1053" s="130">
        <f>IF($J$1="January",Q1046,IF($J$1="February",Q1047,IF($J$1="March",Q1048,IF($J$1="April",Q1049,IF($J$1="May",Q1050,IF($J$1="June",Q1051,IF($J$1="July",Q1052,IF($J$1="August",Q1053,IF($J$1="August",Q1053,IF($J$1="September",Q1054,IF($J$1="October",Q1055,IF($J$1="November",Q1056,IF($J$1="December",Q1057)))))))))))))</f>
        <v>0</v>
      </c>
      <c r="D1053" s="85"/>
      <c r="E1053" s="85"/>
      <c r="F1053" s="124" t="s">
        <v>11</v>
      </c>
      <c r="G1053" s="125">
        <f>IF($J$1="January",X1046,IF($J$1="February",X1047,IF($J$1="March",X1048,IF($J$1="April",X1049,IF($J$1="May",X1050,IF($J$1="June",X1051,IF($J$1="July",X1052,IF($J$1="August",X1053,IF($J$1="August",X1053,IF($J$1="September",X1054,IF($J$1="October",X1055,IF($J$1="November",X1056,IF($J$1="December",X1057)))))))))))))</f>
        <v>3000</v>
      </c>
      <c r="H1053" s="122"/>
      <c r="I1053" s="570" t="s">
        <v>74</v>
      </c>
      <c r="J1053" s="527"/>
      <c r="K1053" s="125">
        <f>G1053</f>
        <v>3000</v>
      </c>
      <c r="L1053" s="131"/>
      <c r="M1053" s="93"/>
      <c r="N1053" s="110"/>
      <c r="O1053" s="111" t="s">
        <v>75</v>
      </c>
      <c r="P1053" s="111"/>
      <c r="Q1053" s="111"/>
      <c r="R1053" s="111">
        <f t="shared" si="269"/>
        <v>12</v>
      </c>
      <c r="S1053" s="92"/>
      <c r="T1053" s="111" t="s">
        <v>75</v>
      </c>
      <c r="U1053" s="117"/>
      <c r="V1053" s="113"/>
      <c r="W1053" s="117" t="str">
        <f t="shared" si="270"/>
        <v/>
      </c>
      <c r="X1053" s="113"/>
      <c r="Y1053" s="117" t="str">
        <f t="shared" si="271"/>
        <v/>
      </c>
      <c r="Z1053" s="118"/>
      <c r="AA1053" s="93"/>
      <c r="AB1053" s="93"/>
      <c r="AC1053" s="93"/>
    </row>
    <row r="1054" spans="1:29" ht="18.75" customHeight="1" x14ac:dyDescent="0.2">
      <c r="A1054" s="405"/>
      <c r="B1054" s="426" t="s">
        <v>76</v>
      </c>
      <c r="C1054" s="424">
        <f>IF($J$1="January",R1046,IF($J$1="February",R1047,IF($J$1="March",R1048,IF($J$1="April",R1049,IF($J$1="May",R1050,IF($J$1="June",R1051,IF($J$1="July",R1052,IF($J$1="August",R1053,IF($J$1="August",R1053,IF($J$1="September",R1054,IF($J$1="October",R1055,IF($J$1="November",R1056,IF($J$1="December",R1057)))))))))))))</f>
        <v>12</v>
      </c>
      <c r="D1054" s="353"/>
      <c r="E1054" s="353"/>
      <c r="F1054" s="426" t="s">
        <v>58</v>
      </c>
      <c r="G1054" s="427">
        <f>IF($J$1="January",Y1046,IF($J$1="February",Y1047,IF($J$1="March",Y1048,IF($J$1="April",Y1049,IF($J$1="May",Y1050,IF($J$1="June",Y1051,IF($J$1="July",Y1052,IF($J$1="August",Y1053,IF($J$1="August",Y1053,IF($J$1="September",Y1054,IF($J$1="October",Y1055,IF($J$1="November",Y1056,IF($J$1="December",Y1057)))))))))))))</f>
        <v>33000</v>
      </c>
      <c r="H1054" s="353"/>
      <c r="I1054" s="576" t="s">
        <v>13</v>
      </c>
      <c r="J1054" s="577"/>
      <c r="K1054" s="430">
        <f>K1052-K1053</f>
        <v>40048.387096774197</v>
      </c>
      <c r="L1054" s="412"/>
      <c r="M1054" s="93"/>
      <c r="N1054" s="110"/>
      <c r="O1054" s="111" t="s">
        <v>78</v>
      </c>
      <c r="P1054" s="111"/>
      <c r="Q1054" s="111"/>
      <c r="R1054" s="111">
        <f t="shared" si="269"/>
        <v>12</v>
      </c>
      <c r="S1054" s="92"/>
      <c r="T1054" s="111" t="s">
        <v>78</v>
      </c>
      <c r="U1054" s="117"/>
      <c r="V1054" s="113"/>
      <c r="W1054" s="117" t="str">
        <f t="shared" si="270"/>
        <v/>
      </c>
      <c r="X1054" s="113"/>
      <c r="Y1054" s="117" t="str">
        <f t="shared" si="271"/>
        <v/>
      </c>
      <c r="Z1054" s="118"/>
      <c r="AA1054" s="93"/>
      <c r="AB1054" s="93"/>
      <c r="AC1054" s="93"/>
    </row>
    <row r="1055" spans="1:29" ht="20.100000000000001" customHeight="1" x14ac:dyDescent="0.2">
      <c r="A1055" s="98"/>
      <c r="B1055" s="85"/>
      <c r="C1055" s="85"/>
      <c r="D1055" s="85"/>
      <c r="E1055" s="85"/>
      <c r="F1055" s="85"/>
      <c r="G1055" s="85"/>
      <c r="H1055" s="85"/>
      <c r="I1055" s="574"/>
      <c r="J1055" s="575"/>
      <c r="K1055" s="87"/>
      <c r="L1055" s="121"/>
      <c r="M1055" s="93"/>
      <c r="N1055" s="110"/>
      <c r="O1055" s="111" t="s">
        <v>79</v>
      </c>
      <c r="P1055" s="111"/>
      <c r="Q1055" s="111"/>
      <c r="R1055" s="111">
        <f t="shared" si="269"/>
        <v>12</v>
      </c>
      <c r="S1055" s="92"/>
      <c r="T1055" s="111" t="s">
        <v>79</v>
      </c>
      <c r="U1055" s="117"/>
      <c r="V1055" s="113"/>
      <c r="W1055" s="117" t="str">
        <f t="shared" si="270"/>
        <v/>
      </c>
      <c r="X1055" s="113"/>
      <c r="Y1055" s="117" t="str">
        <f t="shared" si="271"/>
        <v/>
      </c>
      <c r="Z1055" s="118"/>
      <c r="AA1055" s="93"/>
      <c r="AB1055" s="93"/>
      <c r="AC1055" s="93"/>
    </row>
    <row r="1056" spans="1:29" ht="20.100000000000001" customHeight="1" x14ac:dyDescent="0.3">
      <c r="A1056" s="98"/>
      <c r="B1056" s="83"/>
      <c r="C1056" s="83"/>
      <c r="D1056" s="83"/>
      <c r="E1056" s="83"/>
      <c r="F1056" s="83"/>
      <c r="G1056" s="83"/>
      <c r="H1056" s="83"/>
      <c r="I1056" s="574"/>
      <c r="J1056" s="575"/>
      <c r="K1056" s="87"/>
      <c r="L1056" s="121"/>
      <c r="M1056" s="93"/>
      <c r="N1056" s="110"/>
      <c r="O1056" s="111" t="s">
        <v>80</v>
      </c>
      <c r="P1056" s="111"/>
      <c r="Q1056" s="111"/>
      <c r="R1056" s="111">
        <f t="shared" si="269"/>
        <v>12</v>
      </c>
      <c r="S1056" s="92"/>
      <c r="T1056" s="111" t="s">
        <v>80</v>
      </c>
      <c r="U1056" s="117"/>
      <c r="V1056" s="113"/>
      <c r="W1056" s="117" t="str">
        <f t="shared" si="270"/>
        <v/>
      </c>
      <c r="X1056" s="113"/>
      <c r="Y1056" s="117" t="str">
        <f t="shared" si="271"/>
        <v/>
      </c>
      <c r="Z1056" s="118"/>
      <c r="AA1056" s="93"/>
      <c r="AB1056" s="93"/>
      <c r="AC1056" s="93"/>
    </row>
    <row r="1057" spans="1:29" ht="20.100000000000001" customHeight="1" thickBot="1" x14ac:dyDescent="0.35">
      <c r="A1057" s="132"/>
      <c r="B1057" s="133"/>
      <c r="C1057" s="133"/>
      <c r="D1057" s="133"/>
      <c r="E1057" s="133"/>
      <c r="F1057" s="133"/>
      <c r="G1057" s="133"/>
      <c r="H1057" s="133"/>
      <c r="I1057" s="133"/>
      <c r="J1057" s="133"/>
      <c r="K1057" s="133"/>
      <c r="L1057" s="134"/>
      <c r="M1057" s="93"/>
      <c r="N1057" s="110"/>
      <c r="O1057" s="111" t="s">
        <v>81</v>
      </c>
      <c r="P1057" s="111"/>
      <c r="Q1057" s="111"/>
      <c r="R1057" s="111">
        <f t="shared" si="269"/>
        <v>12</v>
      </c>
      <c r="S1057" s="92"/>
      <c r="T1057" s="111" t="s">
        <v>81</v>
      </c>
      <c r="U1057" s="117"/>
      <c r="V1057" s="113"/>
      <c r="W1057" s="117" t="str">
        <f t="shared" si="270"/>
        <v/>
      </c>
      <c r="X1057" s="113"/>
      <c r="Y1057" s="117" t="str">
        <f t="shared" si="271"/>
        <v/>
      </c>
      <c r="Z1057" s="118"/>
      <c r="AA1057" s="93"/>
      <c r="AB1057" s="93"/>
      <c r="AC1057" s="93"/>
    </row>
    <row r="1058" spans="1:29" ht="20.100000000000001" customHeight="1" thickBot="1" x14ac:dyDescent="0.25">
      <c r="A1058" s="353"/>
      <c r="B1058" s="353"/>
      <c r="C1058" s="353"/>
      <c r="D1058" s="353"/>
      <c r="E1058" s="353"/>
      <c r="F1058" s="353"/>
      <c r="G1058" s="353"/>
      <c r="H1058" s="353"/>
      <c r="I1058" s="353"/>
      <c r="J1058" s="353"/>
      <c r="K1058" s="353"/>
      <c r="L1058" s="353"/>
      <c r="M1058" s="136"/>
      <c r="N1058" s="137"/>
      <c r="O1058" s="137"/>
      <c r="P1058" s="137"/>
      <c r="Q1058" s="137"/>
      <c r="R1058" s="137"/>
      <c r="S1058" s="137"/>
      <c r="T1058" s="137"/>
      <c r="U1058" s="137"/>
      <c r="V1058" s="137"/>
      <c r="W1058" s="137"/>
      <c r="X1058" s="137"/>
      <c r="Y1058" s="137"/>
      <c r="Z1058" s="137"/>
      <c r="AA1058" s="136"/>
      <c r="AB1058" s="136"/>
      <c r="AC1058" s="136"/>
    </row>
    <row r="1059" spans="1:29" ht="20.100000000000001" customHeight="1" thickBot="1" x14ac:dyDescent="0.55000000000000004">
      <c r="A1059" s="560" t="s">
        <v>50</v>
      </c>
      <c r="B1059" s="561"/>
      <c r="C1059" s="561"/>
      <c r="D1059" s="561"/>
      <c r="E1059" s="561"/>
      <c r="F1059" s="561"/>
      <c r="G1059" s="561"/>
      <c r="H1059" s="561"/>
      <c r="I1059" s="561"/>
      <c r="J1059" s="561"/>
      <c r="K1059" s="561"/>
      <c r="L1059" s="562"/>
      <c r="M1059" s="94"/>
      <c r="N1059" s="95"/>
      <c r="O1059" s="557" t="s">
        <v>51</v>
      </c>
      <c r="P1059" s="558"/>
      <c r="Q1059" s="558"/>
      <c r="R1059" s="559"/>
      <c r="S1059" s="96"/>
      <c r="T1059" s="557" t="s">
        <v>52</v>
      </c>
      <c r="U1059" s="558"/>
      <c r="V1059" s="558"/>
      <c r="W1059" s="558"/>
      <c r="X1059" s="558"/>
      <c r="Y1059" s="559"/>
    </row>
    <row r="1060" spans="1:29" ht="20.100000000000001" customHeight="1" thickBot="1" x14ac:dyDescent="0.25">
      <c r="A1060" s="436"/>
      <c r="B1060" s="437"/>
      <c r="C1060" s="566" t="s">
        <v>237</v>
      </c>
      <c r="D1060" s="573"/>
      <c r="E1060" s="573"/>
      <c r="F1060" s="573"/>
      <c r="G1060" s="437" t="str">
        <f>$J$1</f>
        <v>May</v>
      </c>
      <c r="H1060" s="568">
        <f>$K$1</f>
        <v>2025</v>
      </c>
      <c r="I1060" s="573"/>
      <c r="J1060" s="437"/>
      <c r="K1060" s="438"/>
      <c r="L1060" s="439"/>
      <c r="M1060" s="102"/>
      <c r="N1060" s="103"/>
      <c r="O1060" s="104" t="s">
        <v>53</v>
      </c>
      <c r="P1060" s="104" t="s">
        <v>54</v>
      </c>
      <c r="Q1060" s="104" t="s">
        <v>55</v>
      </c>
      <c r="R1060" s="104" t="s">
        <v>56</v>
      </c>
      <c r="S1060" s="105"/>
      <c r="T1060" s="104" t="s">
        <v>53</v>
      </c>
      <c r="U1060" s="104" t="s">
        <v>57</v>
      </c>
      <c r="V1060" s="104" t="s">
        <v>9</v>
      </c>
      <c r="W1060" s="104" t="s">
        <v>10</v>
      </c>
      <c r="X1060" s="104" t="s">
        <v>11</v>
      </c>
      <c r="Y1060" s="104" t="s">
        <v>58</v>
      </c>
    </row>
    <row r="1061" spans="1:29" ht="20.100000000000001" customHeight="1" x14ac:dyDescent="0.2">
      <c r="A1061" s="98"/>
      <c r="B1061" s="85"/>
      <c r="C1061" s="85"/>
      <c r="D1061" s="107"/>
      <c r="E1061" s="107"/>
      <c r="F1061" s="107"/>
      <c r="G1061" s="107"/>
      <c r="H1061" s="107"/>
      <c r="I1061" s="85"/>
      <c r="J1061" s="108" t="s">
        <v>59</v>
      </c>
      <c r="K1061" s="87">
        <v>28000</v>
      </c>
      <c r="L1061" s="109"/>
      <c r="M1061" s="93"/>
      <c r="N1061" s="110"/>
      <c r="O1061" s="111" t="s">
        <v>60</v>
      </c>
      <c r="P1061" s="111">
        <v>28</v>
      </c>
      <c r="Q1061" s="111">
        <v>3</v>
      </c>
      <c r="R1061" s="111">
        <v>0</v>
      </c>
      <c r="S1061" s="112"/>
      <c r="T1061" s="111" t="s">
        <v>60</v>
      </c>
      <c r="U1061" s="113"/>
      <c r="V1061" s="113">
        <v>5000</v>
      </c>
      <c r="W1061" s="113">
        <f>V1061+U1061</f>
        <v>5000</v>
      </c>
      <c r="X1061" s="113">
        <v>5000</v>
      </c>
      <c r="Y1061" s="113">
        <f>W1061-X1061</f>
        <v>0</v>
      </c>
    </row>
    <row r="1062" spans="1:29" ht="20.100000000000001" customHeight="1" thickBot="1" x14ac:dyDescent="0.25">
      <c r="A1062" s="98"/>
      <c r="B1062" s="85" t="s">
        <v>61</v>
      </c>
      <c r="C1062" s="84" t="s">
        <v>254</v>
      </c>
      <c r="D1062" s="85"/>
      <c r="E1062" s="85"/>
      <c r="F1062" s="85"/>
      <c r="G1062" s="107"/>
      <c r="H1062" s="114"/>
      <c r="I1062" s="107"/>
      <c r="J1062" s="85"/>
      <c r="K1062" s="85"/>
      <c r="L1062" s="115"/>
      <c r="M1062" s="94"/>
      <c r="N1062" s="116"/>
      <c r="O1062" s="111" t="s">
        <v>62</v>
      </c>
      <c r="P1062" s="111">
        <v>28</v>
      </c>
      <c r="Q1062" s="111">
        <v>0</v>
      </c>
      <c r="R1062" s="111">
        <f t="shared" ref="R1062:R1072" si="272">IF(Q1062="","",R1061-Q1062)</f>
        <v>0</v>
      </c>
      <c r="S1062" s="92"/>
      <c r="T1062" s="111" t="s">
        <v>62</v>
      </c>
      <c r="U1062" s="117">
        <f t="shared" ref="U1062:U1068" si="273">Y1061</f>
        <v>0</v>
      </c>
      <c r="V1062" s="113">
        <v>10000</v>
      </c>
      <c r="W1062" s="117">
        <f t="shared" ref="W1062:W1072" si="274">IF(U1062="","",U1062+V1062)</f>
        <v>10000</v>
      </c>
      <c r="X1062" s="113">
        <v>10000</v>
      </c>
      <c r="Y1062" s="117">
        <f t="shared" ref="Y1062:Y1072" si="275">IF(W1062="","",W1062-X1062)</f>
        <v>0</v>
      </c>
    </row>
    <row r="1063" spans="1:29" ht="20.100000000000001" customHeight="1" thickBot="1" x14ac:dyDescent="0.25">
      <c r="A1063" s="98"/>
      <c r="B1063" s="119" t="s">
        <v>63</v>
      </c>
      <c r="C1063" s="120"/>
      <c r="D1063" s="85"/>
      <c r="E1063" s="85"/>
      <c r="F1063" s="563" t="s">
        <v>52</v>
      </c>
      <c r="G1063" s="564"/>
      <c r="H1063" s="353"/>
      <c r="I1063" s="563" t="s">
        <v>64</v>
      </c>
      <c r="J1063" s="565"/>
      <c r="K1063" s="564"/>
      <c r="L1063" s="121"/>
      <c r="M1063" s="93"/>
      <c r="N1063" s="110"/>
      <c r="O1063" s="111" t="s">
        <v>65</v>
      </c>
      <c r="P1063" s="111">
        <v>30</v>
      </c>
      <c r="Q1063" s="111">
        <v>1</v>
      </c>
      <c r="R1063" s="111">
        <v>0</v>
      </c>
      <c r="S1063" s="92"/>
      <c r="T1063" s="111" t="s">
        <v>65</v>
      </c>
      <c r="U1063" s="117">
        <f t="shared" si="273"/>
        <v>0</v>
      </c>
      <c r="V1063" s="113">
        <f>12000+3000</f>
        <v>15000</v>
      </c>
      <c r="W1063" s="117">
        <f t="shared" si="274"/>
        <v>15000</v>
      </c>
      <c r="X1063" s="113">
        <v>15000</v>
      </c>
      <c r="Y1063" s="117">
        <f t="shared" si="275"/>
        <v>0</v>
      </c>
    </row>
    <row r="1064" spans="1:29" ht="20.100000000000001" customHeight="1" x14ac:dyDescent="0.2">
      <c r="A1064" s="98"/>
      <c r="B1064" s="85"/>
      <c r="C1064" s="85"/>
      <c r="D1064" s="85"/>
      <c r="E1064" s="85"/>
      <c r="F1064" s="85"/>
      <c r="G1064" s="85"/>
      <c r="H1064" s="122"/>
      <c r="I1064" s="85"/>
      <c r="J1064" s="85"/>
      <c r="K1064" s="85"/>
      <c r="L1064" s="123"/>
      <c r="M1064" s="93"/>
      <c r="N1064" s="110"/>
      <c r="O1064" s="111" t="s">
        <v>66</v>
      </c>
      <c r="P1064" s="111">
        <v>27</v>
      </c>
      <c r="Q1064" s="111">
        <v>3</v>
      </c>
      <c r="R1064" s="111">
        <v>0</v>
      </c>
      <c r="S1064" s="92"/>
      <c r="T1064" s="111" t="s">
        <v>66</v>
      </c>
      <c r="U1064" s="117">
        <f>Y1063</f>
        <v>0</v>
      </c>
      <c r="V1064" s="113">
        <v>7000</v>
      </c>
      <c r="W1064" s="117">
        <f t="shared" si="274"/>
        <v>7000</v>
      </c>
      <c r="X1064" s="113">
        <v>7000</v>
      </c>
      <c r="Y1064" s="117">
        <f t="shared" si="275"/>
        <v>0</v>
      </c>
    </row>
    <row r="1065" spans="1:29" ht="20.100000000000001" customHeight="1" x14ac:dyDescent="0.2">
      <c r="A1065" s="98"/>
      <c r="B1065" s="569" t="s">
        <v>51</v>
      </c>
      <c r="C1065" s="527"/>
      <c r="D1065" s="85"/>
      <c r="E1065" s="85"/>
      <c r="F1065" s="124" t="s">
        <v>67</v>
      </c>
      <c r="G1065" s="125">
        <f>IF($J$1="January",U1061,IF($J$1="February",U1062,IF($J$1="March",U1063,IF($J$1="April",U1064,IF($J$1="May",U1065,IF($J$1="June",U1066,IF($J$1="July",U1067,IF($J$1="August",U1068,IF($J$1="August",U1068,IF($J$1="September",U1069,IF($J$1="October",U1070,IF($J$1="November",U1071,IF($J$1="December",U1072)))))))))))))</f>
        <v>0</v>
      </c>
      <c r="H1065" s="122"/>
      <c r="I1065" s="126">
        <f>IF(C1069&gt;0,$K$2,C1067)</f>
        <v>28</v>
      </c>
      <c r="J1065" s="127" t="s">
        <v>68</v>
      </c>
      <c r="K1065" s="128">
        <f>K1061/$K$2*I1065</f>
        <v>25290.322580645163</v>
      </c>
      <c r="L1065" s="129"/>
      <c r="M1065" s="93"/>
      <c r="N1065" s="110"/>
      <c r="O1065" s="111" t="s">
        <v>69</v>
      </c>
      <c r="P1065" s="111">
        <v>28</v>
      </c>
      <c r="Q1065" s="111">
        <v>3</v>
      </c>
      <c r="R1065" s="111">
        <v>0</v>
      </c>
      <c r="S1065" s="92"/>
      <c r="T1065" s="111" t="s">
        <v>69</v>
      </c>
      <c r="U1065" s="117">
        <f>IF($J$1="April","",Y1064)</f>
        <v>0</v>
      </c>
      <c r="V1065" s="113">
        <v>10000</v>
      </c>
      <c r="W1065" s="117">
        <f t="shared" si="274"/>
        <v>10000</v>
      </c>
      <c r="X1065" s="113">
        <v>10000</v>
      </c>
      <c r="Y1065" s="117">
        <f t="shared" si="275"/>
        <v>0</v>
      </c>
    </row>
    <row r="1066" spans="1:29" ht="20.100000000000001" customHeight="1" x14ac:dyDescent="0.2">
      <c r="A1066" s="98"/>
      <c r="B1066" s="130"/>
      <c r="C1066" s="130"/>
      <c r="D1066" s="85"/>
      <c r="E1066" s="85"/>
      <c r="F1066" s="124" t="s">
        <v>9</v>
      </c>
      <c r="G1066" s="125">
        <f>IF($J$1="January",V1061,IF($J$1="February",V1062,IF($J$1="March",V1063,IF($J$1="April",V1064,IF($J$1="May",V1065,IF($J$1="June",V1066,IF($J$1="July",V1067,IF($J$1="August",V1068,IF($J$1="August",V1068,IF($J$1="September",V1069,IF($J$1="October",V1070,IF($J$1="November",V1071,IF($J$1="December",V1072)))))))))))))</f>
        <v>10000</v>
      </c>
      <c r="H1066" s="122"/>
      <c r="I1066" s="126">
        <v>62</v>
      </c>
      <c r="J1066" s="127" t="s">
        <v>70</v>
      </c>
      <c r="K1066" s="125">
        <f>K1061/$K$2/8*I1066</f>
        <v>7000</v>
      </c>
      <c r="L1066" s="131"/>
      <c r="M1066" s="93"/>
      <c r="N1066" s="110"/>
      <c r="O1066" s="111" t="s">
        <v>47</v>
      </c>
      <c r="P1066" s="111"/>
      <c r="Q1066" s="111"/>
      <c r="R1066" s="111" t="str">
        <f t="shared" si="272"/>
        <v/>
      </c>
      <c r="S1066" s="92"/>
      <c r="T1066" s="111" t="s">
        <v>47</v>
      </c>
      <c r="U1066" s="117" t="str">
        <f>IF($J$1="May","",Y1065)</f>
        <v/>
      </c>
      <c r="V1066" s="113"/>
      <c r="W1066" s="117" t="str">
        <f t="shared" si="274"/>
        <v/>
      </c>
      <c r="X1066" s="113"/>
      <c r="Y1066" s="117" t="str">
        <f t="shared" si="275"/>
        <v/>
      </c>
    </row>
    <row r="1067" spans="1:29" ht="20.100000000000001" customHeight="1" x14ac:dyDescent="0.2">
      <c r="A1067" s="98"/>
      <c r="B1067" s="124" t="s">
        <v>54</v>
      </c>
      <c r="C1067" s="130">
        <f>IF($J$1="January",P1061,IF($J$1="February",P1062,IF($J$1="March",P1063,IF($J$1="April",P1064,IF($J$1="May",P1065,IF($J$1="June",P1066,IF($J$1="July",P1067,IF($J$1="August",P1068,IF($J$1="August",P1068,IF($J$1="September",P1069,IF($J$1="October",P1070,IF($J$1="November",P1071,IF($J$1="December",P1072)))))))))))))</f>
        <v>28</v>
      </c>
      <c r="D1067" s="85"/>
      <c r="E1067" s="85"/>
      <c r="F1067" s="124" t="s">
        <v>71</v>
      </c>
      <c r="G1067" s="125">
        <f>IF($J$1="January",W1061,IF($J$1="February",W1062,IF($J$1="March",W1063,IF($J$1="April",W1064,IF($J$1="May",W1065,IF($J$1="June",W1066,IF($J$1="July",W1067,IF($J$1="August",W1068,IF($J$1="August",W1068,IF($J$1="September",W1069,IF($J$1="October",W1070,IF($J$1="November",W1071,IF($J$1="December",W1072)))))))))))))</f>
        <v>10000</v>
      </c>
      <c r="H1067" s="122"/>
      <c r="I1067" s="570" t="s">
        <v>72</v>
      </c>
      <c r="J1067" s="527"/>
      <c r="K1067" s="125">
        <f>K1065+K1066</f>
        <v>32290.322580645163</v>
      </c>
      <c r="L1067" s="131"/>
      <c r="M1067" s="93"/>
      <c r="N1067" s="110"/>
      <c r="O1067" s="111" t="s">
        <v>73</v>
      </c>
      <c r="P1067" s="111"/>
      <c r="Q1067" s="111"/>
      <c r="R1067" s="111" t="str">
        <f t="shared" si="272"/>
        <v/>
      </c>
      <c r="S1067" s="92"/>
      <c r="T1067" s="111" t="s">
        <v>73</v>
      </c>
      <c r="U1067" s="117" t="str">
        <f t="shared" si="273"/>
        <v/>
      </c>
      <c r="V1067" s="113"/>
      <c r="W1067" s="117" t="str">
        <f t="shared" si="274"/>
        <v/>
      </c>
      <c r="X1067" s="113"/>
      <c r="Y1067" s="117" t="str">
        <f t="shared" si="275"/>
        <v/>
      </c>
    </row>
    <row r="1068" spans="1:29" ht="20.100000000000001" customHeight="1" x14ac:dyDescent="0.2">
      <c r="A1068" s="98"/>
      <c r="B1068" s="124" t="s">
        <v>55</v>
      </c>
      <c r="C1068" s="130">
        <f>IF($J$1="January",Q1061,IF($J$1="February",Q1062,IF($J$1="March",Q1063,IF($J$1="April",Q1064,IF($J$1="May",Q1065,IF($J$1="June",Q1066,IF($J$1="July",Q1067,IF($J$1="August",Q1068,IF($J$1="August",Q1068,IF($J$1="September",Q1069,IF($J$1="October",Q1070,IF($J$1="November",Q1071,IF($J$1="December",Q1072)))))))))))))</f>
        <v>3</v>
      </c>
      <c r="D1068" s="85"/>
      <c r="E1068" s="85"/>
      <c r="F1068" s="124" t="s">
        <v>11</v>
      </c>
      <c r="G1068" s="125">
        <f>IF($J$1="January",X1061,IF($J$1="February",X1062,IF($J$1="March",X1063,IF($J$1="April",X1064,IF($J$1="May",X1065,IF($J$1="June",X1066,IF($J$1="July",X1067,IF($J$1="August",X1068,IF($J$1="August",X1068,IF($J$1="September",X1069,IF($J$1="October",X1070,IF($J$1="November",X1071,IF($J$1="December",X1072)))))))))))))</f>
        <v>10000</v>
      </c>
      <c r="H1068" s="122"/>
      <c r="I1068" s="570" t="s">
        <v>74</v>
      </c>
      <c r="J1068" s="527"/>
      <c r="K1068" s="125">
        <f>G1068</f>
        <v>10000</v>
      </c>
      <c r="L1068" s="131"/>
      <c r="M1068" s="93"/>
      <c r="N1068" s="110"/>
      <c r="O1068" s="111" t="s">
        <v>75</v>
      </c>
      <c r="P1068" s="111"/>
      <c r="Q1068" s="111"/>
      <c r="R1068" s="111" t="str">
        <f t="shared" si="272"/>
        <v/>
      </c>
      <c r="S1068" s="92"/>
      <c r="T1068" s="111" t="s">
        <v>75</v>
      </c>
      <c r="U1068" s="117" t="str">
        <f t="shared" si="273"/>
        <v/>
      </c>
      <c r="V1068" s="113"/>
      <c r="W1068" s="117" t="str">
        <f t="shared" si="274"/>
        <v/>
      </c>
      <c r="X1068" s="113"/>
      <c r="Y1068" s="117" t="str">
        <f t="shared" si="275"/>
        <v/>
      </c>
    </row>
    <row r="1069" spans="1:29" ht="18.75" customHeight="1" x14ac:dyDescent="0.2">
      <c r="A1069" s="405"/>
      <c r="B1069" s="426" t="s">
        <v>76</v>
      </c>
      <c r="C1069" s="424">
        <f>IF($J$1="January",R1061,IF($J$1="February",R1062,IF($J$1="March",R1063,IF($J$1="April",R1064,IF($J$1="May",R1065,IF($J$1="June",R1066,IF($J$1="July",R1067,IF($J$1="August",R1068,IF($J$1="August",R1068,IF($J$1="September",R1069,IF($J$1="October",R1070,IF($J$1="November",R1071,IF($J$1="December",R1072)))))))))))))</f>
        <v>0</v>
      </c>
      <c r="D1069" s="353"/>
      <c r="E1069" s="353"/>
      <c r="F1069" s="426" t="s">
        <v>58</v>
      </c>
      <c r="G1069" s="427">
        <f>IF($J$1="January",Y1061,IF($J$1="February",Y1062,IF($J$1="March",Y1063,IF($J$1="April",Y1064,IF($J$1="May",Y1065,IF($J$1="June",Y1066,IF($J$1="July",Y1067,IF($J$1="August",Y1068,IF($J$1="August",Y1068,IF($J$1="September",Y1069,IF($J$1="October",Y1070,IF($J$1="November",Y1071,IF($J$1="December",Y1072)))))))))))))</f>
        <v>0</v>
      </c>
      <c r="H1069" s="353"/>
      <c r="I1069" s="576" t="s">
        <v>13</v>
      </c>
      <c r="J1069" s="577"/>
      <c r="K1069" s="430">
        <f>K1067-K1068</f>
        <v>22290.322580645163</v>
      </c>
      <c r="L1069" s="412"/>
      <c r="M1069" s="93"/>
      <c r="N1069" s="110"/>
      <c r="O1069" s="111" t="s">
        <v>78</v>
      </c>
      <c r="P1069" s="111"/>
      <c r="Q1069" s="111"/>
      <c r="R1069" s="111" t="str">
        <f t="shared" si="272"/>
        <v/>
      </c>
      <c r="S1069" s="92"/>
      <c r="T1069" s="111" t="s">
        <v>78</v>
      </c>
      <c r="U1069" s="117" t="str">
        <f>Y1068</f>
        <v/>
      </c>
      <c r="V1069" s="113"/>
      <c r="W1069" s="117" t="str">
        <f t="shared" si="274"/>
        <v/>
      </c>
      <c r="X1069" s="113"/>
      <c r="Y1069" s="117" t="str">
        <f t="shared" si="275"/>
        <v/>
      </c>
      <c r="Z1069" s="118"/>
      <c r="AA1069" s="93"/>
      <c r="AB1069" s="93"/>
      <c r="AC1069" s="93"/>
    </row>
    <row r="1070" spans="1:29" ht="20.100000000000001" customHeight="1" x14ac:dyDescent="0.2">
      <c r="A1070" s="98"/>
      <c r="B1070" s="85"/>
      <c r="C1070" s="85"/>
      <c r="D1070" s="85"/>
      <c r="E1070" s="85"/>
      <c r="F1070" s="85"/>
      <c r="G1070" s="85"/>
      <c r="H1070" s="85"/>
      <c r="I1070" s="574"/>
      <c r="J1070" s="575"/>
      <c r="K1070" s="87"/>
      <c r="L1070" s="121"/>
      <c r="N1070" s="110"/>
      <c r="O1070" s="111" t="s">
        <v>79</v>
      </c>
      <c r="P1070" s="111"/>
      <c r="Q1070" s="111"/>
      <c r="R1070" s="111" t="str">
        <f t="shared" si="272"/>
        <v/>
      </c>
      <c r="S1070" s="92"/>
      <c r="T1070" s="111" t="s">
        <v>79</v>
      </c>
      <c r="U1070" s="117" t="str">
        <f>Y1069</f>
        <v/>
      </c>
      <c r="V1070" s="113"/>
      <c r="W1070" s="117" t="str">
        <f t="shared" si="274"/>
        <v/>
      </c>
      <c r="X1070" s="113"/>
      <c r="Y1070" s="117" t="str">
        <f t="shared" si="275"/>
        <v/>
      </c>
    </row>
    <row r="1071" spans="1:29" ht="20.100000000000001" customHeight="1" x14ac:dyDescent="0.3">
      <c r="A1071" s="98"/>
      <c r="B1071" s="83"/>
      <c r="C1071" s="83"/>
      <c r="D1071" s="83"/>
      <c r="E1071" s="83"/>
      <c r="F1071" s="83"/>
      <c r="G1071" s="83"/>
      <c r="H1071" s="83"/>
      <c r="I1071" s="574"/>
      <c r="J1071" s="575"/>
      <c r="K1071" s="87"/>
      <c r="L1071" s="121"/>
      <c r="N1071" s="110"/>
      <c r="O1071" s="111" t="s">
        <v>80</v>
      </c>
      <c r="P1071" s="111"/>
      <c r="Q1071" s="111"/>
      <c r="R1071" s="111">
        <v>0</v>
      </c>
      <c r="S1071" s="92"/>
      <c r="T1071" s="111" t="s">
        <v>80</v>
      </c>
      <c r="U1071" s="117" t="str">
        <f>Y1070</f>
        <v/>
      </c>
      <c r="V1071" s="113"/>
      <c r="W1071" s="117" t="str">
        <f t="shared" si="274"/>
        <v/>
      </c>
      <c r="X1071" s="113"/>
      <c r="Y1071" s="117" t="str">
        <f t="shared" si="275"/>
        <v/>
      </c>
    </row>
    <row r="1072" spans="1:29" ht="20.100000000000001" customHeight="1" thickBot="1" x14ac:dyDescent="0.35">
      <c r="A1072" s="132"/>
      <c r="B1072" s="133"/>
      <c r="C1072" s="133"/>
      <c r="D1072" s="133"/>
      <c r="E1072" s="133"/>
      <c r="F1072" s="133"/>
      <c r="G1072" s="133"/>
      <c r="H1072" s="133"/>
      <c r="I1072" s="133"/>
      <c r="J1072" s="133"/>
      <c r="K1072" s="133"/>
      <c r="L1072" s="134"/>
      <c r="N1072" s="110"/>
      <c r="O1072" s="111" t="s">
        <v>81</v>
      </c>
      <c r="P1072" s="111"/>
      <c r="Q1072" s="111"/>
      <c r="R1072" s="111" t="str">
        <f t="shared" si="272"/>
        <v/>
      </c>
      <c r="S1072" s="92"/>
      <c r="T1072" s="111" t="s">
        <v>81</v>
      </c>
      <c r="U1072" s="117" t="str">
        <f>Y1071</f>
        <v/>
      </c>
      <c r="V1072" s="113"/>
      <c r="W1072" s="117" t="str">
        <f t="shared" si="274"/>
        <v/>
      </c>
      <c r="X1072" s="113"/>
      <c r="Y1072" s="117" t="str">
        <f t="shared" si="275"/>
        <v/>
      </c>
    </row>
    <row r="1073" spans="1:29" ht="20.100000000000001" customHeight="1" thickBot="1" x14ac:dyDescent="0.3">
      <c r="M1073" s="86"/>
      <c r="N1073" s="110"/>
      <c r="O1073" s="86"/>
      <c r="P1073" s="86"/>
      <c r="Q1073" s="86"/>
      <c r="R1073" s="86"/>
      <c r="S1073" s="86"/>
      <c r="T1073" s="86"/>
      <c r="U1073" s="86"/>
      <c r="V1073" s="86"/>
      <c r="W1073" s="86"/>
      <c r="X1073" s="86"/>
      <c r="Y1073" s="86"/>
      <c r="Z1073" s="86"/>
      <c r="AA1073" s="86"/>
      <c r="AB1073" s="86"/>
      <c r="AC1073" s="86"/>
    </row>
    <row r="1074" spans="1:29" ht="20.100000000000001" customHeight="1" thickBot="1" x14ac:dyDescent="0.55000000000000004">
      <c r="A1074" s="560" t="s">
        <v>50</v>
      </c>
      <c r="B1074" s="561"/>
      <c r="C1074" s="561"/>
      <c r="D1074" s="561"/>
      <c r="E1074" s="561"/>
      <c r="F1074" s="561"/>
      <c r="G1074" s="561"/>
      <c r="H1074" s="561"/>
      <c r="I1074" s="561"/>
      <c r="J1074" s="561"/>
      <c r="K1074" s="561"/>
      <c r="L1074" s="562"/>
      <c r="M1074" s="94"/>
      <c r="N1074" s="95"/>
      <c r="O1074" s="557" t="s">
        <v>51</v>
      </c>
      <c r="P1074" s="558"/>
      <c r="Q1074" s="558"/>
      <c r="R1074" s="559"/>
      <c r="S1074" s="96"/>
      <c r="T1074" s="557" t="s">
        <v>52</v>
      </c>
      <c r="U1074" s="558"/>
      <c r="V1074" s="558"/>
      <c r="W1074" s="558"/>
      <c r="X1074" s="558"/>
      <c r="Y1074" s="559"/>
    </row>
    <row r="1075" spans="1:29" ht="20.100000000000001" customHeight="1" thickBot="1" x14ac:dyDescent="0.25">
      <c r="A1075" s="436"/>
      <c r="B1075" s="437"/>
      <c r="C1075" s="566" t="s">
        <v>237</v>
      </c>
      <c r="D1075" s="573"/>
      <c r="E1075" s="573"/>
      <c r="F1075" s="573"/>
      <c r="G1075" s="437" t="str">
        <f>$J$1</f>
        <v>May</v>
      </c>
      <c r="H1075" s="568">
        <f>$K$1</f>
        <v>2025</v>
      </c>
      <c r="I1075" s="573"/>
      <c r="J1075" s="437"/>
      <c r="K1075" s="438"/>
      <c r="L1075" s="439"/>
      <c r="M1075" s="102"/>
      <c r="N1075" s="103"/>
      <c r="O1075" s="104" t="s">
        <v>53</v>
      </c>
      <c r="P1075" s="104" t="s">
        <v>54</v>
      </c>
      <c r="Q1075" s="104" t="s">
        <v>55</v>
      </c>
      <c r="R1075" s="104" t="s">
        <v>56</v>
      </c>
      <c r="S1075" s="105"/>
      <c r="T1075" s="104" t="s">
        <v>53</v>
      </c>
      <c r="U1075" s="104" t="s">
        <v>57</v>
      </c>
      <c r="V1075" s="104" t="s">
        <v>9</v>
      </c>
      <c r="W1075" s="104" t="s">
        <v>10</v>
      </c>
      <c r="X1075" s="104" t="s">
        <v>11</v>
      </c>
      <c r="Y1075" s="104" t="s">
        <v>58</v>
      </c>
    </row>
    <row r="1076" spans="1:29" ht="20.100000000000001" customHeight="1" x14ac:dyDescent="0.2">
      <c r="A1076" s="98"/>
      <c r="B1076" s="85"/>
      <c r="C1076" s="85"/>
      <c r="D1076" s="107"/>
      <c r="E1076" s="107"/>
      <c r="F1076" s="107"/>
      <c r="G1076" s="107"/>
      <c r="H1076" s="107"/>
      <c r="I1076" s="85"/>
      <c r="J1076" s="108" t="s">
        <v>59</v>
      </c>
      <c r="K1076" s="87">
        <v>38000</v>
      </c>
      <c r="L1076" s="109"/>
      <c r="M1076" s="93"/>
      <c r="N1076" s="110"/>
      <c r="O1076" s="111" t="s">
        <v>60</v>
      </c>
      <c r="P1076" s="111"/>
      <c r="Q1076" s="111"/>
      <c r="R1076" s="111">
        <v>0</v>
      </c>
      <c r="S1076" s="112"/>
      <c r="T1076" s="111" t="s">
        <v>60</v>
      </c>
      <c r="U1076" s="113"/>
      <c r="V1076" s="113"/>
      <c r="W1076" s="113">
        <f>V1076+U1076</f>
        <v>0</v>
      </c>
      <c r="X1076" s="113"/>
      <c r="Y1076" s="113">
        <f>W1076-X1076</f>
        <v>0</v>
      </c>
    </row>
    <row r="1077" spans="1:29" ht="20.100000000000001" customHeight="1" thickBot="1" x14ac:dyDescent="0.25">
      <c r="A1077" s="98"/>
      <c r="B1077" s="85" t="s">
        <v>61</v>
      </c>
      <c r="C1077" s="84" t="s">
        <v>293</v>
      </c>
      <c r="D1077" s="85"/>
      <c r="E1077" s="85"/>
      <c r="F1077" s="85"/>
      <c r="G1077" s="107"/>
      <c r="H1077" s="114"/>
      <c r="I1077" s="107"/>
      <c r="J1077" s="85"/>
      <c r="K1077" s="85"/>
      <c r="L1077" s="115"/>
      <c r="M1077" s="94"/>
      <c r="N1077" s="116"/>
      <c r="O1077" s="111" t="s">
        <v>62</v>
      </c>
      <c r="P1077" s="111"/>
      <c r="Q1077" s="111"/>
      <c r="R1077" s="111">
        <v>0</v>
      </c>
      <c r="S1077" s="92"/>
      <c r="T1077" s="111" t="s">
        <v>62</v>
      </c>
      <c r="U1077" s="117">
        <f t="shared" ref="U1077:U1083" si="276">Y1076</f>
        <v>0</v>
      </c>
      <c r="V1077" s="113"/>
      <c r="W1077" s="117"/>
      <c r="X1077" s="113"/>
      <c r="Y1077" s="117" t="str">
        <f t="shared" ref="Y1077:Y1087" si="277">IF(W1077="","",W1077-X1077)</f>
        <v/>
      </c>
    </row>
    <row r="1078" spans="1:29" ht="20.100000000000001" customHeight="1" thickBot="1" x14ac:dyDescent="0.25">
      <c r="A1078" s="98"/>
      <c r="B1078" s="119" t="s">
        <v>63</v>
      </c>
      <c r="C1078" s="120"/>
      <c r="D1078" s="85"/>
      <c r="E1078" s="85"/>
      <c r="F1078" s="563" t="s">
        <v>52</v>
      </c>
      <c r="G1078" s="564"/>
      <c r="H1078" s="353"/>
      <c r="I1078" s="563" t="s">
        <v>64</v>
      </c>
      <c r="J1078" s="565"/>
      <c r="K1078" s="564"/>
      <c r="L1078" s="121"/>
      <c r="M1078" s="93"/>
      <c r="N1078" s="110"/>
      <c r="O1078" s="111" t="s">
        <v>65</v>
      </c>
      <c r="P1078" s="111"/>
      <c r="Q1078" s="111"/>
      <c r="R1078" s="111">
        <v>0</v>
      </c>
      <c r="S1078" s="92"/>
      <c r="T1078" s="111" t="s">
        <v>65</v>
      </c>
      <c r="U1078" s="117" t="str">
        <f t="shared" si="276"/>
        <v/>
      </c>
      <c r="V1078" s="113"/>
      <c r="W1078" s="117"/>
      <c r="X1078" s="113"/>
      <c r="Y1078" s="117" t="str">
        <f t="shared" si="277"/>
        <v/>
      </c>
    </row>
    <row r="1079" spans="1:29" ht="20.100000000000001" customHeight="1" x14ac:dyDescent="0.2">
      <c r="A1079" s="98"/>
      <c r="B1079" s="85"/>
      <c r="C1079" s="85"/>
      <c r="D1079" s="85"/>
      <c r="E1079" s="85"/>
      <c r="F1079" s="85"/>
      <c r="G1079" s="85"/>
      <c r="H1079" s="122"/>
      <c r="I1079" s="85"/>
      <c r="J1079" s="85"/>
      <c r="K1079" s="85"/>
      <c r="L1079" s="123"/>
      <c r="M1079" s="93"/>
      <c r="N1079" s="110"/>
      <c r="O1079" s="111" t="s">
        <v>66</v>
      </c>
      <c r="P1079" s="111"/>
      <c r="Q1079" s="111"/>
      <c r="R1079" s="111">
        <v>0</v>
      </c>
      <c r="S1079" s="92"/>
      <c r="T1079" s="111" t="s">
        <v>66</v>
      </c>
      <c r="U1079" s="117" t="str">
        <f>Y1078</f>
        <v/>
      </c>
      <c r="V1079" s="113"/>
      <c r="W1079" s="117"/>
      <c r="X1079" s="113"/>
      <c r="Y1079" s="117" t="str">
        <f t="shared" si="277"/>
        <v/>
      </c>
    </row>
    <row r="1080" spans="1:29" ht="20.100000000000001" customHeight="1" x14ac:dyDescent="0.2">
      <c r="A1080" s="98"/>
      <c r="B1080" s="569" t="s">
        <v>51</v>
      </c>
      <c r="C1080" s="527"/>
      <c r="D1080" s="85"/>
      <c r="E1080" s="85"/>
      <c r="F1080" s="124" t="s">
        <v>67</v>
      </c>
      <c r="G1080" s="125">
        <f>IF($J$1="January",U1076,IF($J$1="February",U1077,IF($J$1="March",U1078,IF($J$1="April",U1079,IF($J$1="May",U1080,IF($J$1="June",U1081,IF($J$1="July",U1082,IF($J$1="August",U1083,IF($J$1="August",U1083,IF($J$1="September",U1084,IF($J$1="October",U1085,IF($J$1="November",U1086,IF($J$1="December",U1087)))))))))))))</f>
        <v>19000</v>
      </c>
      <c r="H1080" s="122"/>
      <c r="I1080" s="126">
        <f>IF(C1084&gt;0,$K$2,C1082)</f>
        <v>15</v>
      </c>
      <c r="J1080" s="127" t="s">
        <v>68</v>
      </c>
      <c r="K1080" s="128">
        <f>K1076/$K$2*I1080</f>
        <v>18387.096774193549</v>
      </c>
      <c r="L1080" s="129"/>
      <c r="M1080" s="93"/>
      <c r="N1080" s="110"/>
      <c r="O1080" s="111" t="s">
        <v>69</v>
      </c>
      <c r="P1080" s="111">
        <v>15</v>
      </c>
      <c r="Q1080" s="111">
        <v>16</v>
      </c>
      <c r="R1080" s="111">
        <v>0</v>
      </c>
      <c r="S1080" s="92"/>
      <c r="T1080" s="111" t="s">
        <v>69</v>
      </c>
      <c r="U1080" s="117">
        <v>19000</v>
      </c>
      <c r="V1080" s="113"/>
      <c r="W1080" s="117">
        <f>V1080+U1080</f>
        <v>19000</v>
      </c>
      <c r="X1080" s="113">
        <v>5000</v>
      </c>
      <c r="Y1080" s="117">
        <f t="shared" si="277"/>
        <v>14000</v>
      </c>
    </row>
    <row r="1081" spans="1:29" ht="20.100000000000001" customHeight="1" x14ac:dyDescent="0.2">
      <c r="A1081" s="98"/>
      <c r="B1081" s="130"/>
      <c r="C1081" s="130"/>
      <c r="D1081" s="85"/>
      <c r="E1081" s="85"/>
      <c r="F1081" s="124" t="s">
        <v>9</v>
      </c>
      <c r="G1081" s="125">
        <f>IF($J$1="January",V1076,IF($J$1="February",V1077,IF($J$1="March",V1078,IF($J$1="April",V1079,IF($J$1="May",V1080,IF($J$1="June",V1081,IF($J$1="July",V1082,IF($J$1="August",V1083,IF($J$1="August",V1083,IF($J$1="September",V1084,IF($J$1="October",V1085,IF($J$1="November",V1086,IF($J$1="December",V1087)))))))))))))</f>
        <v>0</v>
      </c>
      <c r="H1081" s="122"/>
      <c r="I1081" s="126">
        <v>23</v>
      </c>
      <c r="J1081" s="127" t="s">
        <v>70</v>
      </c>
      <c r="K1081" s="125">
        <f>K1076/$K$2/8*I1081</f>
        <v>3524.1935483870966</v>
      </c>
      <c r="L1081" s="131"/>
      <c r="M1081" s="93"/>
      <c r="N1081" s="110"/>
      <c r="O1081" s="111" t="s">
        <v>47</v>
      </c>
      <c r="P1081" s="111"/>
      <c r="Q1081" s="111"/>
      <c r="R1081" s="111">
        <v>0</v>
      </c>
      <c r="S1081" s="92"/>
      <c r="T1081" s="111" t="s">
        <v>47</v>
      </c>
      <c r="U1081" s="117" t="str">
        <f>IF($J$1="May","",Y1080)</f>
        <v/>
      </c>
      <c r="V1081" s="113"/>
      <c r="W1081" s="117"/>
      <c r="X1081" s="113"/>
      <c r="Y1081" s="117" t="str">
        <f t="shared" si="277"/>
        <v/>
      </c>
    </row>
    <row r="1082" spans="1:29" ht="20.100000000000001" customHeight="1" x14ac:dyDescent="0.2">
      <c r="A1082" s="98"/>
      <c r="B1082" s="124" t="s">
        <v>54</v>
      </c>
      <c r="C1082" s="130">
        <f>IF($J$1="January",P1076,IF($J$1="February",P1077,IF($J$1="March",P1078,IF($J$1="April",P1079,IF($J$1="May",P1080,IF($J$1="June",P1081,IF($J$1="July",P1082,IF($J$1="August",P1083,IF($J$1="August",P1083,IF($J$1="September",P1084,IF($J$1="October",P1085,IF($J$1="November",P1086,IF($J$1="December",P1087)))))))))))))</f>
        <v>15</v>
      </c>
      <c r="D1082" s="85"/>
      <c r="E1082" s="85"/>
      <c r="F1082" s="124" t="s">
        <v>71</v>
      </c>
      <c r="G1082" s="125">
        <f>IF($J$1="January",W1076,IF($J$1="February",W1077,IF($J$1="March",W1078,IF($J$1="April",W1079,IF($J$1="May",W1080,IF($J$1="June",W1081,IF($J$1="July",W1082,IF($J$1="August",W1083,IF($J$1="August",W1083,IF($J$1="September",W1084,IF($J$1="October",W1085,IF($J$1="November",W1086,IF($J$1="December",W1087)))))))))))))</f>
        <v>19000</v>
      </c>
      <c r="H1082" s="122"/>
      <c r="I1082" s="570" t="s">
        <v>72</v>
      </c>
      <c r="J1082" s="527"/>
      <c r="K1082" s="125">
        <f>K1080+K1081</f>
        <v>21911.290322580644</v>
      </c>
      <c r="L1082" s="131"/>
      <c r="M1082" s="93"/>
      <c r="N1082" s="110"/>
      <c r="O1082" s="111" t="s">
        <v>73</v>
      </c>
      <c r="P1082" s="111"/>
      <c r="Q1082" s="111"/>
      <c r="R1082" s="111">
        <v>0</v>
      </c>
      <c r="S1082" s="92"/>
      <c r="T1082" s="111" t="s">
        <v>73</v>
      </c>
      <c r="U1082" s="117" t="str">
        <f t="shared" si="276"/>
        <v/>
      </c>
      <c r="V1082" s="113"/>
      <c r="W1082" s="117"/>
      <c r="X1082" s="113"/>
      <c r="Y1082" s="117" t="str">
        <f t="shared" si="277"/>
        <v/>
      </c>
    </row>
    <row r="1083" spans="1:29" ht="20.100000000000001" customHeight="1" x14ac:dyDescent="0.2">
      <c r="A1083" s="98"/>
      <c r="B1083" s="124" t="s">
        <v>55</v>
      </c>
      <c r="C1083" s="130">
        <f>IF($J$1="January",Q1076,IF($J$1="February",Q1077,IF($J$1="March",Q1078,IF($J$1="April",Q1079,IF($J$1="May",Q1080,IF($J$1="June",Q1081,IF($J$1="July",Q1082,IF($J$1="August",Q1083,IF($J$1="August",Q1083,IF($J$1="September",Q1084,IF($J$1="October",Q1085,IF($J$1="November",Q1086,IF($J$1="December",Q1087)))))))))))))</f>
        <v>16</v>
      </c>
      <c r="D1083" s="85"/>
      <c r="E1083" s="85"/>
      <c r="F1083" s="124" t="s">
        <v>11</v>
      </c>
      <c r="G1083" s="125">
        <f>IF($J$1="January",X1076,IF($J$1="February",X1077,IF($J$1="March",X1078,IF($J$1="April",X1079,IF($J$1="May",X1080,IF($J$1="June",X1081,IF($J$1="July",X1082,IF($J$1="August",X1083,IF($J$1="August",X1083,IF($J$1="September",X1084,IF($J$1="October",X1085,IF($J$1="November",X1086,IF($J$1="December",X1087)))))))))))))</f>
        <v>5000</v>
      </c>
      <c r="H1083" s="122"/>
      <c r="I1083" s="570" t="s">
        <v>74</v>
      </c>
      <c r="J1083" s="527"/>
      <c r="K1083" s="125">
        <f>G1083</f>
        <v>5000</v>
      </c>
      <c r="L1083" s="131"/>
      <c r="M1083" s="93"/>
      <c r="N1083" s="110"/>
      <c r="O1083" s="111" t="s">
        <v>75</v>
      </c>
      <c r="P1083" s="111"/>
      <c r="Q1083" s="111"/>
      <c r="R1083" s="111">
        <v>0</v>
      </c>
      <c r="S1083" s="92"/>
      <c r="T1083" s="111" t="s">
        <v>75</v>
      </c>
      <c r="U1083" s="117" t="str">
        <f t="shared" si="276"/>
        <v/>
      </c>
      <c r="V1083" s="113"/>
      <c r="W1083" s="117" t="str">
        <f t="shared" ref="W1083:W1087" si="278">IF(U1083="","",U1083+V1083)</f>
        <v/>
      </c>
      <c r="X1083" s="113"/>
      <c r="Y1083" s="117" t="str">
        <f t="shared" si="277"/>
        <v/>
      </c>
    </row>
    <row r="1084" spans="1:29" ht="18.75" customHeight="1" x14ac:dyDescent="0.2">
      <c r="A1084" s="405"/>
      <c r="B1084" s="426" t="s">
        <v>76</v>
      </c>
      <c r="C1084" s="424">
        <f>IF($J$1="January",R1076,IF($J$1="February",R1077,IF($J$1="March",R1078,IF($J$1="April",R1079,IF($J$1="May",R1080,IF($J$1="June",R1081,IF($J$1="July",R1082,IF($J$1="August",R1083,IF($J$1="August",R1083,IF($J$1="September",R1084,IF($J$1="October",R1085,IF($J$1="November",R1086,IF($J$1="December",R1087)))))))))))))</f>
        <v>0</v>
      </c>
      <c r="D1084" s="353"/>
      <c r="E1084" s="353"/>
      <c r="F1084" s="426" t="s">
        <v>58</v>
      </c>
      <c r="G1084" s="427">
        <f>IF($J$1="January",Y1076,IF($J$1="February",Y1077,IF($J$1="March",Y1078,IF($J$1="April",Y1079,IF($J$1="May",Y1080,IF($J$1="June",Y1081,IF($J$1="July",Y1082,IF($J$1="August",Y1083,IF($J$1="August",Y1083,IF($J$1="September",Y1084,IF($J$1="October",Y1085,IF($J$1="November",Y1086,IF($J$1="December",Y1087)))))))))))))</f>
        <v>14000</v>
      </c>
      <c r="H1084" s="353"/>
      <c r="I1084" s="576" t="s">
        <v>13</v>
      </c>
      <c r="J1084" s="577"/>
      <c r="K1084" s="430">
        <f>K1082-K1083</f>
        <v>16911.290322580644</v>
      </c>
      <c r="L1084" s="412"/>
      <c r="M1084" s="93"/>
      <c r="N1084" s="110"/>
      <c r="O1084" s="111" t="s">
        <v>78</v>
      </c>
      <c r="P1084" s="111"/>
      <c r="Q1084" s="111"/>
      <c r="R1084" s="111">
        <v>0</v>
      </c>
      <c r="S1084" s="92"/>
      <c r="T1084" s="111" t="s">
        <v>78</v>
      </c>
      <c r="U1084" s="117" t="str">
        <f>Y1083</f>
        <v/>
      </c>
      <c r="V1084" s="113"/>
      <c r="W1084" s="117" t="str">
        <f t="shared" si="278"/>
        <v/>
      </c>
      <c r="X1084" s="113"/>
      <c r="Y1084" s="117" t="str">
        <f t="shared" si="277"/>
        <v/>
      </c>
      <c r="Z1084" s="118"/>
      <c r="AA1084" s="93"/>
      <c r="AB1084" s="93"/>
      <c r="AC1084" s="93"/>
    </row>
    <row r="1085" spans="1:29" ht="20.100000000000001" customHeight="1" x14ac:dyDescent="0.2">
      <c r="A1085" s="98"/>
      <c r="B1085" s="85"/>
      <c r="C1085" s="85"/>
      <c r="D1085" s="85"/>
      <c r="E1085" s="85"/>
      <c r="F1085" s="85"/>
      <c r="G1085" s="85"/>
      <c r="H1085" s="85"/>
      <c r="I1085" s="574"/>
      <c r="J1085" s="575"/>
      <c r="K1085" s="87"/>
      <c r="L1085" s="121"/>
      <c r="N1085" s="110"/>
      <c r="O1085" s="111" t="s">
        <v>79</v>
      </c>
      <c r="P1085" s="111"/>
      <c r="Q1085" s="111"/>
      <c r="R1085" s="111">
        <v>0</v>
      </c>
      <c r="S1085" s="92"/>
      <c r="T1085" s="111" t="s">
        <v>79</v>
      </c>
      <c r="U1085" s="117" t="str">
        <f>Y1084</f>
        <v/>
      </c>
      <c r="V1085" s="113"/>
      <c r="W1085" s="117" t="str">
        <f t="shared" si="278"/>
        <v/>
      </c>
      <c r="X1085" s="113"/>
      <c r="Y1085" s="117" t="str">
        <f t="shared" si="277"/>
        <v/>
      </c>
    </row>
    <row r="1086" spans="1:29" ht="20.100000000000001" customHeight="1" x14ac:dyDescent="0.3">
      <c r="A1086" s="98"/>
      <c r="B1086" s="83"/>
      <c r="C1086" s="83"/>
      <c r="D1086" s="83"/>
      <c r="E1086" s="83"/>
      <c r="F1086" s="83"/>
      <c r="G1086" s="83"/>
      <c r="H1086" s="83"/>
      <c r="I1086" s="574"/>
      <c r="J1086" s="575"/>
      <c r="K1086" s="87"/>
      <c r="L1086" s="121"/>
      <c r="N1086" s="110"/>
      <c r="O1086" s="111" t="s">
        <v>80</v>
      </c>
      <c r="P1086" s="111"/>
      <c r="Q1086" s="111"/>
      <c r="R1086" s="111">
        <v>0</v>
      </c>
      <c r="S1086" s="92"/>
      <c r="T1086" s="111" t="s">
        <v>80</v>
      </c>
      <c r="U1086" s="117" t="str">
        <f>Y1085</f>
        <v/>
      </c>
      <c r="V1086" s="113"/>
      <c r="W1086" s="117" t="str">
        <f t="shared" si="278"/>
        <v/>
      </c>
      <c r="X1086" s="113"/>
      <c r="Y1086" s="117" t="str">
        <f t="shared" si="277"/>
        <v/>
      </c>
    </row>
    <row r="1087" spans="1:29" ht="20.100000000000001" customHeight="1" thickBot="1" x14ac:dyDescent="0.35">
      <c r="A1087" s="132"/>
      <c r="B1087" s="133"/>
      <c r="C1087" s="133"/>
      <c r="D1087" s="133"/>
      <c r="E1087" s="133"/>
      <c r="F1087" s="133"/>
      <c r="G1087" s="133"/>
      <c r="H1087" s="133"/>
      <c r="I1087" s="133"/>
      <c r="J1087" s="133"/>
      <c r="K1087" s="133"/>
      <c r="L1087" s="134"/>
      <c r="N1087" s="110"/>
      <c r="O1087" s="111" t="s">
        <v>81</v>
      </c>
      <c r="P1087" s="111"/>
      <c r="Q1087" s="111"/>
      <c r="R1087" s="111">
        <v>0</v>
      </c>
      <c r="S1087" s="92"/>
      <c r="T1087" s="111" t="s">
        <v>81</v>
      </c>
      <c r="U1087" s="117" t="str">
        <f>Y1086</f>
        <v/>
      </c>
      <c r="V1087" s="113"/>
      <c r="W1087" s="117" t="str">
        <f t="shared" si="278"/>
        <v/>
      </c>
      <c r="X1087" s="113"/>
      <c r="Y1087" s="117" t="str">
        <f t="shared" si="277"/>
        <v/>
      </c>
    </row>
    <row r="1088" spans="1:29" ht="20.100000000000001" customHeight="1" thickBot="1" x14ac:dyDescent="0.3">
      <c r="M1088" s="86"/>
      <c r="N1088" s="110"/>
      <c r="O1088" s="86"/>
      <c r="P1088" s="86"/>
      <c r="Q1088" s="86"/>
      <c r="R1088" s="86"/>
      <c r="S1088" s="86"/>
      <c r="T1088" s="86"/>
      <c r="U1088" s="86"/>
      <c r="V1088" s="86"/>
      <c r="W1088" s="86"/>
      <c r="X1088" s="86"/>
      <c r="Y1088" s="86"/>
      <c r="Z1088" s="86"/>
      <c r="AA1088" s="86"/>
      <c r="AB1088" s="86"/>
      <c r="AC1088" s="86"/>
    </row>
    <row r="1089" spans="1:29" ht="20.100000000000001" customHeight="1" thickBot="1" x14ac:dyDescent="0.55000000000000004">
      <c r="A1089" s="560" t="s">
        <v>50</v>
      </c>
      <c r="B1089" s="561"/>
      <c r="C1089" s="561"/>
      <c r="D1089" s="561"/>
      <c r="E1089" s="561"/>
      <c r="F1089" s="561"/>
      <c r="G1089" s="561"/>
      <c r="H1089" s="561"/>
      <c r="I1089" s="561"/>
      <c r="J1089" s="561"/>
      <c r="K1089" s="561"/>
      <c r="L1089" s="562"/>
      <c r="M1089" s="94"/>
      <c r="N1089" s="95"/>
      <c r="O1089" s="557" t="s">
        <v>51</v>
      </c>
      <c r="P1089" s="558"/>
      <c r="Q1089" s="558"/>
      <c r="R1089" s="559"/>
      <c r="S1089" s="96"/>
      <c r="T1089" s="557" t="s">
        <v>52</v>
      </c>
      <c r="U1089" s="558"/>
      <c r="V1089" s="558"/>
      <c r="W1089" s="558"/>
      <c r="X1089" s="558"/>
      <c r="Y1089" s="559"/>
      <c r="Z1089" s="92"/>
      <c r="AA1089" s="93"/>
      <c r="AB1089" s="93"/>
      <c r="AC1089" s="93"/>
    </row>
    <row r="1090" spans="1:29" ht="20.100000000000001" customHeight="1" thickBot="1" x14ac:dyDescent="0.25">
      <c r="A1090" s="436"/>
      <c r="B1090" s="437"/>
      <c r="C1090" s="566" t="s">
        <v>237</v>
      </c>
      <c r="D1090" s="567"/>
      <c r="E1090" s="567"/>
      <c r="F1090" s="567"/>
      <c r="G1090" s="437" t="str">
        <f>$J$1</f>
        <v>May</v>
      </c>
      <c r="H1090" s="568">
        <f>$K$1</f>
        <v>2025</v>
      </c>
      <c r="I1090" s="567"/>
      <c r="J1090" s="437"/>
      <c r="K1090" s="438"/>
      <c r="L1090" s="439"/>
      <c r="M1090" s="102"/>
      <c r="N1090" s="103"/>
      <c r="O1090" s="104" t="s">
        <v>53</v>
      </c>
      <c r="P1090" s="104" t="s">
        <v>54</v>
      </c>
      <c r="Q1090" s="104" t="s">
        <v>55</v>
      </c>
      <c r="R1090" s="104" t="s">
        <v>56</v>
      </c>
      <c r="S1090" s="105"/>
      <c r="T1090" s="104" t="s">
        <v>53</v>
      </c>
      <c r="U1090" s="104" t="s">
        <v>57</v>
      </c>
      <c r="V1090" s="104" t="s">
        <v>9</v>
      </c>
      <c r="W1090" s="104" t="s">
        <v>10</v>
      </c>
      <c r="X1090" s="104" t="s">
        <v>11</v>
      </c>
      <c r="Y1090" s="104" t="s">
        <v>58</v>
      </c>
      <c r="Z1090" s="92"/>
      <c r="AA1090" s="93"/>
      <c r="AB1090" s="93"/>
      <c r="AC1090" s="93"/>
    </row>
    <row r="1091" spans="1:29" ht="20.100000000000001" customHeight="1" x14ac:dyDescent="0.2">
      <c r="A1091" s="98"/>
      <c r="B1091" s="85"/>
      <c r="C1091" s="85"/>
      <c r="D1091" s="107"/>
      <c r="E1091" s="107"/>
      <c r="F1091" s="107"/>
      <c r="G1091" s="107"/>
      <c r="H1091" s="107"/>
      <c r="I1091" s="85"/>
      <c r="J1091" s="108" t="s">
        <v>59</v>
      </c>
      <c r="K1091" s="87">
        <v>40000</v>
      </c>
      <c r="L1091" s="109"/>
      <c r="M1091" s="93"/>
      <c r="N1091" s="110"/>
      <c r="O1091" s="111" t="s">
        <v>60</v>
      </c>
      <c r="P1091" s="111"/>
      <c r="Q1091" s="111"/>
      <c r="R1091" s="111"/>
      <c r="S1091" s="112"/>
      <c r="T1091" s="111" t="s">
        <v>60</v>
      </c>
      <c r="U1091" s="113"/>
      <c r="V1091" s="113"/>
      <c r="W1091" s="113">
        <f>V1091+U1091</f>
        <v>0</v>
      </c>
      <c r="X1091" s="113"/>
      <c r="Y1091" s="113">
        <f>W1091-X1091</f>
        <v>0</v>
      </c>
      <c r="Z1091" s="92"/>
      <c r="AA1091" s="93"/>
      <c r="AB1091" s="93"/>
      <c r="AC1091" s="93"/>
    </row>
    <row r="1092" spans="1:29" ht="20.100000000000001" customHeight="1" thickBot="1" x14ac:dyDescent="0.25">
      <c r="A1092" s="98"/>
      <c r="B1092" s="85" t="s">
        <v>61</v>
      </c>
      <c r="C1092" s="84" t="s">
        <v>274</v>
      </c>
      <c r="D1092" s="85"/>
      <c r="E1092" s="85"/>
      <c r="F1092" s="85"/>
      <c r="G1092" s="85"/>
      <c r="H1092" s="114"/>
      <c r="I1092" s="107"/>
      <c r="J1092" s="85"/>
      <c r="K1092" s="85"/>
      <c r="L1092" s="115"/>
      <c r="M1092" s="94"/>
      <c r="N1092" s="116"/>
      <c r="O1092" s="111" t="s">
        <v>62</v>
      </c>
      <c r="P1092" s="111">
        <v>28</v>
      </c>
      <c r="Q1092" s="111">
        <v>0</v>
      </c>
      <c r="R1092" s="111"/>
      <c r="S1092" s="92"/>
      <c r="T1092" s="111" t="s">
        <v>62</v>
      </c>
      <c r="U1092" s="117">
        <f>IF($J$1="January","",Y1091)</f>
        <v>0</v>
      </c>
      <c r="V1092" s="113"/>
      <c r="W1092" s="117">
        <f t="shared" ref="W1092:W1102" si="279">IF(U1092="","",U1092+V1092)</f>
        <v>0</v>
      </c>
      <c r="X1092" s="113"/>
      <c r="Y1092" s="117">
        <f t="shared" ref="Y1092:Y1102" si="280">IF(W1092="","",W1092-X1092)</f>
        <v>0</v>
      </c>
      <c r="Z1092" s="92"/>
      <c r="AA1092" s="93"/>
      <c r="AB1092" s="93"/>
      <c r="AC1092" s="93"/>
    </row>
    <row r="1093" spans="1:29" ht="20.100000000000001" customHeight="1" thickBot="1" x14ac:dyDescent="0.25">
      <c r="A1093" s="405"/>
      <c r="B1093" s="413" t="s">
        <v>63</v>
      </c>
      <c r="C1093" s="414"/>
      <c r="D1093" s="353"/>
      <c r="E1093" s="353"/>
      <c r="F1093" s="563" t="s">
        <v>52</v>
      </c>
      <c r="G1093" s="564"/>
      <c r="H1093" s="353"/>
      <c r="I1093" s="563" t="s">
        <v>64</v>
      </c>
      <c r="J1093" s="565"/>
      <c r="K1093" s="564"/>
      <c r="L1093" s="415"/>
      <c r="M1093" s="93"/>
      <c r="N1093" s="110"/>
      <c r="O1093" s="111" t="s">
        <v>65</v>
      </c>
      <c r="P1093" s="111"/>
      <c r="Q1093" s="111"/>
      <c r="R1093" s="111">
        <v>0</v>
      </c>
      <c r="S1093" s="92"/>
      <c r="T1093" s="111" t="s">
        <v>65</v>
      </c>
      <c r="U1093" s="117">
        <f>IF($J$1="February","",Y1092)</f>
        <v>0</v>
      </c>
      <c r="V1093" s="113"/>
      <c r="W1093" s="117">
        <f t="shared" si="279"/>
        <v>0</v>
      </c>
      <c r="X1093" s="113"/>
      <c r="Y1093" s="117">
        <f t="shared" si="280"/>
        <v>0</v>
      </c>
      <c r="Z1093" s="118"/>
      <c r="AA1093" s="93"/>
      <c r="AB1093" s="93"/>
      <c r="AC1093" s="93"/>
    </row>
    <row r="1094" spans="1:29" ht="20.100000000000001" customHeight="1" x14ac:dyDescent="0.2">
      <c r="A1094" s="98"/>
      <c r="B1094" s="85"/>
      <c r="C1094" s="85"/>
      <c r="D1094" s="85"/>
      <c r="E1094" s="85"/>
      <c r="F1094" s="85"/>
      <c r="G1094" s="85"/>
      <c r="H1094" s="122"/>
      <c r="I1094" s="85"/>
      <c r="J1094" s="85"/>
      <c r="K1094" s="85"/>
      <c r="L1094" s="123"/>
      <c r="M1094" s="93"/>
      <c r="N1094" s="110"/>
      <c r="O1094" s="111" t="s">
        <v>66</v>
      </c>
      <c r="P1094" s="111"/>
      <c r="Q1094" s="111"/>
      <c r="R1094" s="111">
        <v>0</v>
      </c>
      <c r="S1094" s="92"/>
      <c r="T1094" s="111" t="s">
        <v>66</v>
      </c>
      <c r="U1094" s="117">
        <f>IF($J$1="March","",Y1093)</f>
        <v>0</v>
      </c>
      <c r="V1094" s="113"/>
      <c r="W1094" s="117">
        <f t="shared" si="279"/>
        <v>0</v>
      </c>
      <c r="X1094" s="113"/>
      <c r="Y1094" s="117">
        <f t="shared" si="280"/>
        <v>0</v>
      </c>
      <c r="Z1094" s="92"/>
      <c r="AA1094" s="93"/>
      <c r="AB1094" s="93"/>
      <c r="AC1094" s="93"/>
    </row>
    <row r="1095" spans="1:29" ht="20.100000000000001" customHeight="1" x14ac:dyDescent="0.2">
      <c r="A1095" s="98"/>
      <c r="B1095" s="569" t="s">
        <v>51</v>
      </c>
      <c r="C1095" s="527"/>
      <c r="D1095" s="85"/>
      <c r="E1095" s="85"/>
      <c r="F1095" s="124" t="s">
        <v>67</v>
      </c>
      <c r="G1095" s="125">
        <f>IF($J$1="January",U1091,IF($J$1="February",U1092,IF($J$1="March",U1093,IF($J$1="April",U1094,IF($J$1="May",U1095,IF($J$1="June",U1096,IF($J$1="July",U1097,IF($J$1="August",U1098,IF($J$1="August",U1098,IF($J$1="September",U1099,IF($J$1="October",U1100,IF($J$1="November",U1101,IF($J$1="December",U1102)))))))))))))</f>
        <v>0</v>
      </c>
      <c r="H1095" s="122"/>
      <c r="I1095" s="126">
        <f>IF(C1099&gt;=C1098,$K$2,C1097+C1099)</f>
        <v>31</v>
      </c>
      <c r="J1095" s="127" t="s">
        <v>68</v>
      </c>
      <c r="K1095" s="128">
        <f>K1091/$K$2*I1095</f>
        <v>40000</v>
      </c>
      <c r="L1095" s="129"/>
      <c r="M1095" s="93"/>
      <c r="N1095" s="110"/>
      <c r="O1095" s="111" t="s">
        <v>69</v>
      </c>
      <c r="P1095" s="111"/>
      <c r="Q1095" s="111"/>
      <c r="R1095" s="111">
        <v>0</v>
      </c>
      <c r="S1095" s="92"/>
      <c r="T1095" s="111" t="s">
        <v>69</v>
      </c>
      <c r="U1095" s="117">
        <f>IF($J$1="April","",Y1094)</f>
        <v>0</v>
      </c>
      <c r="V1095" s="113"/>
      <c r="W1095" s="117">
        <f t="shared" si="279"/>
        <v>0</v>
      </c>
      <c r="X1095" s="113"/>
      <c r="Y1095" s="117">
        <f t="shared" si="280"/>
        <v>0</v>
      </c>
      <c r="Z1095" s="92"/>
      <c r="AA1095" s="93"/>
      <c r="AB1095" s="93"/>
      <c r="AC1095" s="93"/>
    </row>
    <row r="1096" spans="1:29" ht="20.100000000000001" customHeight="1" x14ac:dyDescent="0.2">
      <c r="A1096" s="98"/>
      <c r="B1096" s="130"/>
      <c r="C1096" s="130"/>
      <c r="D1096" s="85"/>
      <c r="E1096" s="85"/>
      <c r="F1096" s="124" t="s">
        <v>9</v>
      </c>
      <c r="G1096" s="125">
        <f>IF($J$1="January",V1091,IF($J$1="February",V1092,IF($J$1="March",V1093,IF($J$1="April",V1094,IF($J$1="May",V1095,IF($J$1="June",V1096,IF($J$1="July",V1097,IF($J$1="August",V1098,IF($J$1="August",V1098,IF($J$1="September",V1099,IF($J$1="October",V1100,IF($J$1="November",V1101,IF($J$1="December",V1102)))))))))))))</f>
        <v>0</v>
      </c>
      <c r="H1096" s="122"/>
      <c r="I1096" s="154"/>
      <c r="J1096" s="127" t="s">
        <v>70</v>
      </c>
      <c r="K1096" s="125">
        <f>K1091/$K$2/8*I1096</f>
        <v>0</v>
      </c>
      <c r="L1096" s="131"/>
      <c r="M1096" s="93"/>
      <c r="N1096" s="110"/>
      <c r="O1096" s="111" t="s">
        <v>47</v>
      </c>
      <c r="P1096" s="111"/>
      <c r="Q1096" s="111"/>
      <c r="R1096" s="111">
        <v>0</v>
      </c>
      <c r="S1096" s="92"/>
      <c r="T1096" s="111" t="s">
        <v>47</v>
      </c>
      <c r="U1096" s="117" t="str">
        <f>IF($J$1="May","",Y1095)</f>
        <v/>
      </c>
      <c r="V1096" s="113"/>
      <c r="W1096" s="117" t="str">
        <f t="shared" si="279"/>
        <v/>
      </c>
      <c r="X1096" s="113"/>
      <c r="Y1096" s="117" t="str">
        <f t="shared" si="280"/>
        <v/>
      </c>
      <c r="Z1096" s="92"/>
      <c r="AA1096" s="93"/>
      <c r="AB1096" s="93"/>
      <c r="AC1096" s="93"/>
    </row>
    <row r="1097" spans="1:29" ht="20.100000000000001" customHeight="1" x14ac:dyDescent="0.2">
      <c r="A1097" s="98"/>
      <c r="B1097" s="124" t="s">
        <v>54</v>
      </c>
      <c r="C1097" s="130">
        <f>IF($J$1="January",P1091,IF($J$1="February",P1092,IF($J$1="March",P1093,IF($J$1="April",P1094,IF($J$1="May",P1095,IF($J$1="June",P1096,IF($J$1="July",P1097,IF($J$1="August",P1098,IF($J$1="August",P1098,IF($J$1="September",P1099,IF($J$1="October",P1100,IF($J$1="November",P1101,IF($J$1="December",P1102)))))))))))))</f>
        <v>0</v>
      </c>
      <c r="D1097" s="85"/>
      <c r="E1097" s="85"/>
      <c r="F1097" s="124" t="s">
        <v>71</v>
      </c>
      <c r="G1097" s="125">
        <f>IF($J$1="January",W1091,IF($J$1="February",W1092,IF($J$1="March",W1093,IF($J$1="April",W1094,IF($J$1="May",W1095,IF($J$1="June",W1096,IF($J$1="July",W1097,IF($J$1="August",W1098,IF($J$1="August",W1098,IF($J$1="September",W1099,IF($J$1="October",W1100,IF($J$1="November",W1101,IF($J$1="December",W1102)))))))))))))</f>
        <v>0</v>
      </c>
      <c r="H1097" s="122"/>
      <c r="I1097" s="570" t="s">
        <v>72</v>
      </c>
      <c r="J1097" s="527"/>
      <c r="K1097" s="125">
        <f>K1095+K1096</f>
        <v>40000</v>
      </c>
      <c r="L1097" s="131"/>
      <c r="M1097" s="93"/>
      <c r="N1097" s="110"/>
      <c r="O1097" s="111" t="s">
        <v>73</v>
      </c>
      <c r="P1097" s="111"/>
      <c r="Q1097" s="111"/>
      <c r="R1097" s="111">
        <v>0</v>
      </c>
      <c r="S1097" s="92"/>
      <c r="T1097" s="111" t="s">
        <v>73</v>
      </c>
      <c r="U1097" s="117" t="str">
        <f>IF($J$1="June","",Y1096)</f>
        <v/>
      </c>
      <c r="V1097" s="113"/>
      <c r="W1097" s="117" t="str">
        <f t="shared" si="279"/>
        <v/>
      </c>
      <c r="X1097" s="113"/>
      <c r="Y1097" s="117" t="str">
        <f t="shared" si="280"/>
        <v/>
      </c>
      <c r="Z1097" s="92"/>
      <c r="AA1097" s="93"/>
      <c r="AB1097" s="93"/>
      <c r="AC1097" s="93"/>
    </row>
    <row r="1098" spans="1:29" ht="20.100000000000001" customHeight="1" x14ac:dyDescent="0.2">
      <c r="A1098" s="98"/>
      <c r="B1098" s="124" t="s">
        <v>55</v>
      </c>
      <c r="C1098" s="130">
        <f>IF($J$1="January",Q1091,IF($J$1="February",Q1092,IF($J$1="March",Q1093,IF($J$1="April",Q1094,IF($J$1="May",Q1095,IF($J$1="June",Q1096,IF($J$1="July",Q1097,IF($J$1="August",Q1098,IF($J$1="August",Q1098,IF($J$1="September",Q1099,IF($J$1="October",Q1100,IF($J$1="November",Q1101,IF($J$1="December",Q1102)))))))))))))</f>
        <v>0</v>
      </c>
      <c r="D1098" s="85"/>
      <c r="E1098" s="85"/>
      <c r="F1098" s="124" t="s">
        <v>11</v>
      </c>
      <c r="G1098" s="125">
        <f>IF($J$1="January",X1091,IF($J$1="February",X1092,IF($J$1="March",X1093,IF($J$1="April",X1094,IF($J$1="May",X1095,IF($J$1="June",X1096,IF($J$1="July",X1097,IF($J$1="August",X1098,IF($J$1="August",X1098,IF($J$1="September",X1099,IF($J$1="October",X1100,IF($J$1="November",X1101,IF($J$1="December",X1102)))))))))))))</f>
        <v>0</v>
      </c>
      <c r="H1098" s="122"/>
      <c r="I1098" s="570" t="s">
        <v>74</v>
      </c>
      <c r="J1098" s="527"/>
      <c r="K1098" s="125">
        <f>G1098</f>
        <v>0</v>
      </c>
      <c r="L1098" s="131"/>
      <c r="M1098" s="93"/>
      <c r="N1098" s="110"/>
      <c r="O1098" s="111" t="s">
        <v>75</v>
      </c>
      <c r="P1098" s="111"/>
      <c r="Q1098" s="111"/>
      <c r="R1098" s="111">
        <v>0</v>
      </c>
      <c r="S1098" s="92"/>
      <c r="T1098" s="111" t="s">
        <v>75</v>
      </c>
      <c r="U1098" s="117" t="str">
        <f>Y1097</f>
        <v/>
      </c>
      <c r="V1098" s="113"/>
      <c r="W1098" s="117" t="str">
        <f t="shared" si="279"/>
        <v/>
      </c>
      <c r="X1098" s="113"/>
      <c r="Y1098" s="117" t="str">
        <f t="shared" si="280"/>
        <v/>
      </c>
      <c r="Z1098" s="92"/>
      <c r="AA1098" s="93"/>
      <c r="AB1098" s="93"/>
      <c r="AC1098" s="93"/>
    </row>
    <row r="1099" spans="1:29" ht="18.75" customHeight="1" x14ac:dyDescent="0.2">
      <c r="A1099" s="405"/>
      <c r="B1099" s="426" t="s">
        <v>76</v>
      </c>
      <c r="C1099" s="424">
        <f>IF($J$1="January",R1091,IF($J$1="February",R1092,IF($J$1="March",R1093,IF($J$1="April",R1094,IF($J$1="May",R1095,IF($J$1="June",R1096,IF($J$1="July",R1097,IF($J$1="August",R1098,IF($J$1="August",R1098,IF($J$1="September",R1099,IF($J$1="October",R1100,IF($J$1="November",R1101,IF($J$1="December",R1102)))))))))))))</f>
        <v>0</v>
      </c>
      <c r="D1099" s="353"/>
      <c r="E1099" s="353"/>
      <c r="F1099" s="426" t="s">
        <v>58</v>
      </c>
      <c r="G1099" s="427">
        <f>IF($J$1="January",Y1091,IF($J$1="February",Y1092,IF($J$1="March",Y1093,IF($J$1="April",Y1094,IF($J$1="May",Y1095,IF($J$1="June",Y1096,IF($J$1="July",Y1097,IF($J$1="August",Y1098,IF($J$1="August",Y1098,IF($J$1="September",Y1099,IF($J$1="October",Y1100,IF($J$1="November",Y1101,IF($J$1="December",Y1102)))))))))))))</f>
        <v>0</v>
      </c>
      <c r="H1099" s="353"/>
      <c r="I1099" s="576" t="s">
        <v>13</v>
      </c>
      <c r="J1099" s="577"/>
      <c r="K1099" s="430">
        <f>K1097-K1098</f>
        <v>40000</v>
      </c>
      <c r="L1099" s="412"/>
      <c r="M1099" s="93"/>
      <c r="N1099" s="110"/>
      <c r="O1099" s="111" t="s">
        <v>78</v>
      </c>
      <c r="P1099" s="111"/>
      <c r="Q1099" s="111"/>
      <c r="R1099" s="111">
        <v>0</v>
      </c>
      <c r="S1099" s="92"/>
      <c r="T1099" s="111" t="s">
        <v>78</v>
      </c>
      <c r="U1099" s="117" t="str">
        <f>Y1098</f>
        <v/>
      </c>
      <c r="V1099" s="113"/>
      <c r="W1099" s="117" t="str">
        <f t="shared" si="279"/>
        <v/>
      </c>
      <c r="X1099" s="113"/>
      <c r="Y1099" s="117" t="str">
        <f t="shared" si="280"/>
        <v/>
      </c>
      <c r="Z1099" s="118"/>
      <c r="AA1099" s="93"/>
      <c r="AB1099" s="93"/>
      <c r="AC1099" s="93"/>
    </row>
    <row r="1100" spans="1:29" ht="20.100000000000001" customHeight="1" x14ac:dyDescent="0.2">
      <c r="A1100" s="98"/>
      <c r="B1100" s="85"/>
      <c r="C1100" s="85"/>
      <c r="D1100" s="85"/>
      <c r="E1100" s="85"/>
      <c r="F1100" s="85"/>
      <c r="G1100" s="85"/>
      <c r="H1100" s="85"/>
      <c r="I1100" s="574"/>
      <c r="J1100" s="575"/>
      <c r="K1100" s="87"/>
      <c r="L1100" s="121"/>
      <c r="M1100" s="93"/>
      <c r="N1100" s="110"/>
      <c r="O1100" s="111" t="s">
        <v>79</v>
      </c>
      <c r="P1100" s="111"/>
      <c r="Q1100" s="111"/>
      <c r="R1100" s="111">
        <v>0</v>
      </c>
      <c r="S1100" s="92"/>
      <c r="T1100" s="111" t="s">
        <v>79</v>
      </c>
      <c r="U1100" s="117" t="str">
        <f>Y1099</f>
        <v/>
      </c>
      <c r="V1100" s="113"/>
      <c r="W1100" s="117" t="str">
        <f t="shared" si="279"/>
        <v/>
      </c>
      <c r="X1100" s="113"/>
      <c r="Y1100" s="117" t="str">
        <f t="shared" si="280"/>
        <v/>
      </c>
      <c r="Z1100" s="118"/>
      <c r="AA1100" s="93"/>
      <c r="AB1100" s="93"/>
      <c r="AC1100" s="93"/>
    </row>
    <row r="1101" spans="1:29" ht="20.100000000000001" customHeight="1" x14ac:dyDescent="0.3">
      <c r="A1101" s="98"/>
      <c r="B1101" s="83"/>
      <c r="C1101" s="83"/>
      <c r="D1101" s="83"/>
      <c r="E1101" s="83"/>
      <c r="F1101" s="155"/>
      <c r="G1101" s="155"/>
      <c r="H1101" s="155"/>
      <c r="I1101" s="574"/>
      <c r="J1101" s="575"/>
      <c r="K1101" s="87"/>
      <c r="L1101" s="121"/>
      <c r="M1101" s="93"/>
      <c r="N1101" s="110"/>
      <c r="O1101" s="111" t="s">
        <v>80</v>
      </c>
      <c r="P1101" s="111"/>
      <c r="Q1101" s="111"/>
      <c r="R1101" s="111" t="str">
        <f>IF(Q1101="","",R1100-Q1101)</f>
        <v/>
      </c>
      <c r="S1101" s="92"/>
      <c r="T1101" s="111" t="s">
        <v>80</v>
      </c>
      <c r="U1101" s="117" t="str">
        <f>Y1100</f>
        <v/>
      </c>
      <c r="V1101" s="113"/>
      <c r="W1101" s="117" t="str">
        <f t="shared" si="279"/>
        <v/>
      </c>
      <c r="X1101" s="113"/>
      <c r="Y1101" s="117" t="str">
        <f t="shared" si="280"/>
        <v/>
      </c>
      <c r="Z1101" s="92"/>
      <c r="AA1101" s="93"/>
      <c r="AB1101" s="93"/>
      <c r="AC1101" s="93"/>
    </row>
    <row r="1102" spans="1:29" ht="20.100000000000001" customHeight="1" thickBot="1" x14ac:dyDescent="0.35">
      <c r="A1102" s="132"/>
      <c r="B1102" s="133"/>
      <c r="C1102" s="133"/>
      <c r="D1102" s="133"/>
      <c r="E1102" s="133"/>
      <c r="F1102" s="133"/>
      <c r="G1102" s="133"/>
      <c r="H1102" s="133"/>
      <c r="I1102" s="133"/>
      <c r="J1102" s="133"/>
      <c r="K1102" s="133"/>
      <c r="L1102" s="134"/>
      <c r="M1102" s="93"/>
      <c r="N1102" s="110"/>
      <c r="O1102" s="111" t="s">
        <v>81</v>
      </c>
      <c r="P1102" s="140"/>
      <c r="Q1102" s="140"/>
      <c r="R1102" s="111">
        <v>0</v>
      </c>
      <c r="S1102" s="92"/>
      <c r="T1102" s="111" t="s">
        <v>81</v>
      </c>
      <c r="U1102" s="117">
        <v>0</v>
      </c>
      <c r="V1102" s="113"/>
      <c r="W1102" s="117">
        <f t="shared" si="279"/>
        <v>0</v>
      </c>
      <c r="X1102" s="113"/>
      <c r="Y1102" s="117">
        <f t="shared" si="280"/>
        <v>0</v>
      </c>
      <c r="Z1102" s="92"/>
      <c r="AA1102" s="93"/>
      <c r="AB1102" s="93"/>
      <c r="AC1102" s="93"/>
    </row>
    <row r="1103" spans="1:29" ht="20.100000000000001" customHeight="1" thickBot="1" x14ac:dyDescent="0.25">
      <c r="A1103" s="353"/>
      <c r="B1103" s="353"/>
      <c r="C1103" s="353"/>
      <c r="D1103" s="353"/>
      <c r="E1103" s="353"/>
      <c r="F1103" s="353"/>
      <c r="G1103" s="353"/>
      <c r="H1103" s="353"/>
      <c r="I1103" s="353"/>
      <c r="J1103" s="353"/>
      <c r="K1103" s="353"/>
      <c r="L1103" s="353"/>
      <c r="M1103" s="136"/>
      <c r="N1103" s="137"/>
      <c r="O1103" s="137"/>
      <c r="P1103" s="137"/>
      <c r="Q1103" s="137"/>
      <c r="R1103" s="137"/>
      <c r="S1103" s="137"/>
      <c r="T1103" s="137"/>
      <c r="U1103" s="137"/>
      <c r="V1103" s="137"/>
      <c r="W1103" s="137"/>
      <c r="X1103" s="137"/>
      <c r="Y1103" s="137"/>
      <c r="Z1103" s="137"/>
      <c r="AA1103" s="136"/>
      <c r="AB1103" s="136"/>
      <c r="AC1103" s="136"/>
    </row>
    <row r="1104" spans="1:29" ht="20.100000000000001" customHeight="1" thickBot="1" x14ac:dyDescent="0.55000000000000004">
      <c r="A1104" s="560" t="s">
        <v>50</v>
      </c>
      <c r="B1104" s="561"/>
      <c r="C1104" s="561"/>
      <c r="D1104" s="561"/>
      <c r="E1104" s="561"/>
      <c r="F1104" s="561"/>
      <c r="G1104" s="561"/>
      <c r="H1104" s="561"/>
      <c r="I1104" s="561"/>
      <c r="J1104" s="561"/>
      <c r="K1104" s="561"/>
      <c r="L1104" s="562"/>
      <c r="M1104" s="94"/>
      <c r="N1104" s="95"/>
      <c r="O1104" s="557" t="s">
        <v>51</v>
      </c>
      <c r="P1104" s="558"/>
      <c r="Q1104" s="558"/>
      <c r="R1104" s="559"/>
      <c r="S1104" s="96"/>
      <c r="T1104" s="557" t="s">
        <v>52</v>
      </c>
      <c r="U1104" s="558"/>
      <c r="V1104" s="558"/>
      <c r="W1104" s="558"/>
      <c r="X1104" s="558"/>
      <c r="Y1104" s="559"/>
      <c r="Z1104" s="97"/>
      <c r="AA1104" s="94"/>
      <c r="AB1104" s="93"/>
      <c r="AC1104" s="93"/>
    </row>
    <row r="1105" spans="1:29" ht="20.100000000000001" customHeight="1" thickBot="1" x14ac:dyDescent="0.25">
      <c r="A1105" s="436"/>
      <c r="B1105" s="437"/>
      <c r="C1105" s="566" t="s">
        <v>237</v>
      </c>
      <c r="D1105" s="567"/>
      <c r="E1105" s="567"/>
      <c r="F1105" s="567"/>
      <c r="G1105" s="437" t="str">
        <f>$J$1</f>
        <v>May</v>
      </c>
      <c r="H1105" s="568">
        <f>$K$1</f>
        <v>2025</v>
      </c>
      <c r="I1105" s="567"/>
      <c r="J1105" s="437"/>
      <c r="K1105" s="438"/>
      <c r="L1105" s="439"/>
      <c r="M1105" s="102"/>
      <c r="N1105" s="103"/>
      <c r="O1105" s="104" t="s">
        <v>53</v>
      </c>
      <c r="P1105" s="104" t="s">
        <v>54</v>
      </c>
      <c r="Q1105" s="104" t="s">
        <v>55</v>
      </c>
      <c r="R1105" s="104" t="s">
        <v>56</v>
      </c>
      <c r="S1105" s="105"/>
      <c r="T1105" s="104" t="s">
        <v>53</v>
      </c>
      <c r="U1105" s="104" t="s">
        <v>57</v>
      </c>
      <c r="V1105" s="104" t="s">
        <v>9</v>
      </c>
      <c r="W1105" s="104" t="s">
        <v>10</v>
      </c>
      <c r="X1105" s="104" t="s">
        <v>11</v>
      </c>
      <c r="Y1105" s="104" t="s">
        <v>58</v>
      </c>
      <c r="Z1105" s="106"/>
      <c r="AA1105" s="102"/>
      <c r="AB1105" s="93"/>
      <c r="AC1105" s="93"/>
    </row>
    <row r="1106" spans="1:29" ht="20.100000000000001" customHeight="1" x14ac:dyDescent="0.2">
      <c r="A1106" s="405"/>
      <c r="B1106" s="353"/>
      <c r="C1106" s="353"/>
      <c r="D1106" s="406"/>
      <c r="E1106" s="406"/>
      <c r="F1106" s="406"/>
      <c r="G1106" s="406"/>
      <c r="H1106" s="406"/>
      <c r="I1106" s="353"/>
      <c r="J1106" s="407" t="s">
        <v>59</v>
      </c>
      <c r="K1106" s="408"/>
      <c r="L1106" s="409"/>
      <c r="M1106" s="93"/>
      <c r="N1106" s="110"/>
      <c r="O1106" s="111" t="s">
        <v>60</v>
      </c>
      <c r="P1106" s="111"/>
      <c r="Q1106" s="111"/>
      <c r="R1106" s="111"/>
      <c r="S1106" s="112"/>
      <c r="T1106" s="111" t="s">
        <v>60</v>
      </c>
      <c r="U1106" s="113"/>
      <c r="V1106" s="113"/>
      <c r="W1106" s="113">
        <f>V1106+U1106</f>
        <v>0</v>
      </c>
      <c r="X1106" s="113"/>
      <c r="Y1106" s="113">
        <f>W1106-X1106</f>
        <v>0</v>
      </c>
      <c r="Z1106" s="106"/>
      <c r="AA1106" s="93"/>
      <c r="AB1106" s="93"/>
      <c r="AC1106" s="93"/>
    </row>
    <row r="1107" spans="1:29" ht="20.100000000000001" customHeight="1" thickBot="1" x14ac:dyDescent="0.25">
      <c r="A1107" s="405"/>
      <c r="B1107" s="353" t="s">
        <v>61</v>
      </c>
      <c r="C1107" s="410"/>
      <c r="D1107" s="353"/>
      <c r="E1107" s="353"/>
      <c r="F1107" s="353"/>
      <c r="G1107" s="353"/>
      <c r="H1107" s="411"/>
      <c r="I1107" s="406"/>
      <c r="J1107" s="353"/>
      <c r="K1107" s="353"/>
      <c r="L1107" s="412"/>
      <c r="M1107" s="94"/>
      <c r="N1107" s="116"/>
      <c r="O1107" s="111" t="s">
        <v>62</v>
      </c>
      <c r="P1107" s="111"/>
      <c r="Q1107" s="111"/>
      <c r="R1107" s="111">
        <v>0</v>
      </c>
      <c r="S1107" s="92"/>
      <c r="T1107" s="111" t="s">
        <v>62</v>
      </c>
      <c r="U1107" s="117">
        <f>Y1106</f>
        <v>0</v>
      </c>
      <c r="V1107" s="113"/>
      <c r="W1107" s="117">
        <f t="shared" ref="W1107:W1117" si="281">IF(U1107="","",U1107+V1107)</f>
        <v>0</v>
      </c>
      <c r="X1107" s="113"/>
      <c r="Y1107" s="117">
        <f t="shared" ref="Y1107:Y1117" si="282">IF(W1107="","",W1107-X1107)</f>
        <v>0</v>
      </c>
      <c r="Z1107" s="118"/>
      <c r="AA1107" s="94"/>
      <c r="AB1107" s="93"/>
      <c r="AC1107" s="93"/>
    </row>
    <row r="1108" spans="1:29" ht="20.100000000000001" customHeight="1" thickBot="1" x14ac:dyDescent="0.25">
      <c r="A1108" s="405"/>
      <c r="B1108" s="413" t="s">
        <v>63</v>
      </c>
      <c r="C1108" s="414"/>
      <c r="D1108" s="353"/>
      <c r="E1108" s="353"/>
      <c r="F1108" s="563" t="s">
        <v>52</v>
      </c>
      <c r="G1108" s="564"/>
      <c r="H1108" s="353"/>
      <c r="I1108" s="563" t="s">
        <v>64</v>
      </c>
      <c r="J1108" s="565"/>
      <c r="K1108" s="564"/>
      <c r="L1108" s="415"/>
      <c r="M1108" s="93"/>
      <c r="N1108" s="110"/>
      <c r="O1108" s="111" t="s">
        <v>65</v>
      </c>
      <c r="P1108" s="111"/>
      <c r="Q1108" s="111"/>
      <c r="R1108" s="111">
        <v>0</v>
      </c>
      <c r="S1108" s="92"/>
      <c r="T1108" s="111" t="s">
        <v>65</v>
      </c>
      <c r="U1108" s="117">
        <f t="shared" ref="U1108:U1109" si="283">IF($J$1="April",Y1107,Y1107)</f>
        <v>0</v>
      </c>
      <c r="V1108" s="113"/>
      <c r="W1108" s="117">
        <f t="shared" si="281"/>
        <v>0</v>
      </c>
      <c r="X1108" s="113"/>
      <c r="Y1108" s="117">
        <f t="shared" si="282"/>
        <v>0</v>
      </c>
      <c r="Z1108" s="118"/>
      <c r="AA1108" s="93"/>
      <c r="AB1108" s="93"/>
      <c r="AC1108" s="93"/>
    </row>
    <row r="1109" spans="1:29" ht="20.100000000000001" customHeight="1" x14ac:dyDescent="0.2">
      <c r="A1109" s="405"/>
      <c r="B1109" s="353"/>
      <c r="C1109" s="353"/>
      <c r="D1109" s="353"/>
      <c r="E1109" s="353"/>
      <c r="F1109" s="353"/>
      <c r="G1109" s="353"/>
      <c r="H1109" s="416"/>
      <c r="I1109" s="353"/>
      <c r="J1109" s="353"/>
      <c r="K1109" s="353"/>
      <c r="L1109" s="417"/>
      <c r="M1109" s="93"/>
      <c r="N1109" s="110"/>
      <c r="O1109" s="111" t="s">
        <v>66</v>
      </c>
      <c r="P1109" s="111"/>
      <c r="Q1109" s="111"/>
      <c r="R1109" s="111">
        <v>0</v>
      </c>
      <c r="S1109" s="92"/>
      <c r="T1109" s="111" t="s">
        <v>66</v>
      </c>
      <c r="U1109" s="117">
        <f t="shared" si="283"/>
        <v>0</v>
      </c>
      <c r="V1109" s="113"/>
      <c r="W1109" s="117">
        <f t="shared" si="281"/>
        <v>0</v>
      </c>
      <c r="X1109" s="113"/>
      <c r="Y1109" s="117">
        <f t="shared" si="282"/>
        <v>0</v>
      </c>
      <c r="Z1109" s="118"/>
      <c r="AA1109" s="93"/>
      <c r="AB1109" s="93"/>
      <c r="AC1109" s="93"/>
    </row>
    <row r="1110" spans="1:29" ht="20.100000000000001" customHeight="1" x14ac:dyDescent="0.2">
      <c r="A1110" s="405"/>
      <c r="B1110" s="581" t="s">
        <v>51</v>
      </c>
      <c r="C1110" s="527"/>
      <c r="D1110" s="353"/>
      <c r="E1110" s="353"/>
      <c r="F1110" s="124" t="s">
        <v>67</v>
      </c>
      <c r="G1110" s="125">
        <f>IF($J$1="January",U1106,IF($J$1="February",U1107,IF($J$1="March",U1108,IF($J$1="April",U1109,IF($J$1="May",U1110,IF($J$1="June",U1111,IF($J$1="July",U1112,IF($J$1="August",U1113,IF($J$1="August",U1113,IF($J$1="September",U1114,IF($J$1="October",U1115,IF($J$1="November",U1116,IF($J$1="December",U1117)))))))))))))</f>
        <v>0</v>
      </c>
      <c r="H1110" s="416"/>
      <c r="I1110" s="419">
        <v>10</v>
      </c>
      <c r="J1110" s="127" t="s">
        <v>68</v>
      </c>
      <c r="K1110" s="128">
        <f>K1106/$K$2*I1110</f>
        <v>0</v>
      </c>
      <c r="L1110" s="418"/>
      <c r="M1110" s="93"/>
      <c r="N1110" s="110"/>
      <c r="O1110" s="111" t="s">
        <v>69</v>
      </c>
      <c r="P1110" s="111"/>
      <c r="Q1110" s="111"/>
      <c r="R1110" s="111">
        <v>0</v>
      </c>
      <c r="S1110" s="92"/>
      <c r="T1110" s="111" t="s">
        <v>69</v>
      </c>
      <c r="U1110" s="117">
        <f t="shared" ref="U1110:U1111" si="284">IF($J$1="May",Y1109,Y1109)</f>
        <v>0</v>
      </c>
      <c r="V1110" s="113"/>
      <c r="W1110" s="117">
        <f t="shared" si="281"/>
        <v>0</v>
      </c>
      <c r="X1110" s="113"/>
      <c r="Y1110" s="117">
        <f t="shared" si="282"/>
        <v>0</v>
      </c>
      <c r="Z1110" s="118"/>
      <c r="AA1110" s="93"/>
      <c r="AB1110" s="93"/>
      <c r="AC1110" s="93"/>
    </row>
    <row r="1111" spans="1:29" ht="20.100000000000001" customHeight="1" x14ac:dyDescent="0.2">
      <c r="A1111" s="405"/>
      <c r="B1111" s="130"/>
      <c r="C1111" s="130"/>
      <c r="D1111" s="353"/>
      <c r="E1111" s="353"/>
      <c r="F1111" s="124" t="s">
        <v>9</v>
      </c>
      <c r="G1111" s="125">
        <f>IF($J$1="January",V1106,IF($J$1="February",V1107,IF($J$1="March",V1108,IF($J$1="April",V1109,IF($J$1="May",V1110,IF($J$1="June",V1111,IF($J$1="July",V1112,IF($J$1="August",V1113,IF($J$1="August",V1113,IF($J$1="September",V1114,IF($J$1="October",V1115,IF($J$1="November",V1116,IF($J$1="December",V1117)))))))))))))</f>
        <v>0</v>
      </c>
      <c r="H1111" s="416"/>
      <c r="I1111" s="446"/>
      <c r="J1111" s="127" t="s">
        <v>70</v>
      </c>
      <c r="K1111" s="125">
        <f>K1106/$K$2/8*I1111</f>
        <v>0</v>
      </c>
      <c r="L1111" s="420"/>
      <c r="M1111" s="93"/>
      <c r="N1111" s="110"/>
      <c r="O1111" s="111" t="s">
        <v>47</v>
      </c>
      <c r="P1111" s="111"/>
      <c r="Q1111" s="111"/>
      <c r="R1111" s="111">
        <v>0</v>
      </c>
      <c r="S1111" s="92"/>
      <c r="T1111" s="111" t="s">
        <v>47</v>
      </c>
      <c r="U1111" s="117">
        <f t="shared" si="284"/>
        <v>0</v>
      </c>
      <c r="V1111" s="113"/>
      <c r="W1111" s="117">
        <f t="shared" si="281"/>
        <v>0</v>
      </c>
      <c r="X1111" s="113"/>
      <c r="Y1111" s="117">
        <f t="shared" si="282"/>
        <v>0</v>
      </c>
      <c r="Z1111" s="118"/>
      <c r="AA1111" s="93"/>
      <c r="AB1111" s="93"/>
      <c r="AC1111" s="93"/>
    </row>
    <row r="1112" spans="1:29" ht="20.100000000000001" customHeight="1" x14ac:dyDescent="0.2">
      <c r="A1112" s="405"/>
      <c r="B1112" s="124" t="s">
        <v>54</v>
      </c>
      <c r="C1112" s="130">
        <f>IF($J$1="January",P1106,IF($J$1="February",P1107,IF($J$1="March",P1108,IF($J$1="April",P1109,IF($J$1="May",P1110,IF($J$1="June",P1111,IF($J$1="July",P1112,IF($J$1="August",P1113,IF($J$1="August",P1113,IF($J$1="September",P1114,IF($J$1="October",P1115,IF($J$1="November",P1116,IF($J$1="December",P1117)))))))))))))</f>
        <v>0</v>
      </c>
      <c r="D1112" s="353"/>
      <c r="E1112" s="353"/>
      <c r="F1112" s="124" t="s">
        <v>71</v>
      </c>
      <c r="G1112" s="125">
        <f>IF($J$1="January",W1106,IF($J$1="February",W1107,IF($J$1="March",W1108,IF($J$1="April",W1109,IF($J$1="May",W1110,IF($J$1="June",W1111,IF($J$1="July",W1112,IF($J$1="August",W1113,IF($J$1="August",W1113,IF($J$1="September",W1114,IF($J$1="October",W1115,IF($J$1="November",W1116,IF($J$1="December",W1117)))))))))))))</f>
        <v>0</v>
      </c>
      <c r="H1112" s="416"/>
      <c r="I1112" s="446"/>
      <c r="J1112" s="127" t="s">
        <v>70</v>
      </c>
      <c r="K1112" s="125">
        <f>K1110+K1111</f>
        <v>0</v>
      </c>
      <c r="L1112" s="420"/>
      <c r="M1112" s="93"/>
      <c r="N1112" s="110"/>
      <c r="O1112" s="111" t="s">
        <v>73</v>
      </c>
      <c r="P1112" s="111"/>
      <c r="Q1112" s="111"/>
      <c r="R1112" s="111">
        <v>0</v>
      </c>
      <c r="S1112" s="92"/>
      <c r="T1112" s="111" t="s">
        <v>73</v>
      </c>
      <c r="U1112" s="117" t="str">
        <f>IF($J$1="July",Y1111,"")</f>
        <v/>
      </c>
      <c r="V1112" s="113"/>
      <c r="W1112" s="117" t="str">
        <f t="shared" si="281"/>
        <v/>
      </c>
      <c r="X1112" s="113"/>
      <c r="Y1112" s="117" t="str">
        <f t="shared" si="282"/>
        <v/>
      </c>
      <c r="Z1112" s="118"/>
      <c r="AA1112" s="93"/>
      <c r="AB1112" s="93"/>
      <c r="AC1112" s="93"/>
    </row>
    <row r="1113" spans="1:29" ht="20.100000000000001" customHeight="1" x14ac:dyDescent="0.2">
      <c r="A1113" s="405"/>
      <c r="B1113" s="124" t="s">
        <v>55</v>
      </c>
      <c r="C1113" s="130">
        <f>IF($J$1="January",Q1106,IF($J$1="February",Q1107,IF($J$1="March",Q1108,IF($J$1="April",Q1109,IF($J$1="May",Q1110,IF($J$1="June",Q1111,IF($J$1="July",Q1112,IF($J$1="August",Q1113,IF($J$1="August",Q1113,IF($J$1="September",Q1114,IF($J$1="October",Q1115,IF($J$1="November",Q1116,IF($J$1="December",Q1117)))))))))))))</f>
        <v>0</v>
      </c>
      <c r="D1113" s="353"/>
      <c r="E1113" s="353"/>
      <c r="F1113" s="124" t="s">
        <v>11</v>
      </c>
      <c r="G1113" s="125">
        <f>IF($J$1="January",X1106,IF($J$1="February",X1107,IF($J$1="March",X1108,IF($J$1="April",X1109,IF($J$1="May",X1110,IF($J$1="June",X1111,IF($J$1="July",X1112,IF($J$1="August",X1113,IF($J$1="August",X1113,IF($J$1="September",X1114,IF($J$1="October",X1115,IF($J$1="November",X1116,IF($J$1="December",X1117)))))))))))))</f>
        <v>0</v>
      </c>
      <c r="H1113" s="416"/>
      <c r="I1113" s="578" t="s">
        <v>74</v>
      </c>
      <c r="J1113" s="527"/>
      <c r="K1113" s="125">
        <f>G1113</f>
        <v>0</v>
      </c>
      <c r="L1113" s="420"/>
      <c r="M1113" s="93"/>
      <c r="N1113" s="110"/>
      <c r="O1113" s="111" t="s">
        <v>75</v>
      </c>
      <c r="P1113" s="111"/>
      <c r="Q1113" s="111"/>
      <c r="R1113" s="111" t="str">
        <f t="shared" ref="R1113:R1117" si="285">IF(Q1113="","",R1112-Q1113)</f>
        <v/>
      </c>
      <c r="S1113" s="92"/>
      <c r="T1113" s="111" t="s">
        <v>75</v>
      </c>
      <c r="U1113" s="117" t="str">
        <f>IF($J$1="August",Y1112,"")</f>
        <v/>
      </c>
      <c r="V1113" s="113"/>
      <c r="W1113" s="117" t="str">
        <f t="shared" si="281"/>
        <v/>
      </c>
      <c r="X1113" s="113"/>
      <c r="Y1113" s="117" t="str">
        <f t="shared" si="282"/>
        <v/>
      </c>
      <c r="Z1113" s="118"/>
      <c r="AA1113" s="93"/>
      <c r="AB1113" s="93"/>
      <c r="AC1113" s="93"/>
    </row>
    <row r="1114" spans="1:29" ht="18.75" customHeight="1" x14ac:dyDescent="0.2">
      <c r="A1114" s="405"/>
      <c r="B1114" s="426" t="s">
        <v>76</v>
      </c>
      <c r="C1114" s="424">
        <f>IF($J$1="January",R1106,IF($J$1="February",R1107,IF($J$1="March",R1108,IF($J$1="April",R1109,IF($J$1="May",R1110,IF($J$1="June",R1111,IF($J$1="July",R1112,IF($J$1="August",R1113,IF($J$1="August",R1113,IF($J$1="September",R1114,IF($J$1="October",R1115,IF($J$1="November",R1116,IF($J$1="December",R1117)))))))))))))</f>
        <v>0</v>
      </c>
      <c r="D1114" s="353"/>
      <c r="E1114" s="353"/>
      <c r="F1114" s="426" t="s">
        <v>58</v>
      </c>
      <c r="G1114" s="427">
        <f>IF($J$1="January",Y1106,IF($J$1="February",Y1107,IF($J$1="March",Y1108,IF($J$1="April",Y1109,IF($J$1="May",Y1110,IF($J$1="June",Y1111,IF($J$1="July",Y1112,IF($J$1="August",Y1113,IF($J$1="August",Y1113,IF($J$1="September",Y1114,IF($J$1="October",Y1115,IF($J$1="November",Y1116,IF($J$1="December",Y1117)))))))))))))</f>
        <v>0</v>
      </c>
      <c r="H1114" s="353"/>
      <c r="I1114" s="576" t="s">
        <v>13</v>
      </c>
      <c r="J1114" s="577"/>
      <c r="K1114" s="430">
        <f>K1112-K1113</f>
        <v>0</v>
      </c>
      <c r="L1114" s="412"/>
      <c r="M1114" s="93"/>
      <c r="N1114" s="110"/>
      <c r="O1114" s="111" t="s">
        <v>78</v>
      </c>
      <c r="P1114" s="111"/>
      <c r="Q1114" s="111"/>
      <c r="R1114" s="111">
        <v>0</v>
      </c>
      <c r="S1114" s="92"/>
      <c r="T1114" s="111" t="s">
        <v>78</v>
      </c>
      <c r="U1114" s="117" t="str">
        <f>IF($J$1="Sept",Y1113,"")</f>
        <v/>
      </c>
      <c r="V1114" s="113"/>
      <c r="W1114" s="117" t="str">
        <f t="shared" si="281"/>
        <v/>
      </c>
      <c r="X1114" s="113"/>
      <c r="Y1114" s="117" t="str">
        <f t="shared" si="282"/>
        <v/>
      </c>
      <c r="Z1114" s="118"/>
      <c r="AA1114" s="93"/>
      <c r="AB1114" s="93"/>
      <c r="AC1114" s="93"/>
    </row>
    <row r="1115" spans="1:29" ht="20.100000000000001" customHeight="1" x14ac:dyDescent="0.2">
      <c r="A1115" s="405"/>
      <c r="B1115" s="353"/>
      <c r="C1115" s="353"/>
      <c r="D1115" s="353"/>
      <c r="E1115" s="353"/>
      <c r="F1115" s="353"/>
      <c r="G1115" s="353"/>
      <c r="H1115" s="353"/>
      <c r="I1115" s="571"/>
      <c r="J1115" s="572"/>
      <c r="K1115" s="408"/>
      <c r="L1115" s="415"/>
      <c r="M1115" s="93"/>
      <c r="N1115" s="110"/>
      <c r="O1115" s="111" t="s">
        <v>79</v>
      </c>
      <c r="P1115" s="111"/>
      <c r="Q1115" s="111"/>
      <c r="R1115" s="111" t="str">
        <f t="shared" si="285"/>
        <v/>
      </c>
      <c r="S1115" s="92"/>
      <c r="T1115" s="111" t="s">
        <v>79</v>
      </c>
      <c r="U1115" s="117" t="str">
        <f>IF($J$1="October",Y1114,"")</f>
        <v/>
      </c>
      <c r="V1115" s="113"/>
      <c r="W1115" s="117" t="str">
        <f t="shared" si="281"/>
        <v/>
      </c>
      <c r="X1115" s="113"/>
      <c r="Y1115" s="117" t="str">
        <f t="shared" si="282"/>
        <v/>
      </c>
      <c r="Z1115" s="118"/>
      <c r="AA1115" s="93"/>
      <c r="AB1115" s="93"/>
      <c r="AC1115" s="93"/>
    </row>
    <row r="1116" spans="1:29" ht="20.100000000000001" customHeight="1" x14ac:dyDescent="0.3">
      <c r="A1116" s="405"/>
      <c r="B1116" s="444"/>
      <c r="C1116" s="444"/>
      <c r="D1116" s="444"/>
      <c r="E1116" s="444"/>
      <c r="F1116" s="444"/>
      <c r="G1116" s="444"/>
      <c r="H1116" s="444"/>
      <c r="I1116" s="571"/>
      <c r="J1116" s="572"/>
      <c r="K1116" s="408"/>
      <c r="L1116" s="415"/>
      <c r="M1116" s="93"/>
      <c r="N1116" s="110"/>
      <c r="O1116" s="111" t="s">
        <v>80</v>
      </c>
      <c r="P1116" s="111"/>
      <c r="Q1116" s="111"/>
      <c r="R1116" s="111" t="str">
        <f t="shared" si="285"/>
        <v/>
      </c>
      <c r="S1116" s="92"/>
      <c r="T1116" s="111" t="s">
        <v>80</v>
      </c>
      <c r="U1116" s="117" t="str">
        <f>IF($J$1="November",Y1115,"")</f>
        <v/>
      </c>
      <c r="V1116" s="113"/>
      <c r="W1116" s="117" t="str">
        <f t="shared" si="281"/>
        <v/>
      </c>
      <c r="X1116" s="113"/>
      <c r="Y1116" s="117" t="str">
        <f t="shared" si="282"/>
        <v/>
      </c>
      <c r="Z1116" s="118"/>
      <c r="AA1116" s="93"/>
      <c r="AB1116" s="93"/>
      <c r="AC1116" s="93"/>
    </row>
    <row r="1117" spans="1:29" ht="20.100000000000001" customHeight="1" thickBot="1" x14ac:dyDescent="0.35">
      <c r="A1117" s="421"/>
      <c r="B1117" s="447"/>
      <c r="C1117" s="447"/>
      <c r="D1117" s="447"/>
      <c r="E1117" s="447"/>
      <c r="F1117" s="447"/>
      <c r="G1117" s="447"/>
      <c r="H1117" s="447"/>
      <c r="I1117" s="447"/>
      <c r="J1117" s="447"/>
      <c r="K1117" s="447"/>
      <c r="L1117" s="423"/>
      <c r="M1117" s="93"/>
      <c r="N1117" s="110"/>
      <c r="O1117" s="111" t="s">
        <v>81</v>
      </c>
      <c r="P1117" s="111"/>
      <c r="Q1117" s="111"/>
      <c r="R1117" s="111" t="str">
        <f t="shared" si="285"/>
        <v/>
      </c>
      <c r="S1117" s="92"/>
      <c r="T1117" s="111" t="s">
        <v>81</v>
      </c>
      <c r="U1117" s="117" t="str">
        <f>IF($J$1="Dec",Y1116,"")</f>
        <v/>
      </c>
      <c r="V1117" s="113"/>
      <c r="W1117" s="117" t="str">
        <f t="shared" si="281"/>
        <v/>
      </c>
      <c r="X1117" s="113"/>
      <c r="Y1117" s="117" t="str">
        <f t="shared" si="282"/>
        <v/>
      </c>
      <c r="Z1117" s="118"/>
      <c r="AA1117" s="93"/>
      <c r="AB1117" s="93"/>
      <c r="AC1117" s="93"/>
    </row>
    <row r="1118" spans="1:29" ht="20.100000000000001" customHeight="1" thickBot="1" x14ac:dyDescent="0.3">
      <c r="M1118" s="86"/>
      <c r="N1118" s="110"/>
      <c r="O1118" s="86"/>
      <c r="P1118" s="86"/>
      <c r="Q1118" s="86"/>
      <c r="R1118" s="86"/>
      <c r="S1118" s="86"/>
      <c r="T1118" s="86"/>
      <c r="U1118" s="86"/>
      <c r="V1118" s="86"/>
      <c r="W1118" s="86"/>
      <c r="X1118" s="86"/>
      <c r="Y1118" s="86"/>
      <c r="Z1118" s="86"/>
      <c r="AA1118" s="86"/>
      <c r="AB1118" s="86"/>
      <c r="AC1118" s="86"/>
    </row>
    <row r="1119" spans="1:29" ht="20.100000000000001" customHeight="1" thickBot="1" x14ac:dyDescent="0.55000000000000004">
      <c r="A1119" s="560" t="s">
        <v>50</v>
      </c>
      <c r="B1119" s="561"/>
      <c r="C1119" s="561"/>
      <c r="D1119" s="561"/>
      <c r="E1119" s="561"/>
      <c r="F1119" s="561"/>
      <c r="G1119" s="561"/>
      <c r="H1119" s="561"/>
      <c r="I1119" s="561"/>
      <c r="J1119" s="561"/>
      <c r="K1119" s="561"/>
      <c r="L1119" s="562"/>
      <c r="M1119" s="94"/>
      <c r="N1119" s="110"/>
      <c r="O1119" s="557" t="s">
        <v>51</v>
      </c>
      <c r="P1119" s="558"/>
      <c r="Q1119" s="558"/>
      <c r="R1119" s="559"/>
      <c r="S1119" s="96"/>
      <c r="T1119" s="557" t="s">
        <v>52</v>
      </c>
      <c r="U1119" s="558"/>
      <c r="V1119" s="558"/>
      <c r="W1119" s="558"/>
      <c r="X1119" s="558"/>
      <c r="Y1119" s="559"/>
      <c r="Z1119" s="97"/>
      <c r="AA1119" s="86"/>
      <c r="AB1119" s="86"/>
      <c r="AC1119" s="86"/>
    </row>
    <row r="1120" spans="1:29" ht="20.100000000000001" customHeight="1" thickBot="1" x14ac:dyDescent="0.3">
      <c r="A1120" s="436"/>
      <c r="B1120" s="437"/>
      <c r="C1120" s="566" t="s">
        <v>237</v>
      </c>
      <c r="D1120" s="573"/>
      <c r="E1120" s="573"/>
      <c r="F1120" s="573"/>
      <c r="G1120" s="437" t="str">
        <f>$J$1</f>
        <v>May</v>
      </c>
      <c r="H1120" s="568">
        <f>$K$1</f>
        <v>2025</v>
      </c>
      <c r="I1120" s="573"/>
      <c r="J1120" s="437"/>
      <c r="K1120" s="438"/>
      <c r="L1120" s="439"/>
      <c r="M1120" s="102"/>
      <c r="N1120" s="148"/>
      <c r="O1120" s="104" t="s">
        <v>53</v>
      </c>
      <c r="P1120" s="104" t="s">
        <v>54</v>
      </c>
      <c r="Q1120" s="104" t="s">
        <v>55</v>
      </c>
      <c r="R1120" s="104" t="s">
        <v>56</v>
      </c>
      <c r="S1120" s="105"/>
      <c r="T1120" s="104" t="s">
        <v>53</v>
      </c>
      <c r="U1120" s="104" t="s">
        <v>57</v>
      </c>
      <c r="V1120" s="104" t="s">
        <v>9</v>
      </c>
      <c r="W1120" s="104" t="s">
        <v>10</v>
      </c>
      <c r="X1120" s="104" t="s">
        <v>11</v>
      </c>
      <c r="Y1120" s="104" t="s">
        <v>58</v>
      </c>
      <c r="Z1120" s="106"/>
      <c r="AA1120" s="86"/>
      <c r="AB1120" s="86"/>
      <c r="AC1120" s="86"/>
    </row>
    <row r="1121" spans="1:29" ht="20.100000000000001" customHeight="1" thickBot="1" x14ac:dyDescent="0.3">
      <c r="A1121" s="405"/>
      <c r="B1121" s="353"/>
      <c r="C1121" s="353"/>
      <c r="D1121" s="406"/>
      <c r="E1121" s="406"/>
      <c r="F1121" s="406"/>
      <c r="G1121" s="406"/>
      <c r="H1121" s="406"/>
      <c r="I1121" s="353"/>
      <c r="J1121" s="407" t="s">
        <v>59</v>
      </c>
      <c r="K1121" s="408"/>
      <c r="L1121" s="409"/>
      <c r="M1121" s="93"/>
      <c r="N1121" s="86"/>
      <c r="O1121" s="111" t="s">
        <v>60</v>
      </c>
      <c r="P1121" s="111"/>
      <c r="Q1121" s="111"/>
      <c r="R1121" s="111"/>
      <c r="S1121" s="112"/>
      <c r="T1121" s="111" t="s">
        <v>60</v>
      </c>
      <c r="U1121" s="113"/>
      <c r="V1121" s="113"/>
      <c r="W1121" s="113">
        <f>V1121+U1121</f>
        <v>0</v>
      </c>
      <c r="X1121" s="113"/>
      <c r="Y1121" s="113">
        <f>W1121-X1121</f>
        <v>0</v>
      </c>
      <c r="Z1121" s="106"/>
      <c r="AA1121" s="86"/>
      <c r="AB1121" s="86"/>
      <c r="AC1121" s="86"/>
    </row>
    <row r="1122" spans="1:29" ht="20.100000000000001" customHeight="1" thickBot="1" x14ac:dyDescent="0.3">
      <c r="A1122" s="405"/>
      <c r="B1122" s="353" t="s">
        <v>61</v>
      </c>
      <c r="C1122" s="410" t="s">
        <v>200</v>
      </c>
      <c r="D1122" s="353"/>
      <c r="E1122" s="353"/>
      <c r="F1122" s="353"/>
      <c r="G1122" s="353"/>
      <c r="H1122" s="411"/>
      <c r="I1122" s="406"/>
      <c r="J1122" s="353"/>
      <c r="K1122" s="353"/>
      <c r="L1122" s="412"/>
      <c r="M1122" s="94"/>
      <c r="N1122" s="95"/>
      <c r="O1122" s="111" t="s">
        <v>62</v>
      </c>
      <c r="P1122" s="111"/>
      <c r="Q1122" s="111"/>
      <c r="R1122" s="111" t="str">
        <f t="shared" ref="R1122:R1123" si="286">IF(Q1122="","",R1121-Q1122)</f>
        <v/>
      </c>
      <c r="S1122" s="92"/>
      <c r="T1122" s="111" t="s">
        <v>62</v>
      </c>
      <c r="U1122" s="117">
        <f>Y1121</f>
        <v>0</v>
      </c>
      <c r="V1122" s="113"/>
      <c r="W1122" s="117">
        <f t="shared" ref="W1122:W1130" si="287">IF(U1122="","",U1122+V1122)</f>
        <v>0</v>
      </c>
      <c r="X1122" s="113"/>
      <c r="Y1122" s="117">
        <f t="shared" ref="Y1122:Y1132" si="288">IF(W1122="","",W1122-X1122)</f>
        <v>0</v>
      </c>
      <c r="Z1122" s="118"/>
      <c r="AA1122" s="86"/>
      <c r="AB1122" s="86"/>
      <c r="AC1122" s="86"/>
    </row>
    <row r="1123" spans="1:29" ht="20.100000000000001" customHeight="1" thickBot="1" x14ac:dyDescent="0.3">
      <c r="A1123" s="405"/>
      <c r="B1123" s="413" t="s">
        <v>63</v>
      </c>
      <c r="C1123" s="445"/>
      <c r="D1123" s="353"/>
      <c r="E1123" s="353"/>
      <c r="F1123" s="563" t="s">
        <v>52</v>
      </c>
      <c r="G1123" s="564"/>
      <c r="H1123" s="353"/>
      <c r="I1123" s="563" t="s">
        <v>64</v>
      </c>
      <c r="J1123" s="565"/>
      <c r="K1123" s="564"/>
      <c r="L1123" s="415"/>
      <c r="M1123" s="93"/>
      <c r="N1123" s="103"/>
      <c r="O1123" s="111" t="s">
        <v>65</v>
      </c>
      <c r="P1123" s="111"/>
      <c r="Q1123" s="111"/>
      <c r="R1123" s="111" t="str">
        <f t="shared" si="286"/>
        <v/>
      </c>
      <c r="S1123" s="92"/>
      <c r="T1123" s="111" t="s">
        <v>65</v>
      </c>
      <c r="U1123" s="117"/>
      <c r="V1123" s="113"/>
      <c r="W1123" s="117" t="str">
        <f t="shared" si="287"/>
        <v/>
      </c>
      <c r="X1123" s="113"/>
      <c r="Y1123" s="117" t="str">
        <f t="shared" si="288"/>
        <v/>
      </c>
      <c r="Z1123" s="118"/>
      <c r="AA1123" s="86"/>
      <c r="AB1123" s="86"/>
      <c r="AC1123" s="86"/>
    </row>
    <row r="1124" spans="1:29" ht="20.100000000000001" customHeight="1" x14ac:dyDescent="0.25">
      <c r="A1124" s="405"/>
      <c r="B1124" s="353"/>
      <c r="C1124" s="353"/>
      <c r="D1124" s="353"/>
      <c r="E1124" s="353"/>
      <c r="F1124" s="353"/>
      <c r="G1124" s="353"/>
      <c r="H1124" s="416"/>
      <c r="I1124" s="353"/>
      <c r="J1124" s="353"/>
      <c r="K1124" s="353"/>
      <c r="L1124" s="417"/>
      <c r="M1124" s="93"/>
      <c r="N1124" s="110"/>
      <c r="O1124" s="111" t="s">
        <v>66</v>
      </c>
      <c r="P1124" s="111"/>
      <c r="Q1124" s="111"/>
      <c r="R1124" s="111">
        <v>0</v>
      </c>
      <c r="S1124" s="92"/>
      <c r="T1124" s="111" t="s">
        <v>66</v>
      </c>
      <c r="U1124" s="117"/>
      <c r="V1124" s="113"/>
      <c r="W1124" s="117" t="str">
        <f t="shared" si="287"/>
        <v/>
      </c>
      <c r="X1124" s="113"/>
      <c r="Y1124" s="117" t="str">
        <f t="shared" si="288"/>
        <v/>
      </c>
      <c r="Z1124" s="118"/>
      <c r="AA1124" s="86"/>
      <c r="AB1124" s="86"/>
      <c r="AC1124" s="86"/>
    </row>
    <row r="1125" spans="1:29" ht="20.100000000000001" customHeight="1" x14ac:dyDescent="0.25">
      <c r="A1125" s="405"/>
      <c r="B1125" s="581" t="s">
        <v>51</v>
      </c>
      <c r="C1125" s="527"/>
      <c r="D1125" s="353"/>
      <c r="E1125" s="353"/>
      <c r="F1125" s="124" t="s">
        <v>67</v>
      </c>
      <c r="G1125" s="125">
        <f>IF($J$1="January",U1121,IF($J$1="February",U1122,IF($J$1="March",U1123,IF($J$1="April",U1124,IF($J$1="May",U1125,IF($J$1="June",U1126,IF($J$1="July",U1127,IF($J$1="August",U1128,IF($J$1="August",U1128,IF($J$1="September",U1129,IF($J$1="October",U1130,IF($J$1="November",U1131,IF($J$1="December",U1132)))))))))))))</f>
        <v>0</v>
      </c>
      <c r="H1125" s="416"/>
      <c r="I1125" s="419"/>
      <c r="J1125" s="127" t="s">
        <v>68</v>
      </c>
      <c r="K1125" s="128">
        <f>K1121/$K$2*I1125</f>
        <v>0</v>
      </c>
      <c r="L1125" s="418"/>
      <c r="M1125" s="93"/>
      <c r="N1125" s="116"/>
      <c r="O1125" s="111" t="s">
        <v>69</v>
      </c>
      <c r="P1125" s="111"/>
      <c r="Q1125" s="111"/>
      <c r="R1125" s="111">
        <v>0</v>
      </c>
      <c r="S1125" s="92"/>
      <c r="T1125" s="111" t="s">
        <v>69</v>
      </c>
      <c r="U1125" s="117"/>
      <c r="V1125" s="113"/>
      <c r="W1125" s="117" t="str">
        <f t="shared" si="287"/>
        <v/>
      </c>
      <c r="X1125" s="113"/>
      <c r="Y1125" s="117" t="str">
        <f t="shared" si="288"/>
        <v/>
      </c>
      <c r="Z1125" s="118"/>
      <c r="AA1125" s="86"/>
      <c r="AB1125" s="86"/>
      <c r="AC1125" s="86"/>
    </row>
    <row r="1126" spans="1:29" ht="20.100000000000001" customHeight="1" x14ac:dyDescent="0.25">
      <c r="A1126" s="405"/>
      <c r="B1126" s="130"/>
      <c r="C1126" s="130"/>
      <c r="D1126" s="353"/>
      <c r="E1126" s="353"/>
      <c r="F1126" s="124" t="s">
        <v>9</v>
      </c>
      <c r="G1126" s="125">
        <f>IF($J$1="January",V1121,IF($J$1="February",V1122,IF($J$1="March",V1123,IF($J$1="April",V1124,IF($J$1="May",V1125,IF($J$1="June",V1126,IF($J$1="July",V1127,IF($J$1="August",V1128,IF($J$1="August",V1128,IF($J$1="September",V1129,IF($J$1="October",V1130,IF($J$1="November",V1131,IF($J$1="December",V1132)))))))))))))</f>
        <v>0</v>
      </c>
      <c r="H1126" s="416"/>
      <c r="I1126" s="446"/>
      <c r="J1126" s="127" t="s">
        <v>70</v>
      </c>
      <c r="K1126" s="125">
        <f>K1121/$K$2/8*I1126</f>
        <v>0</v>
      </c>
      <c r="L1126" s="420"/>
      <c r="M1126" s="93"/>
      <c r="N1126" s="110"/>
      <c r="O1126" s="111" t="s">
        <v>47</v>
      </c>
      <c r="P1126" s="111"/>
      <c r="Q1126" s="111"/>
      <c r="R1126" s="111">
        <v>0</v>
      </c>
      <c r="S1126" s="92"/>
      <c r="T1126" s="111" t="s">
        <v>47</v>
      </c>
      <c r="U1126" s="117"/>
      <c r="V1126" s="113"/>
      <c r="W1126" s="117" t="str">
        <f t="shared" si="287"/>
        <v/>
      </c>
      <c r="X1126" s="113"/>
      <c r="Y1126" s="117" t="str">
        <f t="shared" si="288"/>
        <v/>
      </c>
      <c r="Z1126" s="118"/>
      <c r="AA1126" s="86"/>
      <c r="AB1126" s="86"/>
      <c r="AC1126" s="86"/>
    </row>
    <row r="1127" spans="1:29" ht="20.100000000000001" customHeight="1" x14ac:dyDescent="0.25">
      <c r="A1127" s="405"/>
      <c r="B1127" s="124" t="s">
        <v>54</v>
      </c>
      <c r="C1127" s="130">
        <f>IF($J$1="January",P1121,IF($J$1="February",P1122,IF($J$1="March",P1123,IF($J$1="April",P1124,IF($J$1="May",P1125,IF($J$1="June",P1126,IF($J$1="July",P1127,IF($J$1="August",P1128,IF($J$1="August",P1128,IF($J$1="September",P1129,IF($J$1="October",P1130,IF($J$1="November",P1131,IF($J$1="December",P1132)))))))))))))</f>
        <v>0</v>
      </c>
      <c r="D1127" s="353"/>
      <c r="E1127" s="353"/>
      <c r="F1127" s="124" t="s">
        <v>71</v>
      </c>
      <c r="G1127" s="125" t="str">
        <f>IF($J$1="January",W1121,IF($J$1="February",W1122,IF($J$1="March",W1123,IF($J$1="April",W1124,IF($J$1="May",W1125,IF($J$1="June",W1126,IF($J$1="July",W1127,IF($J$1="August",W1128,IF($J$1="August",W1128,IF($J$1="September",W1129,IF($J$1="October",W1130,IF($J$1="November",W1131,IF($J$1="December",W1132)))))))))))))</f>
        <v/>
      </c>
      <c r="H1127" s="416"/>
      <c r="I1127" s="578" t="s">
        <v>72</v>
      </c>
      <c r="J1127" s="527"/>
      <c r="K1127" s="125">
        <f>K1125+K1126</f>
        <v>0</v>
      </c>
      <c r="L1127" s="420"/>
      <c r="M1127" s="93"/>
      <c r="N1127" s="110"/>
      <c r="O1127" s="111" t="s">
        <v>73</v>
      </c>
      <c r="P1127" s="111"/>
      <c r="Q1127" s="111"/>
      <c r="R1127" s="111">
        <v>0</v>
      </c>
      <c r="S1127" s="92"/>
      <c r="T1127" s="111" t="s">
        <v>73</v>
      </c>
      <c r="U1127" s="117"/>
      <c r="V1127" s="113"/>
      <c r="W1127" s="117" t="str">
        <f t="shared" si="287"/>
        <v/>
      </c>
      <c r="X1127" s="113"/>
      <c r="Y1127" s="117" t="str">
        <f t="shared" si="288"/>
        <v/>
      </c>
      <c r="Z1127" s="118"/>
      <c r="AA1127" s="86"/>
      <c r="AB1127" s="86"/>
      <c r="AC1127" s="86"/>
    </row>
    <row r="1128" spans="1:29" ht="20.100000000000001" customHeight="1" x14ac:dyDescent="0.25">
      <c r="A1128" s="405"/>
      <c r="B1128" s="124" t="s">
        <v>55</v>
      </c>
      <c r="C1128" s="130">
        <f>IF($J$1="January",Q1121,IF($J$1="February",Q1122,IF($J$1="March",Q1123,IF($J$1="April",Q1124,IF($J$1="May",Q1125,IF($J$1="June",Q1126,IF($J$1="July",Q1127,IF($J$1="August",Q1128,IF($J$1="August",Q1128,IF($J$1="September",Q1129,IF($J$1="October",Q1130,IF($J$1="November",Q1131,IF($J$1="December",Q1132)))))))))))))</f>
        <v>0</v>
      </c>
      <c r="D1128" s="353"/>
      <c r="E1128" s="353"/>
      <c r="F1128" s="124" t="s">
        <v>11</v>
      </c>
      <c r="G1128" s="125">
        <f>IF($J$1="January",X1121,IF($J$1="February",X1122,IF($J$1="March",X1123,IF($J$1="April",X1124,IF($J$1="May",X1125,IF($J$1="June",X1126,IF($J$1="July",X1127,IF($J$1="August",X1128,IF($J$1="August",X1128,IF($J$1="September",X1129,IF($J$1="October",X1130,IF($J$1="November",X1131,IF($J$1="December",X1132)))))))))))))</f>
        <v>0</v>
      </c>
      <c r="H1128" s="416"/>
      <c r="I1128" s="578" t="s">
        <v>74</v>
      </c>
      <c r="J1128" s="527"/>
      <c r="K1128" s="125">
        <f>G1128</f>
        <v>0</v>
      </c>
      <c r="L1128" s="420"/>
      <c r="M1128" s="93"/>
      <c r="N1128" s="110"/>
      <c r="O1128" s="111" t="s">
        <v>75</v>
      </c>
      <c r="P1128" s="111"/>
      <c r="Q1128" s="111"/>
      <c r="R1128" s="111">
        <v>0</v>
      </c>
      <c r="S1128" s="92"/>
      <c r="T1128" s="111" t="s">
        <v>75</v>
      </c>
      <c r="U1128" s="117"/>
      <c r="V1128" s="113"/>
      <c r="W1128" s="117" t="str">
        <f t="shared" si="287"/>
        <v/>
      </c>
      <c r="X1128" s="113"/>
      <c r="Y1128" s="117" t="str">
        <f t="shared" si="288"/>
        <v/>
      </c>
      <c r="Z1128" s="118"/>
      <c r="AA1128" s="86"/>
      <c r="AB1128" s="86"/>
      <c r="AC1128" s="86"/>
    </row>
    <row r="1129" spans="1:29" ht="18.75" customHeight="1" x14ac:dyDescent="0.2">
      <c r="A1129" s="405"/>
      <c r="B1129" s="426" t="s">
        <v>76</v>
      </c>
      <c r="C1129" s="424">
        <f>IF($J$1="January",R1121,IF($J$1="February",R1122,IF($J$1="March",R1123,IF($J$1="April",R1124,IF($J$1="May",R1125,IF($J$1="June",R1126,IF($J$1="July",R1127,IF($J$1="August",R1128,IF($J$1="August",R1128,IF($J$1="September",R1129,IF($J$1="October",R1130,IF($J$1="November",R1131,IF($J$1="December",R1132)))))))))))))</f>
        <v>0</v>
      </c>
      <c r="D1129" s="353"/>
      <c r="E1129" s="353"/>
      <c r="F1129" s="426" t="s">
        <v>58</v>
      </c>
      <c r="G1129" s="427" t="str">
        <f>IF($J$1="January",Y1121,IF($J$1="February",Y1122,IF($J$1="March",Y1123,IF($J$1="April",Y1124,IF($J$1="May",Y1125,IF($J$1="June",Y1126,IF($J$1="July",Y1127,IF($J$1="August",Y1128,IF($J$1="August",Y1128,IF($J$1="September",Y1129,IF($J$1="October",Y1130,IF($J$1="November",Y1131,IF($J$1="December",Y1132)))))))))))))</f>
        <v/>
      </c>
      <c r="H1129" s="353"/>
      <c r="I1129" s="576" t="s">
        <v>13</v>
      </c>
      <c r="J1129" s="577"/>
      <c r="K1129" s="430">
        <f>K1127-K1128</f>
        <v>0</v>
      </c>
      <c r="L1129" s="412"/>
      <c r="M1129" s="93"/>
      <c r="N1129" s="110"/>
      <c r="O1129" s="111" t="s">
        <v>78</v>
      </c>
      <c r="P1129" s="111"/>
      <c r="Q1129" s="111"/>
      <c r="R1129" s="111">
        <v>0</v>
      </c>
      <c r="S1129" s="92"/>
      <c r="T1129" s="111" t="s">
        <v>78</v>
      </c>
      <c r="U1129" s="117"/>
      <c r="V1129" s="113"/>
      <c r="W1129" s="117" t="str">
        <f t="shared" si="287"/>
        <v/>
      </c>
      <c r="X1129" s="113"/>
      <c r="Y1129" s="117" t="str">
        <f t="shared" si="288"/>
        <v/>
      </c>
      <c r="Z1129" s="118"/>
      <c r="AA1129" s="93"/>
      <c r="AB1129" s="93"/>
      <c r="AC1129" s="93"/>
    </row>
    <row r="1130" spans="1:29" ht="20.100000000000001" customHeight="1" x14ac:dyDescent="0.25">
      <c r="A1130" s="405"/>
      <c r="B1130" s="353"/>
      <c r="C1130" s="353"/>
      <c r="D1130" s="353"/>
      <c r="E1130" s="353"/>
      <c r="F1130" s="353"/>
      <c r="G1130" s="353"/>
      <c r="H1130" s="353"/>
      <c r="I1130" s="571"/>
      <c r="J1130" s="572"/>
      <c r="K1130" s="408"/>
      <c r="L1130" s="415"/>
      <c r="M1130" s="93"/>
      <c r="N1130" s="110"/>
      <c r="O1130" s="111" t="s">
        <v>79</v>
      </c>
      <c r="P1130" s="111"/>
      <c r="Q1130" s="111"/>
      <c r="R1130" s="111">
        <v>0</v>
      </c>
      <c r="S1130" s="92"/>
      <c r="T1130" s="111" t="s">
        <v>79</v>
      </c>
      <c r="U1130" s="117"/>
      <c r="V1130" s="113"/>
      <c r="W1130" s="117" t="str">
        <f t="shared" si="287"/>
        <v/>
      </c>
      <c r="X1130" s="113"/>
      <c r="Y1130" s="117" t="str">
        <f t="shared" si="288"/>
        <v/>
      </c>
      <c r="Z1130" s="118"/>
      <c r="AA1130" s="86"/>
      <c r="AB1130" s="86"/>
      <c r="AC1130" s="86"/>
    </row>
    <row r="1131" spans="1:29" ht="20.100000000000001" customHeight="1" x14ac:dyDescent="0.3">
      <c r="A1131" s="405"/>
      <c r="B1131" s="444"/>
      <c r="C1131" s="444"/>
      <c r="D1131" s="444"/>
      <c r="E1131" s="444"/>
      <c r="F1131" s="444"/>
      <c r="G1131" s="444"/>
      <c r="H1131" s="444"/>
      <c r="I1131" s="571"/>
      <c r="J1131" s="572"/>
      <c r="K1131" s="408"/>
      <c r="L1131" s="415"/>
      <c r="M1131" s="93"/>
      <c r="N1131" s="110"/>
      <c r="O1131" s="111" t="s">
        <v>80</v>
      </c>
      <c r="P1131" s="111"/>
      <c r="Q1131" s="111"/>
      <c r="R1131" s="111">
        <v>0</v>
      </c>
      <c r="S1131" s="92"/>
      <c r="T1131" s="111" t="s">
        <v>80</v>
      </c>
      <c r="U1131" s="117"/>
      <c r="V1131" s="113"/>
      <c r="W1131" s="117" t="str">
        <f t="shared" ref="W1131:W1132" si="289">IF(U1131="","",U1131+V1131)</f>
        <v/>
      </c>
      <c r="X1131" s="113"/>
      <c r="Y1131" s="117" t="str">
        <f t="shared" si="288"/>
        <v/>
      </c>
      <c r="Z1131" s="118"/>
      <c r="AA1131" s="86"/>
      <c r="AB1131" s="86"/>
      <c r="AC1131" s="86"/>
    </row>
    <row r="1132" spans="1:29" ht="20.100000000000001" customHeight="1" thickBot="1" x14ac:dyDescent="0.35">
      <c r="A1132" s="421"/>
      <c r="B1132" s="447"/>
      <c r="C1132" s="447"/>
      <c r="D1132" s="447"/>
      <c r="E1132" s="447"/>
      <c r="F1132" s="447"/>
      <c r="G1132" s="447"/>
      <c r="H1132" s="447"/>
      <c r="I1132" s="447"/>
      <c r="J1132" s="447"/>
      <c r="K1132" s="447"/>
      <c r="L1132" s="423"/>
      <c r="M1132" s="93"/>
      <c r="N1132" s="110"/>
      <c r="O1132" s="111" t="s">
        <v>81</v>
      </c>
      <c r="P1132" s="111"/>
      <c r="Q1132" s="111"/>
      <c r="R1132" s="111">
        <v>0</v>
      </c>
      <c r="S1132" s="92"/>
      <c r="T1132" s="111" t="s">
        <v>81</v>
      </c>
      <c r="U1132" s="117"/>
      <c r="V1132" s="113"/>
      <c r="W1132" s="117" t="str">
        <f t="shared" si="289"/>
        <v/>
      </c>
      <c r="X1132" s="113"/>
      <c r="Y1132" s="117" t="str">
        <f t="shared" si="288"/>
        <v/>
      </c>
      <c r="Z1132" s="118"/>
      <c r="AA1132" s="86"/>
      <c r="AB1132" s="86"/>
      <c r="AC1132" s="86"/>
    </row>
    <row r="1133" spans="1:29" ht="20.100000000000001" customHeight="1" thickBot="1" x14ac:dyDescent="0.25">
      <c r="A1133" s="353"/>
      <c r="B1133" s="353"/>
      <c r="C1133" s="353"/>
      <c r="D1133" s="353"/>
      <c r="E1133" s="353"/>
      <c r="F1133" s="353"/>
      <c r="G1133" s="353"/>
      <c r="H1133" s="353"/>
      <c r="I1133" s="353"/>
      <c r="J1133" s="353"/>
      <c r="K1133" s="353"/>
      <c r="L1133" s="353"/>
      <c r="M1133" s="136"/>
      <c r="N1133" s="137"/>
      <c r="O1133" s="137"/>
      <c r="P1133" s="137"/>
      <c r="Q1133" s="137"/>
      <c r="R1133" s="137"/>
      <c r="S1133" s="137"/>
      <c r="T1133" s="137"/>
      <c r="U1133" s="137"/>
      <c r="V1133" s="137"/>
      <c r="W1133" s="137"/>
      <c r="X1133" s="137"/>
      <c r="Y1133" s="137"/>
      <c r="Z1133" s="137"/>
      <c r="AA1133" s="136"/>
      <c r="AB1133" s="136"/>
      <c r="AC1133" s="136"/>
    </row>
    <row r="1134" spans="1:29" s="197" customFormat="1" ht="20.100000000000001" customHeight="1" thickBot="1" x14ac:dyDescent="0.55000000000000004">
      <c r="A1134" s="560" t="s">
        <v>50</v>
      </c>
      <c r="B1134" s="561"/>
      <c r="C1134" s="561"/>
      <c r="D1134" s="561"/>
      <c r="E1134" s="561"/>
      <c r="F1134" s="561"/>
      <c r="G1134" s="561"/>
      <c r="H1134" s="561"/>
      <c r="I1134" s="561"/>
      <c r="J1134" s="561"/>
      <c r="K1134" s="561"/>
      <c r="L1134" s="562"/>
      <c r="M1134" s="198"/>
      <c r="N1134" s="199"/>
      <c r="O1134" s="615" t="s">
        <v>51</v>
      </c>
      <c r="P1134" s="616"/>
      <c r="Q1134" s="616"/>
      <c r="R1134" s="617"/>
      <c r="S1134" s="200"/>
      <c r="T1134" s="615" t="s">
        <v>52</v>
      </c>
      <c r="U1134" s="616"/>
      <c r="V1134" s="616"/>
      <c r="W1134" s="616"/>
      <c r="X1134" s="616"/>
      <c r="Y1134" s="617"/>
      <c r="Z1134" s="201"/>
      <c r="AA1134" s="198"/>
      <c r="AB1134" s="202"/>
      <c r="AC1134" s="202"/>
    </row>
    <row r="1135" spans="1:29" ht="20.100000000000001" customHeight="1" thickBot="1" x14ac:dyDescent="0.25">
      <c r="A1135" s="436"/>
      <c r="B1135" s="437"/>
      <c r="C1135" s="566" t="s">
        <v>237</v>
      </c>
      <c r="D1135" s="567"/>
      <c r="E1135" s="567"/>
      <c r="F1135" s="567"/>
      <c r="G1135" s="437" t="str">
        <f>$J$1</f>
        <v>May</v>
      </c>
      <c r="H1135" s="568">
        <f>$K$1</f>
        <v>2025</v>
      </c>
      <c r="I1135" s="567"/>
      <c r="J1135" s="437"/>
      <c r="K1135" s="438"/>
      <c r="L1135" s="439"/>
      <c r="M1135" s="102"/>
      <c r="N1135" s="103"/>
      <c r="O1135" s="104" t="s">
        <v>53</v>
      </c>
      <c r="P1135" s="104" t="s">
        <v>54</v>
      </c>
      <c r="Q1135" s="104" t="s">
        <v>55</v>
      </c>
      <c r="R1135" s="104" t="s">
        <v>56</v>
      </c>
      <c r="S1135" s="105"/>
      <c r="T1135" s="104" t="s">
        <v>53</v>
      </c>
      <c r="U1135" s="104" t="s">
        <v>57</v>
      </c>
      <c r="V1135" s="104" t="s">
        <v>9</v>
      </c>
      <c r="W1135" s="104" t="s">
        <v>10</v>
      </c>
      <c r="X1135" s="104" t="s">
        <v>11</v>
      </c>
      <c r="Y1135" s="104" t="s">
        <v>58</v>
      </c>
      <c r="Z1135" s="106"/>
      <c r="AA1135" s="102"/>
      <c r="AB1135" s="93"/>
      <c r="AC1135" s="93"/>
    </row>
    <row r="1136" spans="1:29" ht="20.100000000000001" customHeight="1" x14ac:dyDescent="0.2">
      <c r="A1136" s="98"/>
      <c r="B1136" s="85"/>
      <c r="C1136" s="85"/>
      <c r="D1136" s="107"/>
      <c r="E1136" s="107"/>
      <c r="F1136" s="107"/>
      <c r="G1136" s="107"/>
      <c r="H1136" s="107"/>
      <c r="I1136" s="85"/>
      <c r="J1136" s="108" t="s">
        <v>59</v>
      </c>
      <c r="K1136" s="87">
        <f>45000+20000+10000</f>
        <v>75000</v>
      </c>
      <c r="L1136" s="109"/>
      <c r="M1136" s="93"/>
      <c r="N1136" s="110"/>
      <c r="O1136" s="111" t="s">
        <v>60</v>
      </c>
      <c r="P1136" s="111"/>
      <c r="Q1136" s="111"/>
      <c r="R1136" s="111"/>
      <c r="S1136" s="112"/>
      <c r="T1136" s="111" t="s">
        <v>60</v>
      </c>
      <c r="U1136" s="113">
        <v>2000</v>
      </c>
      <c r="V1136" s="113"/>
      <c r="W1136" s="113">
        <f t="shared" ref="W1136:W1138" si="290">V1136+U1136</f>
        <v>2000</v>
      </c>
      <c r="X1136" s="113"/>
      <c r="Y1136" s="113">
        <f>W1136-X1136</f>
        <v>2000</v>
      </c>
      <c r="Z1136" s="106"/>
      <c r="AA1136" s="93"/>
      <c r="AB1136" s="93"/>
      <c r="AC1136" s="93"/>
    </row>
    <row r="1137" spans="1:29" ht="20.100000000000001" customHeight="1" thickBot="1" x14ac:dyDescent="0.25">
      <c r="A1137" s="98"/>
      <c r="B1137" s="85" t="s">
        <v>61</v>
      </c>
      <c r="C1137" s="84" t="s">
        <v>98</v>
      </c>
      <c r="D1137" s="85"/>
      <c r="E1137" s="85"/>
      <c r="F1137" s="85"/>
      <c r="G1137" s="85"/>
      <c r="H1137" s="114"/>
      <c r="I1137" s="107"/>
      <c r="J1137" s="85"/>
      <c r="K1137" s="85"/>
      <c r="L1137" s="115"/>
      <c r="M1137" s="94"/>
      <c r="N1137" s="116"/>
      <c r="O1137" s="111" t="s">
        <v>62</v>
      </c>
      <c r="P1137" s="111"/>
      <c r="Q1137" s="111"/>
      <c r="R1137" s="111"/>
      <c r="S1137" s="92"/>
      <c r="T1137" s="111" t="s">
        <v>62</v>
      </c>
      <c r="U1137" s="117">
        <f>Y1136</f>
        <v>2000</v>
      </c>
      <c r="V1137" s="113"/>
      <c r="W1137" s="113">
        <f t="shared" si="290"/>
        <v>2000</v>
      </c>
      <c r="X1137" s="113"/>
      <c r="Y1137" s="117">
        <f t="shared" ref="Y1137:Y1147" si="291">IF(W1137="","",W1137-X1137)</f>
        <v>2000</v>
      </c>
      <c r="Z1137" s="118"/>
      <c r="AA1137" s="94"/>
      <c r="AB1137" s="93"/>
      <c r="AC1137" s="93"/>
    </row>
    <row r="1138" spans="1:29" ht="20.100000000000001" customHeight="1" thickBot="1" x14ac:dyDescent="0.25">
      <c r="A1138" s="405"/>
      <c r="B1138" s="413" t="s">
        <v>63</v>
      </c>
      <c r="C1138" s="414"/>
      <c r="D1138" s="353"/>
      <c r="E1138" s="353"/>
      <c r="F1138" s="563" t="s">
        <v>52</v>
      </c>
      <c r="G1138" s="564"/>
      <c r="H1138" s="353"/>
      <c r="I1138" s="563" t="s">
        <v>64</v>
      </c>
      <c r="J1138" s="565"/>
      <c r="K1138" s="564"/>
      <c r="L1138" s="415"/>
      <c r="M1138" s="93"/>
      <c r="N1138" s="110"/>
      <c r="O1138" s="111" t="s">
        <v>65</v>
      </c>
      <c r="P1138" s="111"/>
      <c r="Q1138" s="111"/>
      <c r="R1138" s="111"/>
      <c r="S1138" s="92"/>
      <c r="T1138" s="111" t="s">
        <v>65</v>
      </c>
      <c r="U1138" s="117">
        <f t="shared" ref="U1138" si="292">Y1137</f>
        <v>2000</v>
      </c>
      <c r="V1138" s="113"/>
      <c r="W1138" s="117">
        <f t="shared" si="290"/>
        <v>2000</v>
      </c>
      <c r="X1138" s="113"/>
      <c r="Y1138" s="117">
        <f t="shared" si="291"/>
        <v>2000</v>
      </c>
      <c r="Z1138" s="118"/>
      <c r="AA1138" s="93"/>
      <c r="AB1138" s="93"/>
      <c r="AC1138" s="93"/>
    </row>
    <row r="1139" spans="1:29" ht="20.100000000000001" customHeight="1" x14ac:dyDescent="0.2">
      <c r="A1139" s="98"/>
      <c r="B1139" s="85"/>
      <c r="C1139" s="85"/>
      <c r="D1139" s="85"/>
      <c r="E1139" s="85"/>
      <c r="F1139" s="85"/>
      <c r="G1139" s="85"/>
      <c r="H1139" s="122"/>
      <c r="I1139" s="85"/>
      <c r="J1139" s="85"/>
      <c r="K1139" s="85"/>
      <c r="L1139" s="123"/>
      <c r="M1139" s="93"/>
      <c r="N1139" s="110"/>
      <c r="O1139" s="111" t="s">
        <v>66</v>
      </c>
      <c r="P1139" s="111"/>
      <c r="Q1139" s="111"/>
      <c r="R1139" s="111"/>
      <c r="S1139" s="92"/>
      <c r="T1139" s="111" t="s">
        <v>66</v>
      </c>
      <c r="U1139" s="117">
        <f>Y1138</f>
        <v>2000</v>
      </c>
      <c r="V1139" s="113"/>
      <c r="W1139" s="117">
        <f t="shared" ref="W1139:W1147" si="293">IF(U1139="","",U1139+V1139)</f>
        <v>2000</v>
      </c>
      <c r="X1139" s="113"/>
      <c r="Y1139" s="117">
        <f t="shared" si="291"/>
        <v>2000</v>
      </c>
      <c r="Z1139" s="118"/>
      <c r="AA1139" s="93"/>
      <c r="AB1139" s="93"/>
      <c r="AC1139" s="93"/>
    </row>
    <row r="1140" spans="1:29" ht="20.100000000000001" customHeight="1" x14ac:dyDescent="0.2">
      <c r="A1140" s="98"/>
      <c r="B1140" s="569" t="s">
        <v>51</v>
      </c>
      <c r="C1140" s="527"/>
      <c r="D1140" s="85"/>
      <c r="E1140" s="85"/>
      <c r="F1140" s="124" t="s">
        <v>67</v>
      </c>
      <c r="G1140" s="125">
        <f>IF($J$1="January",U1136,IF($J$1="February",U1137,IF($J$1="March",U1138,IF($J$1="April",U1139,IF($J$1="May",U1140,IF($J$1="June",U1141,IF($J$1="July",U1142,IF($J$1="August",U1143,IF($J$1="August",U1143,IF($J$1="September",U1144,IF($J$1="October",U1145,IF($J$1="November",U1146,IF($J$1="December",U1147)))))))))))))</f>
        <v>2000</v>
      </c>
      <c r="H1140" s="122"/>
      <c r="I1140" s="404">
        <f>IF(C1144&gt;0,$K$2,C1142)</f>
        <v>0</v>
      </c>
      <c r="J1140" s="127" t="s">
        <v>68</v>
      </c>
      <c r="K1140" s="128">
        <f>K1136/$K$2*I1140</f>
        <v>0</v>
      </c>
      <c r="L1140" s="129"/>
      <c r="M1140" s="93"/>
      <c r="N1140" s="110"/>
      <c r="O1140" s="111" t="s">
        <v>69</v>
      </c>
      <c r="P1140" s="111"/>
      <c r="Q1140" s="111"/>
      <c r="R1140" s="111"/>
      <c r="S1140" s="92"/>
      <c r="T1140" s="111" t="s">
        <v>69</v>
      </c>
      <c r="U1140" s="117">
        <f>IF($J$1="April","",Y1139)</f>
        <v>2000</v>
      </c>
      <c r="V1140" s="113"/>
      <c r="W1140" s="117">
        <f t="shared" si="293"/>
        <v>2000</v>
      </c>
      <c r="X1140" s="113"/>
      <c r="Y1140" s="117">
        <f t="shared" si="291"/>
        <v>2000</v>
      </c>
      <c r="Z1140" s="118"/>
      <c r="AA1140" s="93"/>
      <c r="AB1140" s="93"/>
      <c r="AC1140" s="93"/>
    </row>
    <row r="1141" spans="1:29" ht="20.100000000000001" customHeight="1" x14ac:dyDescent="0.2">
      <c r="A1141" s="98"/>
      <c r="B1141" s="130"/>
      <c r="C1141" s="130"/>
      <c r="D1141" s="85"/>
      <c r="E1141" s="85"/>
      <c r="F1141" s="124" t="s">
        <v>9</v>
      </c>
      <c r="G1141" s="125">
        <f>IF($J$1="January",V1136,IF($J$1="February",V1137,IF($J$1="March",V1138,IF($J$1="April",V1139,IF($J$1="May",V1140,IF($J$1="June",V1141,IF($J$1="July",V1142,IF($J$1="August",V1143,IF($J$1="August",V1143,IF($J$1="September",V1144,IF($J$1="October",V1145,IF($J$1="November",V1146,IF($J$1="December",V1147)))))))))))))</f>
        <v>0</v>
      </c>
      <c r="H1141" s="122"/>
      <c r="I1141" s="146"/>
      <c r="J1141" s="127" t="s">
        <v>70</v>
      </c>
      <c r="K1141" s="125">
        <f>K1136/$K$2/8*I1141</f>
        <v>0</v>
      </c>
      <c r="L1141" s="131"/>
      <c r="M1141" s="93"/>
      <c r="N1141" s="110"/>
      <c r="O1141" s="111" t="s">
        <v>47</v>
      </c>
      <c r="P1141" s="111"/>
      <c r="Q1141" s="111"/>
      <c r="R1141" s="111"/>
      <c r="S1141" s="92"/>
      <c r="T1141" s="111" t="s">
        <v>47</v>
      </c>
      <c r="U1141" s="117" t="str">
        <f>IF($J$1="May","",Y1140)</f>
        <v/>
      </c>
      <c r="V1141" s="113"/>
      <c r="W1141" s="117" t="str">
        <f t="shared" si="293"/>
        <v/>
      </c>
      <c r="X1141" s="113"/>
      <c r="Y1141" s="117" t="str">
        <f t="shared" si="291"/>
        <v/>
      </c>
      <c r="Z1141" s="118"/>
      <c r="AA1141" s="93"/>
      <c r="AB1141" s="93"/>
      <c r="AC1141" s="93"/>
    </row>
    <row r="1142" spans="1:29" ht="20.100000000000001" customHeight="1" x14ac:dyDescent="0.2">
      <c r="A1142" s="98"/>
      <c r="B1142" s="124" t="s">
        <v>54</v>
      </c>
      <c r="C1142" s="130">
        <f>IF($J$1="January",P1136,IF($J$1="February",P1137,IF($J$1="March",P1138,IF($J$1="April",P1139,IF($J$1="May",P1140,IF($J$1="June",P1141,IF($J$1="July",P1142,IF($J$1="August",P1143,IF($J$1="August",P1143,IF($J$1="September",P1144,IF($J$1="October",P1145,IF($J$1="November",P1146,IF($J$1="December",P1147)))))))))))))</f>
        <v>0</v>
      </c>
      <c r="D1142" s="85"/>
      <c r="E1142" s="85"/>
      <c r="F1142" s="124" t="s">
        <v>71</v>
      </c>
      <c r="G1142" s="125">
        <f>IF($J$1="January",W1136,IF($J$1="February",W1137,IF($J$1="March",W1138,IF($J$1="April",W1139,IF($J$1="May",W1140,IF($J$1="June",W1141,IF($J$1="July",W1142,IF($J$1="August",W1143,IF($J$1="August",W1143,IF($J$1="September",W1144,IF($J$1="October",W1145,IF($J$1="November",W1146,IF($J$1="December",W1147)))))))))))))</f>
        <v>2000</v>
      </c>
      <c r="H1142" s="122"/>
      <c r="I1142" s="570" t="s">
        <v>72</v>
      </c>
      <c r="J1142" s="527"/>
      <c r="K1142" s="125">
        <f>K1140+K1141</f>
        <v>0</v>
      </c>
      <c r="L1142" s="131"/>
      <c r="M1142" s="93"/>
      <c r="N1142" s="110"/>
      <c r="O1142" s="111" t="s">
        <v>73</v>
      </c>
      <c r="P1142" s="111"/>
      <c r="Q1142" s="111"/>
      <c r="R1142" s="111"/>
      <c r="S1142" s="92"/>
      <c r="T1142" s="111" t="s">
        <v>73</v>
      </c>
      <c r="U1142" s="117"/>
      <c r="V1142" s="113"/>
      <c r="W1142" s="117" t="str">
        <f t="shared" si="293"/>
        <v/>
      </c>
      <c r="X1142" s="113"/>
      <c r="Y1142" s="117" t="str">
        <f t="shared" si="291"/>
        <v/>
      </c>
      <c r="Z1142" s="118"/>
      <c r="AA1142" s="93"/>
      <c r="AB1142" s="93"/>
      <c r="AC1142" s="93"/>
    </row>
    <row r="1143" spans="1:29" ht="20.100000000000001" customHeight="1" x14ac:dyDescent="0.2">
      <c r="A1143" s="98"/>
      <c r="B1143" s="124" t="s">
        <v>55</v>
      </c>
      <c r="C1143" s="130">
        <f>IF($J$1="January",Q1136,IF($J$1="February",Q1137,IF($J$1="March",Q1138,IF($J$1="April",Q1139,IF($J$1="May",Q1140,IF($J$1="June",Q1141,IF($J$1="July",Q1142,IF($J$1="August",Q1143,IF($J$1="August",Q1143,IF($J$1="September",Q1144,IF($J$1="October",Q1145,IF($J$1="November",Q1146,IF($J$1="December",Q1147)))))))))))))</f>
        <v>0</v>
      </c>
      <c r="D1143" s="85"/>
      <c r="E1143" s="85"/>
      <c r="F1143" s="124" t="s">
        <v>11</v>
      </c>
      <c r="G1143" s="125">
        <f>IF($J$1="January",X1136,IF($J$1="February",X1137,IF($J$1="March",X1138,IF($J$1="April",X1139,IF($J$1="May",X1140,IF($J$1="June",X1141,IF($J$1="July",X1142,IF($J$1="August",X1143,IF($J$1="August",X1143,IF($J$1="September",X1144,IF($J$1="October",X1145,IF($J$1="November",X1146,IF($J$1="December",X1147)))))))))))))</f>
        <v>0</v>
      </c>
      <c r="H1143" s="122"/>
      <c r="I1143" s="570" t="s">
        <v>74</v>
      </c>
      <c r="J1143" s="527"/>
      <c r="K1143" s="125">
        <f>G1143</f>
        <v>0</v>
      </c>
      <c r="L1143" s="131"/>
      <c r="M1143" s="93"/>
      <c r="N1143" s="110"/>
      <c r="O1143" s="111" t="s">
        <v>75</v>
      </c>
      <c r="P1143" s="111"/>
      <c r="Q1143" s="111"/>
      <c r="R1143" s="111"/>
      <c r="S1143" s="92"/>
      <c r="T1143" s="111" t="s">
        <v>75</v>
      </c>
      <c r="U1143" s="117"/>
      <c r="V1143" s="113"/>
      <c r="W1143" s="117" t="str">
        <f t="shared" si="293"/>
        <v/>
      </c>
      <c r="X1143" s="113"/>
      <c r="Y1143" s="117" t="str">
        <f t="shared" si="291"/>
        <v/>
      </c>
      <c r="Z1143" s="118"/>
      <c r="AA1143" s="93"/>
      <c r="AB1143" s="93"/>
      <c r="AC1143" s="93"/>
    </row>
    <row r="1144" spans="1:29" ht="18.75" customHeight="1" x14ac:dyDescent="0.2">
      <c r="A1144" s="405"/>
      <c r="B1144" s="426" t="s">
        <v>76</v>
      </c>
      <c r="C1144" s="424">
        <f>IF($J$1="January",R1136,IF($J$1="February",R1137,IF($J$1="March",R1138,IF($J$1="April",R1139,IF($J$1="May",R1140,IF($J$1="June",R1141,IF($J$1="July",R1142,IF($J$1="August",R1143,IF($J$1="August",R1143,IF($J$1="September",R1144,IF($J$1="October",R1145,IF($J$1="November",R1146,IF($J$1="December",R1147)))))))))))))</f>
        <v>0</v>
      </c>
      <c r="D1144" s="353"/>
      <c r="E1144" s="353"/>
      <c r="F1144" s="426" t="s">
        <v>58</v>
      </c>
      <c r="G1144" s="427">
        <f>IF($J$1="January",Y1136,IF($J$1="February",Y1137,IF($J$1="March",Y1138,IF($J$1="April",Y1139,IF($J$1="May",Y1140,IF($J$1="June",Y1141,IF($J$1="July",Y1142,IF($J$1="August",Y1143,IF($J$1="August",Y1143,IF($J$1="September",Y1144,IF($J$1="October",Y1145,IF($J$1="November",Y1146,IF($J$1="December",Y1147)))))))))))))</f>
        <v>2000</v>
      </c>
      <c r="H1144" s="353"/>
      <c r="I1144" s="576" t="s">
        <v>13</v>
      </c>
      <c r="J1144" s="577"/>
      <c r="K1144" s="430"/>
      <c r="L1144" s="412"/>
      <c r="M1144" s="93"/>
      <c r="N1144" s="110"/>
      <c r="O1144" s="111" t="s">
        <v>78</v>
      </c>
      <c r="P1144" s="111"/>
      <c r="Q1144" s="111"/>
      <c r="R1144" s="111"/>
      <c r="S1144" s="92"/>
      <c r="T1144" s="111" t="s">
        <v>78</v>
      </c>
      <c r="U1144" s="117"/>
      <c r="V1144" s="113"/>
      <c r="W1144" s="117" t="str">
        <f t="shared" si="293"/>
        <v/>
      </c>
      <c r="X1144" s="113"/>
      <c r="Y1144" s="117" t="str">
        <f t="shared" si="291"/>
        <v/>
      </c>
      <c r="Z1144" s="118"/>
      <c r="AA1144" s="93"/>
      <c r="AB1144" s="93"/>
      <c r="AC1144" s="93"/>
    </row>
    <row r="1145" spans="1:29" ht="20.100000000000001" customHeight="1" x14ac:dyDescent="0.2">
      <c r="A1145" s="98"/>
      <c r="B1145" s="85"/>
      <c r="C1145" s="85"/>
      <c r="D1145" s="85"/>
      <c r="E1145" s="85"/>
      <c r="F1145" s="85"/>
      <c r="G1145" s="85"/>
      <c r="H1145" s="85"/>
      <c r="I1145" s="574"/>
      <c r="J1145" s="575"/>
      <c r="K1145" s="87"/>
      <c r="L1145" s="121"/>
      <c r="M1145" s="93"/>
      <c r="N1145" s="110"/>
      <c r="O1145" s="111" t="s">
        <v>79</v>
      </c>
      <c r="P1145" s="111"/>
      <c r="Q1145" s="111"/>
      <c r="R1145" s="111"/>
      <c r="S1145" s="92"/>
      <c r="T1145" s="111" t="s">
        <v>79</v>
      </c>
      <c r="U1145" s="117"/>
      <c r="V1145" s="113"/>
      <c r="W1145" s="117" t="str">
        <f t="shared" si="293"/>
        <v/>
      </c>
      <c r="X1145" s="113"/>
      <c r="Y1145" s="117" t="str">
        <f t="shared" si="291"/>
        <v/>
      </c>
      <c r="Z1145" s="118"/>
      <c r="AA1145" s="93"/>
      <c r="AB1145" s="93"/>
      <c r="AC1145" s="93"/>
    </row>
    <row r="1146" spans="1:29" ht="20.100000000000001" customHeight="1" x14ac:dyDescent="0.3">
      <c r="A1146" s="98"/>
      <c r="B1146" s="83"/>
      <c r="C1146" s="83"/>
      <c r="D1146" s="83"/>
      <c r="E1146" s="83"/>
      <c r="F1146" s="83"/>
      <c r="G1146" s="83"/>
      <c r="H1146" s="83"/>
      <c r="I1146" s="574"/>
      <c r="J1146" s="575"/>
      <c r="K1146" s="87"/>
      <c r="L1146" s="121"/>
      <c r="M1146" s="93"/>
      <c r="N1146" s="110"/>
      <c r="O1146" s="111" t="s">
        <v>80</v>
      </c>
      <c r="P1146" s="111"/>
      <c r="Q1146" s="111"/>
      <c r="R1146" s="111"/>
      <c r="S1146" s="92"/>
      <c r="T1146" s="111" t="s">
        <v>80</v>
      </c>
      <c r="U1146" s="117"/>
      <c r="V1146" s="113"/>
      <c r="W1146" s="117" t="str">
        <f t="shared" si="293"/>
        <v/>
      </c>
      <c r="X1146" s="113"/>
      <c r="Y1146" s="117" t="str">
        <f t="shared" si="291"/>
        <v/>
      </c>
      <c r="Z1146" s="118"/>
      <c r="AA1146" s="93"/>
      <c r="AB1146" s="93"/>
      <c r="AC1146" s="93"/>
    </row>
    <row r="1147" spans="1:29" ht="20.100000000000001" customHeight="1" thickBot="1" x14ac:dyDescent="0.35">
      <c r="A1147" s="132"/>
      <c r="B1147" s="133"/>
      <c r="C1147" s="133"/>
      <c r="D1147" s="133"/>
      <c r="E1147" s="133"/>
      <c r="F1147" s="133"/>
      <c r="G1147" s="133"/>
      <c r="H1147" s="133"/>
      <c r="I1147" s="133"/>
      <c r="J1147" s="133"/>
      <c r="K1147" s="133"/>
      <c r="L1147" s="134"/>
      <c r="M1147" s="93"/>
      <c r="N1147" s="110"/>
      <c r="O1147" s="111" t="s">
        <v>81</v>
      </c>
      <c r="P1147" s="111"/>
      <c r="Q1147" s="111"/>
      <c r="R1147" s="111"/>
      <c r="S1147" s="92"/>
      <c r="T1147" s="111" t="s">
        <v>81</v>
      </c>
      <c r="U1147" s="117"/>
      <c r="V1147" s="113"/>
      <c r="W1147" s="117" t="str">
        <f t="shared" si="293"/>
        <v/>
      </c>
      <c r="X1147" s="113"/>
      <c r="Y1147" s="117" t="str">
        <f t="shared" si="291"/>
        <v/>
      </c>
      <c r="Z1147" s="118"/>
      <c r="AA1147" s="93"/>
      <c r="AB1147" s="93"/>
      <c r="AC1147" s="93"/>
    </row>
    <row r="1148" spans="1:29" ht="20.100000000000001" customHeight="1" thickBot="1" x14ac:dyDescent="0.25">
      <c r="A1148" s="353"/>
      <c r="B1148" s="353"/>
      <c r="C1148" s="353"/>
      <c r="D1148" s="353"/>
      <c r="E1148" s="353"/>
      <c r="F1148" s="353"/>
      <c r="G1148" s="353"/>
      <c r="H1148" s="353"/>
      <c r="I1148" s="353"/>
      <c r="J1148" s="353"/>
      <c r="K1148" s="353"/>
      <c r="L1148" s="353"/>
      <c r="M1148" s="136"/>
      <c r="N1148" s="137"/>
      <c r="O1148" s="137"/>
      <c r="P1148" s="137"/>
      <c r="Q1148" s="137"/>
      <c r="R1148" s="137"/>
      <c r="S1148" s="137"/>
      <c r="T1148" s="137"/>
      <c r="U1148" s="137"/>
      <c r="V1148" s="137"/>
      <c r="W1148" s="137"/>
      <c r="X1148" s="137"/>
      <c r="Y1148" s="137"/>
      <c r="Z1148" s="137"/>
      <c r="AA1148" s="136"/>
      <c r="AB1148" s="136"/>
      <c r="AC1148" s="136"/>
    </row>
    <row r="1149" spans="1:29" ht="20.100000000000001" customHeight="1" thickBot="1" x14ac:dyDescent="0.55000000000000004">
      <c r="A1149" s="560" t="s">
        <v>50</v>
      </c>
      <c r="B1149" s="561"/>
      <c r="C1149" s="561"/>
      <c r="D1149" s="561"/>
      <c r="E1149" s="561"/>
      <c r="F1149" s="561"/>
      <c r="G1149" s="561"/>
      <c r="H1149" s="561"/>
      <c r="I1149" s="561"/>
      <c r="J1149" s="561"/>
      <c r="K1149" s="561"/>
      <c r="L1149" s="562"/>
      <c r="M1149" s="94"/>
      <c r="N1149" s="95"/>
      <c r="O1149" s="557" t="s">
        <v>51</v>
      </c>
      <c r="P1149" s="558"/>
      <c r="Q1149" s="558"/>
      <c r="R1149" s="559"/>
      <c r="S1149" s="96"/>
      <c r="T1149" s="557" t="s">
        <v>52</v>
      </c>
      <c r="U1149" s="558"/>
      <c r="V1149" s="558"/>
      <c r="W1149" s="558"/>
      <c r="X1149" s="558"/>
      <c r="Y1149" s="559"/>
      <c r="Z1149" s="97"/>
      <c r="AA1149" s="94"/>
      <c r="AB1149" s="93"/>
      <c r="AC1149" s="93"/>
    </row>
    <row r="1150" spans="1:29" ht="20.100000000000001" customHeight="1" thickBot="1" x14ac:dyDescent="0.25">
      <c r="A1150" s="436"/>
      <c r="B1150" s="437"/>
      <c r="C1150" s="566" t="s">
        <v>237</v>
      </c>
      <c r="D1150" s="567"/>
      <c r="E1150" s="567"/>
      <c r="F1150" s="567"/>
      <c r="G1150" s="437" t="str">
        <f>$J$1</f>
        <v>May</v>
      </c>
      <c r="H1150" s="568">
        <f>$K$1</f>
        <v>2025</v>
      </c>
      <c r="I1150" s="567"/>
      <c r="J1150" s="437"/>
      <c r="K1150" s="438"/>
      <c r="L1150" s="439"/>
      <c r="M1150" s="102"/>
      <c r="N1150" s="103"/>
      <c r="O1150" s="104" t="s">
        <v>53</v>
      </c>
      <c r="P1150" s="104" t="s">
        <v>54</v>
      </c>
      <c r="Q1150" s="104" t="s">
        <v>55</v>
      </c>
      <c r="R1150" s="104" t="s">
        <v>56</v>
      </c>
      <c r="S1150" s="105"/>
      <c r="T1150" s="104" t="s">
        <v>53</v>
      </c>
      <c r="U1150" s="104" t="s">
        <v>57</v>
      </c>
      <c r="V1150" s="104" t="s">
        <v>9</v>
      </c>
      <c r="W1150" s="104" t="s">
        <v>10</v>
      </c>
      <c r="X1150" s="104" t="s">
        <v>11</v>
      </c>
      <c r="Y1150" s="104" t="s">
        <v>58</v>
      </c>
      <c r="Z1150" s="106"/>
      <c r="AA1150" s="102"/>
      <c r="AB1150" s="93"/>
      <c r="AC1150" s="93"/>
    </row>
    <row r="1151" spans="1:29" ht="20.100000000000001" customHeight="1" x14ac:dyDescent="0.2">
      <c r="A1151" s="98"/>
      <c r="B1151" s="85"/>
      <c r="C1151" s="85"/>
      <c r="D1151" s="107"/>
      <c r="E1151" s="107"/>
      <c r="F1151" s="107"/>
      <c r="G1151" s="107"/>
      <c r="H1151" s="107"/>
      <c r="I1151" s="85"/>
      <c r="J1151" s="108" t="s">
        <v>59</v>
      </c>
      <c r="K1151" s="87"/>
      <c r="L1151" s="109"/>
      <c r="M1151" s="93"/>
      <c r="N1151" s="110"/>
      <c r="O1151" s="111" t="s">
        <v>60</v>
      </c>
      <c r="P1151" s="111">
        <v>28</v>
      </c>
      <c r="Q1151" s="111">
        <v>3</v>
      </c>
      <c r="R1151" s="111"/>
      <c r="S1151" s="112"/>
      <c r="T1151" s="111" t="s">
        <v>60</v>
      </c>
      <c r="U1151" s="113"/>
      <c r="V1151" s="113"/>
      <c r="W1151" s="113">
        <f>V1151+U1151</f>
        <v>0</v>
      </c>
      <c r="X1151" s="113"/>
      <c r="Y1151" s="113">
        <f>W1151-X1151</f>
        <v>0</v>
      </c>
      <c r="Z1151" s="106"/>
      <c r="AA1151" s="93"/>
      <c r="AB1151" s="93"/>
      <c r="AC1151" s="93"/>
    </row>
    <row r="1152" spans="1:29" ht="20.100000000000001" customHeight="1" thickBot="1" x14ac:dyDescent="0.25">
      <c r="A1152" s="98"/>
      <c r="B1152" s="85" t="s">
        <v>61</v>
      </c>
      <c r="C1152" s="84"/>
      <c r="D1152" s="85"/>
      <c r="E1152" s="85"/>
      <c r="F1152" s="85"/>
      <c r="G1152" s="85"/>
      <c r="H1152" s="114"/>
      <c r="I1152" s="107"/>
      <c r="J1152" s="85"/>
      <c r="K1152" s="85"/>
      <c r="L1152" s="115"/>
      <c r="M1152" s="94"/>
      <c r="N1152" s="116"/>
      <c r="O1152" s="111" t="s">
        <v>62</v>
      </c>
      <c r="P1152" s="111"/>
      <c r="Q1152" s="111"/>
      <c r="R1152" s="111" t="str">
        <f t="shared" ref="R1152:R1160" si="294">IF(Q1152="","",R1151-Q1152)</f>
        <v/>
      </c>
      <c r="S1152" s="92"/>
      <c r="T1152" s="111" t="s">
        <v>62</v>
      </c>
      <c r="U1152" s="117">
        <f t="shared" ref="U1152:U1153" si="295">Y1151</f>
        <v>0</v>
      </c>
      <c r="V1152" s="113"/>
      <c r="W1152" s="117">
        <f t="shared" ref="W1152:W1162" si="296">IF(U1152="","",U1152+V1152)</f>
        <v>0</v>
      </c>
      <c r="X1152" s="113"/>
      <c r="Y1152" s="117">
        <f t="shared" ref="Y1152:Y1162" si="297">IF(W1152="","",W1152-X1152)</f>
        <v>0</v>
      </c>
      <c r="Z1152" s="118"/>
      <c r="AA1152" s="94"/>
      <c r="AB1152" s="93"/>
      <c r="AC1152" s="93"/>
    </row>
    <row r="1153" spans="1:29" ht="20.100000000000001" customHeight="1" thickBot="1" x14ac:dyDescent="0.25">
      <c r="A1153" s="405"/>
      <c r="B1153" s="413" t="s">
        <v>63</v>
      </c>
      <c r="C1153" s="414"/>
      <c r="D1153" s="353"/>
      <c r="E1153" s="353"/>
      <c r="F1153" s="563" t="s">
        <v>52</v>
      </c>
      <c r="G1153" s="564"/>
      <c r="H1153" s="353"/>
      <c r="I1153" s="563" t="s">
        <v>64</v>
      </c>
      <c r="J1153" s="565"/>
      <c r="K1153" s="564"/>
      <c r="L1153" s="415"/>
      <c r="M1153" s="93"/>
      <c r="N1153" s="110"/>
      <c r="O1153" s="111" t="s">
        <v>65</v>
      </c>
      <c r="P1153" s="111"/>
      <c r="Q1153" s="111"/>
      <c r="R1153" s="111" t="str">
        <f t="shared" si="294"/>
        <v/>
      </c>
      <c r="S1153" s="92"/>
      <c r="T1153" s="111" t="s">
        <v>65</v>
      </c>
      <c r="U1153" s="117">
        <f t="shared" si="295"/>
        <v>0</v>
      </c>
      <c r="V1153" s="113"/>
      <c r="W1153" s="117">
        <f t="shared" si="296"/>
        <v>0</v>
      </c>
      <c r="X1153" s="113"/>
      <c r="Y1153" s="117">
        <f t="shared" si="297"/>
        <v>0</v>
      </c>
      <c r="Z1153" s="118"/>
      <c r="AA1153" s="93"/>
      <c r="AB1153" s="93"/>
      <c r="AC1153" s="93"/>
    </row>
    <row r="1154" spans="1:29" ht="20.100000000000001" customHeight="1" x14ac:dyDescent="0.2">
      <c r="A1154" s="98"/>
      <c r="B1154" s="85"/>
      <c r="C1154" s="85"/>
      <c r="D1154" s="85"/>
      <c r="E1154" s="85"/>
      <c r="F1154" s="85"/>
      <c r="G1154" s="85"/>
      <c r="H1154" s="122"/>
      <c r="I1154" s="85"/>
      <c r="J1154" s="85"/>
      <c r="K1154" s="85"/>
      <c r="L1154" s="123"/>
      <c r="M1154" s="93"/>
      <c r="N1154" s="110"/>
      <c r="O1154" s="111" t="s">
        <v>66</v>
      </c>
      <c r="P1154" s="111"/>
      <c r="Q1154" s="111"/>
      <c r="R1154" s="111" t="str">
        <f t="shared" si="294"/>
        <v/>
      </c>
      <c r="S1154" s="92"/>
      <c r="T1154" s="111" t="s">
        <v>66</v>
      </c>
      <c r="U1154" s="117">
        <f>IF($J$1="March","",Y1153)</f>
        <v>0</v>
      </c>
      <c r="V1154" s="113"/>
      <c r="W1154" s="117">
        <f t="shared" si="296"/>
        <v>0</v>
      </c>
      <c r="X1154" s="113"/>
      <c r="Y1154" s="117">
        <f t="shared" si="297"/>
        <v>0</v>
      </c>
      <c r="Z1154" s="118"/>
      <c r="AA1154" s="93"/>
      <c r="AB1154" s="93"/>
      <c r="AC1154" s="93">
        <v>20</v>
      </c>
    </row>
    <row r="1155" spans="1:29" ht="20.100000000000001" customHeight="1" x14ac:dyDescent="0.2">
      <c r="A1155" s="98"/>
      <c r="B1155" s="569" t="s">
        <v>51</v>
      </c>
      <c r="C1155" s="527"/>
      <c r="D1155" s="85"/>
      <c r="E1155" s="85"/>
      <c r="F1155" s="124" t="s">
        <v>67</v>
      </c>
      <c r="G1155" s="125">
        <f>IF($J$1="January",U1151,IF($J$1="February",U1152,IF($J$1="March",U1153,IF($J$1="April",U1154,IF($J$1="May",U1155,IF($J$1="June",U1156,IF($J$1="July",U1157,IF($J$1="August",U1158,IF($J$1="August",U1158,IF($J$1="September",U1159,IF($J$1="October",U1160,IF($J$1="November",U1161,IF($J$1="December",U1162)))))))))))))</f>
        <v>0</v>
      </c>
      <c r="H1155" s="122"/>
      <c r="I1155" s="126">
        <f>IF(C1159&gt;0,$K$2,C1157)</f>
        <v>31</v>
      </c>
      <c r="J1155" s="127" t="s">
        <v>68</v>
      </c>
      <c r="K1155" s="128">
        <f>K1151/$K$2*I1155</f>
        <v>0</v>
      </c>
      <c r="L1155" s="129"/>
      <c r="M1155" s="93"/>
      <c r="N1155" s="110"/>
      <c r="O1155" s="111" t="s">
        <v>69</v>
      </c>
      <c r="P1155" s="111"/>
      <c r="Q1155" s="111"/>
      <c r="R1155" s="111" t="str">
        <f t="shared" si="294"/>
        <v/>
      </c>
      <c r="S1155" s="92"/>
      <c r="T1155" s="111" t="s">
        <v>69</v>
      </c>
      <c r="U1155" s="117">
        <f>IF($J$1="April","",Y1154)</f>
        <v>0</v>
      </c>
      <c r="V1155" s="113"/>
      <c r="W1155" s="117">
        <f t="shared" si="296"/>
        <v>0</v>
      </c>
      <c r="X1155" s="113"/>
      <c r="Y1155" s="117">
        <f t="shared" si="297"/>
        <v>0</v>
      </c>
      <c r="Z1155" s="118"/>
      <c r="AA1155" s="93"/>
      <c r="AB1155" s="93"/>
      <c r="AC1155" s="93"/>
    </row>
    <row r="1156" spans="1:29" ht="20.100000000000001" customHeight="1" x14ac:dyDescent="0.2">
      <c r="A1156" s="98"/>
      <c r="B1156" s="130"/>
      <c r="C1156" s="130"/>
      <c r="D1156" s="85"/>
      <c r="E1156" s="85"/>
      <c r="F1156" s="124" t="s">
        <v>9</v>
      </c>
      <c r="G1156" s="125">
        <f>IF($J$1="January",V1151,IF($J$1="February",V1152,IF($J$1="March",V1153,IF($J$1="April",V1154,IF($J$1="May",V1155,IF($J$1="June",V1156,IF($J$1="July",V1157,IF($J$1="August",V1158,IF($J$1="August",V1158,IF($J$1="September",V1159,IF($J$1="October",V1160,IF($J$1="November",V1161,IF($J$1="December",V1162)))))))))))))</f>
        <v>0</v>
      </c>
      <c r="H1156" s="122"/>
      <c r="I1156" s="126">
        <v>9</v>
      </c>
      <c r="J1156" s="127" t="s">
        <v>70</v>
      </c>
      <c r="K1156" s="125">
        <f>K1151/$K$2/8*I1156</f>
        <v>0</v>
      </c>
      <c r="L1156" s="131"/>
      <c r="M1156" s="93"/>
      <c r="N1156" s="110"/>
      <c r="O1156" s="111" t="s">
        <v>47</v>
      </c>
      <c r="P1156" s="111"/>
      <c r="Q1156" s="111"/>
      <c r="R1156" s="111" t="str">
        <f t="shared" si="294"/>
        <v/>
      </c>
      <c r="S1156" s="92"/>
      <c r="T1156" s="111" t="s">
        <v>47</v>
      </c>
      <c r="U1156" s="117">
        <f t="shared" ref="U1156:U1161" si="298">Y1155</f>
        <v>0</v>
      </c>
      <c r="V1156" s="113"/>
      <c r="W1156" s="117">
        <f t="shared" si="296"/>
        <v>0</v>
      </c>
      <c r="X1156" s="113"/>
      <c r="Y1156" s="117">
        <f t="shared" si="297"/>
        <v>0</v>
      </c>
      <c r="Z1156" s="118"/>
      <c r="AA1156" s="93"/>
      <c r="AB1156" s="93"/>
      <c r="AC1156" s="93"/>
    </row>
    <row r="1157" spans="1:29" ht="20.100000000000001" customHeight="1" x14ac:dyDescent="0.2">
      <c r="A1157" s="98"/>
      <c r="B1157" s="124" t="s">
        <v>54</v>
      </c>
      <c r="C1157" s="130">
        <f>IF($J$1="January",P1151,IF($J$1="February",P1152,IF($J$1="March",P1153,IF($J$1="April",P1154,IF($J$1="May",P1155,IF($J$1="June",P1156,IF($J$1="July",P1157,IF($J$1="August",P1158,IF($J$1="August",P1158,IF($J$1="September",P1159,IF($J$1="October",P1160,IF($J$1="November",P1161,IF($J$1="December",P1162)))))))))))))</f>
        <v>0</v>
      </c>
      <c r="D1157" s="85"/>
      <c r="E1157" s="85"/>
      <c r="F1157" s="124" t="s">
        <v>71</v>
      </c>
      <c r="G1157" s="125">
        <f>IF($J$1="January",W1151,IF($J$1="February",W1152,IF($J$1="March",W1153,IF($J$1="April",W1154,IF($J$1="May",W1155,IF($J$1="June",W1156,IF($J$1="July",W1157,IF($J$1="August",W1158,IF($J$1="August",W1158,IF($J$1="September",W1159,IF($J$1="October",W1160,IF($J$1="November",W1161,IF($J$1="December",W1162)))))))))))))</f>
        <v>0</v>
      </c>
      <c r="H1157" s="122"/>
      <c r="I1157" s="570" t="s">
        <v>72</v>
      </c>
      <c r="J1157" s="527"/>
      <c r="K1157" s="125">
        <f>K1155+K1156</f>
        <v>0</v>
      </c>
      <c r="L1157" s="131"/>
      <c r="M1157" s="93"/>
      <c r="N1157" s="110"/>
      <c r="O1157" s="111" t="s">
        <v>73</v>
      </c>
      <c r="P1157" s="111"/>
      <c r="Q1157" s="111"/>
      <c r="R1157" s="111" t="str">
        <f t="shared" si="294"/>
        <v/>
      </c>
      <c r="S1157" s="92"/>
      <c r="T1157" s="111" t="s">
        <v>73</v>
      </c>
      <c r="U1157" s="117">
        <f t="shared" si="298"/>
        <v>0</v>
      </c>
      <c r="V1157" s="113"/>
      <c r="W1157" s="117">
        <f t="shared" si="296"/>
        <v>0</v>
      </c>
      <c r="X1157" s="113"/>
      <c r="Y1157" s="117">
        <f t="shared" si="297"/>
        <v>0</v>
      </c>
      <c r="Z1157" s="118"/>
      <c r="AA1157" s="93"/>
      <c r="AB1157" s="93"/>
      <c r="AC1157" s="93"/>
    </row>
    <row r="1158" spans="1:29" ht="20.100000000000001" customHeight="1" x14ac:dyDescent="0.2">
      <c r="A1158" s="98"/>
      <c r="B1158" s="124" t="s">
        <v>55</v>
      </c>
      <c r="C1158" s="130">
        <f>IF($J$1="January",Q1151,IF($J$1="February",Q1152,IF($J$1="March",Q1153,IF($J$1="April",Q1154,IF($J$1="May",Q1155,IF($J$1="June",Q1156,IF($J$1="July",Q1157,IF($J$1="August",Q1158,IF($J$1="August",Q1158,IF($J$1="September",Q1159,IF($J$1="October",Q1160,IF($J$1="November",Q1161,IF($J$1="December",Q1162)))))))))))))</f>
        <v>0</v>
      </c>
      <c r="D1158" s="85"/>
      <c r="E1158" s="85"/>
      <c r="F1158" s="124" t="s">
        <v>11</v>
      </c>
      <c r="G1158" s="125">
        <f>IF($J$1="January",X1151,IF($J$1="February",X1152,IF($J$1="March",X1153,IF($J$1="April",X1154,IF($J$1="May",X1155,IF($J$1="June",X1156,IF($J$1="July",X1157,IF($J$1="August",X1158,IF($J$1="August",X1158,IF($J$1="September",X1159,IF($J$1="October",X1160,IF($J$1="November",X1161,IF($J$1="December",X1162)))))))))))))</f>
        <v>0</v>
      </c>
      <c r="H1158" s="122"/>
      <c r="I1158" s="570" t="s">
        <v>74</v>
      </c>
      <c r="J1158" s="527"/>
      <c r="K1158" s="125">
        <f>G1158</f>
        <v>0</v>
      </c>
      <c r="L1158" s="131"/>
      <c r="M1158" s="93"/>
      <c r="N1158" s="110"/>
      <c r="O1158" s="111" t="s">
        <v>75</v>
      </c>
      <c r="P1158" s="111"/>
      <c r="Q1158" s="111"/>
      <c r="R1158" s="111" t="str">
        <f t="shared" si="294"/>
        <v/>
      </c>
      <c r="S1158" s="92"/>
      <c r="T1158" s="111" t="s">
        <v>75</v>
      </c>
      <c r="U1158" s="117">
        <f t="shared" si="298"/>
        <v>0</v>
      </c>
      <c r="V1158" s="113"/>
      <c r="W1158" s="117">
        <f t="shared" si="296"/>
        <v>0</v>
      </c>
      <c r="X1158" s="113"/>
      <c r="Y1158" s="117">
        <f t="shared" si="297"/>
        <v>0</v>
      </c>
      <c r="Z1158" s="118"/>
      <c r="AA1158" s="93"/>
      <c r="AB1158" s="93"/>
      <c r="AC1158" s="93"/>
    </row>
    <row r="1159" spans="1:29" ht="18.75" customHeight="1" x14ac:dyDescent="0.2">
      <c r="A1159" s="405"/>
      <c r="B1159" s="426" t="s">
        <v>76</v>
      </c>
      <c r="C1159" s="424" t="str">
        <f>IF($J$1="January",R1151,IF($J$1="February",R1152,IF($J$1="March",R1153,IF($J$1="April",R1154,IF($J$1="May",R1155,IF($J$1="June",R1156,IF($J$1="July",R1157,IF($J$1="August",R1158,IF($J$1="August",R1158,IF($J$1="September",R1159,IF($J$1="October",R1160,IF($J$1="November",R1161,IF($J$1="December",R1162)))))))))))))</f>
        <v/>
      </c>
      <c r="D1159" s="353"/>
      <c r="E1159" s="353"/>
      <c r="F1159" s="426" t="s">
        <v>58</v>
      </c>
      <c r="G1159" s="427">
        <f>IF($J$1="January",Y1151,IF($J$1="February",Y1152,IF($J$1="March",Y1153,IF($J$1="April",Y1154,IF($J$1="May",Y1155,IF($J$1="June",Y1156,IF($J$1="July",Y1157,IF($J$1="August",Y1158,IF($J$1="August",Y1158,IF($J$1="September",Y1159,IF($J$1="October",Y1160,IF($J$1="November",Y1161,IF($J$1="December",Y1162)))))))))))))</f>
        <v>0</v>
      </c>
      <c r="H1159" s="353"/>
      <c r="I1159" s="576" t="s">
        <v>13</v>
      </c>
      <c r="J1159" s="577"/>
      <c r="K1159" s="430">
        <f>K1157-K1158</f>
        <v>0</v>
      </c>
      <c r="L1159" s="412"/>
      <c r="M1159" s="93"/>
      <c r="N1159" s="110"/>
      <c r="O1159" s="111" t="s">
        <v>78</v>
      </c>
      <c r="P1159" s="111"/>
      <c r="Q1159" s="111"/>
      <c r="R1159" s="111" t="str">
        <f t="shared" si="294"/>
        <v/>
      </c>
      <c r="S1159" s="92"/>
      <c r="T1159" s="111" t="s">
        <v>78</v>
      </c>
      <c r="U1159" s="117">
        <f t="shared" si="298"/>
        <v>0</v>
      </c>
      <c r="V1159" s="113"/>
      <c r="W1159" s="117">
        <f t="shared" si="296"/>
        <v>0</v>
      </c>
      <c r="X1159" s="113"/>
      <c r="Y1159" s="117">
        <f t="shared" si="297"/>
        <v>0</v>
      </c>
      <c r="Z1159" s="118"/>
      <c r="AA1159" s="93"/>
      <c r="AB1159" s="93"/>
      <c r="AC1159" s="93"/>
    </row>
    <row r="1160" spans="1:29" ht="20.100000000000001" customHeight="1" x14ac:dyDescent="0.2">
      <c r="A1160" s="98"/>
      <c r="B1160" s="85"/>
      <c r="C1160" s="85"/>
      <c r="D1160" s="85"/>
      <c r="E1160" s="85"/>
      <c r="F1160" s="85"/>
      <c r="G1160" s="85"/>
      <c r="H1160" s="85"/>
      <c r="I1160" s="574"/>
      <c r="J1160" s="575"/>
      <c r="K1160" s="87"/>
      <c r="L1160" s="121"/>
      <c r="M1160" s="93"/>
      <c r="N1160" s="110"/>
      <c r="O1160" s="111" t="s">
        <v>79</v>
      </c>
      <c r="P1160" s="111"/>
      <c r="Q1160" s="111"/>
      <c r="R1160" s="111" t="str">
        <f t="shared" si="294"/>
        <v/>
      </c>
      <c r="S1160" s="92"/>
      <c r="T1160" s="111" t="s">
        <v>79</v>
      </c>
      <c r="U1160" s="117">
        <f t="shared" si="298"/>
        <v>0</v>
      </c>
      <c r="V1160" s="113"/>
      <c r="W1160" s="117">
        <f t="shared" si="296"/>
        <v>0</v>
      </c>
      <c r="X1160" s="113"/>
      <c r="Y1160" s="117">
        <f t="shared" si="297"/>
        <v>0</v>
      </c>
      <c r="Z1160" s="118"/>
      <c r="AA1160" s="93"/>
      <c r="AB1160" s="93"/>
      <c r="AC1160" s="93"/>
    </row>
    <row r="1161" spans="1:29" ht="20.100000000000001" customHeight="1" x14ac:dyDescent="0.3">
      <c r="A1161" s="98"/>
      <c r="B1161" s="83"/>
      <c r="C1161" s="83"/>
      <c r="D1161" s="83"/>
      <c r="E1161" s="83"/>
      <c r="F1161" s="83"/>
      <c r="G1161" s="83"/>
      <c r="H1161" s="83"/>
      <c r="I1161" s="574"/>
      <c r="J1161" s="575"/>
      <c r="K1161" s="87"/>
      <c r="L1161" s="121"/>
      <c r="M1161" s="93"/>
      <c r="N1161" s="110"/>
      <c r="O1161" s="111" t="s">
        <v>80</v>
      </c>
      <c r="P1161" s="111"/>
      <c r="Q1161" s="111"/>
      <c r="R1161" s="111">
        <v>0</v>
      </c>
      <c r="S1161" s="92"/>
      <c r="T1161" s="111" t="s">
        <v>80</v>
      </c>
      <c r="U1161" s="117">
        <f t="shared" si="298"/>
        <v>0</v>
      </c>
      <c r="V1161" s="113"/>
      <c r="W1161" s="117">
        <f t="shared" ref="W1161" si="299">IF(U1161="","",U1161+V1161)</f>
        <v>0</v>
      </c>
      <c r="X1161" s="113"/>
      <c r="Y1161" s="117">
        <f t="shared" ref="Y1161" si="300">IF(W1161="","",W1161-X1161)</f>
        <v>0</v>
      </c>
      <c r="Z1161" s="118"/>
      <c r="AA1161" s="93"/>
      <c r="AB1161" s="93"/>
      <c r="AC1161" s="93"/>
    </row>
    <row r="1162" spans="1:29" ht="20.100000000000001" customHeight="1" thickBot="1" x14ac:dyDescent="0.35">
      <c r="A1162" s="132"/>
      <c r="B1162" s="133"/>
      <c r="C1162" s="133"/>
      <c r="D1162" s="133"/>
      <c r="E1162" s="133"/>
      <c r="F1162" s="133"/>
      <c r="G1162" s="133"/>
      <c r="H1162" s="133"/>
      <c r="I1162" s="133"/>
      <c r="J1162" s="133"/>
      <c r="K1162" s="133"/>
      <c r="L1162" s="134"/>
      <c r="M1162" s="93"/>
      <c r="N1162" s="110"/>
      <c r="O1162" s="111" t="s">
        <v>81</v>
      </c>
      <c r="P1162" s="111"/>
      <c r="Q1162" s="111"/>
      <c r="R1162" s="111">
        <v>0</v>
      </c>
      <c r="S1162" s="92"/>
      <c r="T1162" s="111" t="s">
        <v>81</v>
      </c>
      <c r="U1162" s="117"/>
      <c r="V1162" s="113"/>
      <c r="W1162" s="117" t="str">
        <f t="shared" si="296"/>
        <v/>
      </c>
      <c r="X1162" s="113"/>
      <c r="Y1162" s="117" t="str">
        <f t="shared" si="297"/>
        <v/>
      </c>
      <c r="Z1162" s="118"/>
      <c r="AA1162" s="93"/>
      <c r="AB1162" s="93"/>
      <c r="AC1162" s="93"/>
    </row>
    <row r="1163" spans="1:29" ht="20.100000000000001" customHeight="1" thickBot="1" x14ac:dyDescent="0.25">
      <c r="A1163" s="353"/>
      <c r="B1163" s="353"/>
      <c r="C1163" s="353"/>
      <c r="D1163" s="353"/>
      <c r="E1163" s="353"/>
      <c r="F1163" s="353"/>
      <c r="G1163" s="353"/>
      <c r="H1163" s="353"/>
      <c r="I1163" s="353"/>
      <c r="J1163" s="353"/>
      <c r="K1163" s="353"/>
      <c r="L1163" s="353"/>
      <c r="M1163" s="136"/>
      <c r="N1163" s="137"/>
      <c r="O1163" s="137"/>
      <c r="P1163" s="137"/>
      <c r="Q1163" s="137"/>
      <c r="R1163" s="137"/>
      <c r="S1163" s="137"/>
      <c r="T1163" s="137"/>
      <c r="U1163" s="137"/>
      <c r="V1163" s="137"/>
      <c r="W1163" s="137"/>
      <c r="X1163" s="137"/>
      <c r="Y1163" s="137"/>
      <c r="Z1163" s="137"/>
      <c r="AA1163" s="136"/>
      <c r="AB1163" s="136"/>
      <c r="AC1163" s="136"/>
    </row>
    <row r="1164" spans="1:29" ht="20.100000000000001" customHeight="1" thickBot="1" x14ac:dyDescent="0.55000000000000004">
      <c r="A1164" s="560" t="s">
        <v>50</v>
      </c>
      <c r="B1164" s="561"/>
      <c r="C1164" s="561"/>
      <c r="D1164" s="561"/>
      <c r="E1164" s="561"/>
      <c r="F1164" s="561"/>
      <c r="G1164" s="561"/>
      <c r="H1164" s="561"/>
      <c r="I1164" s="561"/>
      <c r="J1164" s="561"/>
      <c r="K1164" s="561"/>
      <c r="L1164" s="562"/>
      <c r="M1164" s="94"/>
      <c r="N1164" s="95"/>
      <c r="O1164" s="557" t="s">
        <v>51</v>
      </c>
      <c r="P1164" s="558"/>
      <c r="Q1164" s="558"/>
      <c r="R1164" s="559"/>
      <c r="S1164" s="96"/>
      <c r="T1164" s="557" t="s">
        <v>52</v>
      </c>
      <c r="U1164" s="558"/>
      <c r="V1164" s="558"/>
      <c r="W1164" s="558"/>
      <c r="X1164" s="558"/>
      <c r="Y1164" s="559"/>
      <c r="Z1164" s="97"/>
      <c r="AA1164" s="94"/>
      <c r="AB1164" s="93"/>
      <c r="AC1164" s="93"/>
    </row>
    <row r="1165" spans="1:29" ht="20.100000000000001" customHeight="1" thickBot="1" x14ac:dyDescent="0.25">
      <c r="A1165" s="436"/>
      <c r="B1165" s="437"/>
      <c r="C1165" s="566" t="s">
        <v>237</v>
      </c>
      <c r="D1165" s="567"/>
      <c r="E1165" s="567"/>
      <c r="F1165" s="567"/>
      <c r="G1165" s="437" t="str">
        <f>$J$1</f>
        <v>May</v>
      </c>
      <c r="H1165" s="568">
        <f>$K$1</f>
        <v>2025</v>
      </c>
      <c r="I1165" s="567"/>
      <c r="J1165" s="437"/>
      <c r="K1165" s="438"/>
      <c r="L1165" s="439"/>
      <c r="M1165" s="102"/>
      <c r="N1165" s="103"/>
      <c r="O1165" s="104" t="s">
        <v>53</v>
      </c>
      <c r="P1165" s="104" t="s">
        <v>54</v>
      </c>
      <c r="Q1165" s="104" t="s">
        <v>55</v>
      </c>
      <c r="R1165" s="104" t="s">
        <v>56</v>
      </c>
      <c r="S1165" s="105"/>
      <c r="T1165" s="104" t="s">
        <v>53</v>
      </c>
      <c r="U1165" s="104" t="s">
        <v>57</v>
      </c>
      <c r="V1165" s="104" t="s">
        <v>9</v>
      </c>
      <c r="W1165" s="104" t="s">
        <v>10</v>
      </c>
      <c r="X1165" s="104" t="s">
        <v>11</v>
      </c>
      <c r="Y1165" s="104" t="s">
        <v>58</v>
      </c>
      <c r="Z1165" s="106"/>
      <c r="AA1165" s="102"/>
      <c r="AB1165" s="93"/>
      <c r="AC1165" s="93"/>
    </row>
    <row r="1166" spans="1:29" ht="20.100000000000001" customHeight="1" x14ac:dyDescent="0.2">
      <c r="A1166" s="98"/>
      <c r="B1166" s="85"/>
      <c r="C1166" s="85"/>
      <c r="D1166" s="107"/>
      <c r="E1166" s="107"/>
      <c r="F1166" s="107"/>
      <c r="G1166" s="107"/>
      <c r="H1166" s="107"/>
      <c r="I1166" s="85"/>
      <c r="J1166" s="108" t="s">
        <v>59</v>
      </c>
      <c r="K1166" s="87">
        <v>60000</v>
      </c>
      <c r="L1166" s="109"/>
      <c r="M1166" s="93"/>
      <c r="N1166" s="110"/>
      <c r="O1166" s="111" t="s">
        <v>60</v>
      </c>
      <c r="P1166" s="111">
        <v>15</v>
      </c>
      <c r="Q1166" s="111">
        <v>16</v>
      </c>
      <c r="R1166" s="111">
        <v>0</v>
      </c>
      <c r="S1166" s="112"/>
      <c r="T1166" s="111" t="s">
        <v>60</v>
      </c>
      <c r="U1166" s="113"/>
      <c r="V1166" s="113"/>
      <c r="W1166" s="113">
        <f>V1166+U1166</f>
        <v>0</v>
      </c>
      <c r="X1166" s="113"/>
      <c r="Y1166" s="113">
        <f>W1166-X1166</f>
        <v>0</v>
      </c>
      <c r="Z1166" s="106"/>
      <c r="AA1166" s="93"/>
      <c r="AB1166" s="93"/>
      <c r="AC1166" s="93"/>
    </row>
    <row r="1167" spans="1:29" ht="20.100000000000001" customHeight="1" thickBot="1" x14ac:dyDescent="0.25">
      <c r="A1167" s="98"/>
      <c r="B1167" s="85" t="s">
        <v>61</v>
      </c>
      <c r="C1167" s="84" t="s">
        <v>241</v>
      </c>
      <c r="D1167" s="85"/>
      <c r="E1167" s="85"/>
      <c r="F1167" s="85"/>
      <c r="G1167" s="85"/>
      <c r="H1167" s="114"/>
      <c r="I1167" s="107"/>
      <c r="J1167" s="85"/>
      <c r="K1167" s="85"/>
      <c r="L1167" s="115"/>
      <c r="M1167" s="94"/>
      <c r="N1167" s="116"/>
      <c r="O1167" s="111" t="s">
        <v>62</v>
      </c>
      <c r="P1167" s="111"/>
      <c r="Q1167" s="111"/>
      <c r="R1167" s="111">
        <v>0</v>
      </c>
      <c r="S1167" s="92"/>
      <c r="T1167" s="111" t="s">
        <v>62</v>
      </c>
      <c r="U1167" s="117">
        <f>Y1166</f>
        <v>0</v>
      </c>
      <c r="V1167" s="113"/>
      <c r="W1167" s="117">
        <f t="shared" ref="W1167:W1177" si="301">IF(U1167="","",U1167+V1167)</f>
        <v>0</v>
      </c>
      <c r="X1167" s="113"/>
      <c r="Y1167" s="117">
        <f t="shared" ref="Y1167:Y1177" si="302">IF(W1167="","",W1167-X1167)</f>
        <v>0</v>
      </c>
      <c r="Z1167" s="118"/>
      <c r="AA1167" s="94"/>
      <c r="AB1167" s="93"/>
      <c r="AC1167" s="93"/>
    </row>
    <row r="1168" spans="1:29" ht="20.100000000000001" customHeight="1" thickBot="1" x14ac:dyDescent="0.25">
      <c r="A1168" s="98"/>
      <c r="B1168" s="119" t="s">
        <v>63</v>
      </c>
      <c r="C1168" s="159"/>
      <c r="D1168" s="85"/>
      <c r="E1168" s="85"/>
      <c r="F1168" s="563" t="s">
        <v>52</v>
      </c>
      <c r="G1168" s="564"/>
      <c r="H1168" s="353"/>
      <c r="I1168" s="563" t="s">
        <v>64</v>
      </c>
      <c r="J1168" s="565"/>
      <c r="K1168" s="564"/>
      <c r="L1168" s="121"/>
      <c r="M1168" s="93"/>
      <c r="N1168" s="110"/>
      <c r="O1168" s="111" t="s">
        <v>65</v>
      </c>
      <c r="P1168" s="111"/>
      <c r="Q1168" s="111"/>
      <c r="R1168" s="111">
        <v>0</v>
      </c>
      <c r="S1168" s="92"/>
      <c r="T1168" s="111" t="s">
        <v>65</v>
      </c>
      <c r="U1168" s="117">
        <f t="shared" ref="U1168:U1169" si="303">IF($J$1="April",Y1167,Y1167)</f>
        <v>0</v>
      </c>
      <c r="V1168" s="113"/>
      <c r="W1168" s="117">
        <f t="shared" si="301"/>
        <v>0</v>
      </c>
      <c r="X1168" s="113"/>
      <c r="Y1168" s="117">
        <f t="shared" si="302"/>
        <v>0</v>
      </c>
      <c r="Z1168" s="118"/>
      <c r="AA1168" s="93"/>
      <c r="AB1168" s="93"/>
      <c r="AC1168" s="93"/>
    </row>
    <row r="1169" spans="1:29" ht="20.100000000000001" customHeight="1" x14ac:dyDescent="0.2">
      <c r="A1169" s="98"/>
      <c r="B1169" s="85"/>
      <c r="C1169" s="85"/>
      <c r="D1169" s="85"/>
      <c r="E1169" s="85"/>
      <c r="F1169" s="85"/>
      <c r="G1169" s="85"/>
      <c r="H1169" s="122"/>
      <c r="I1169" s="85"/>
      <c r="J1169" s="85"/>
      <c r="K1169" s="85"/>
      <c r="L1169" s="123"/>
      <c r="M1169" s="93"/>
      <c r="N1169" s="110"/>
      <c r="O1169" s="111" t="s">
        <v>66</v>
      </c>
      <c r="P1169" s="111"/>
      <c r="Q1169" s="111"/>
      <c r="R1169" s="111">
        <v>0</v>
      </c>
      <c r="S1169" s="92"/>
      <c r="T1169" s="111" t="s">
        <v>66</v>
      </c>
      <c r="U1169" s="117">
        <f t="shared" si="303"/>
        <v>0</v>
      </c>
      <c r="V1169" s="113"/>
      <c r="W1169" s="117">
        <f t="shared" si="301"/>
        <v>0</v>
      </c>
      <c r="X1169" s="113"/>
      <c r="Y1169" s="117">
        <f t="shared" si="302"/>
        <v>0</v>
      </c>
      <c r="Z1169" s="118"/>
      <c r="AA1169" s="93"/>
      <c r="AB1169" s="93"/>
      <c r="AC1169" s="93"/>
    </row>
    <row r="1170" spans="1:29" ht="20.100000000000001" customHeight="1" x14ac:dyDescent="0.2">
      <c r="A1170" s="98"/>
      <c r="B1170" s="569" t="s">
        <v>51</v>
      </c>
      <c r="C1170" s="527"/>
      <c r="D1170" s="85"/>
      <c r="E1170" s="85"/>
      <c r="F1170" s="124" t="s">
        <v>67</v>
      </c>
      <c r="G1170" s="125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122"/>
      <c r="I1170" s="126">
        <f>IF(C1174&gt;0,$K$2,C1172)</f>
        <v>0</v>
      </c>
      <c r="J1170" s="127" t="s">
        <v>68</v>
      </c>
      <c r="K1170" s="128">
        <f>K1166/$K$2*I1170</f>
        <v>0</v>
      </c>
      <c r="L1170" s="129"/>
      <c r="M1170" s="93"/>
      <c r="N1170" s="110"/>
      <c r="O1170" s="111" t="s">
        <v>69</v>
      </c>
      <c r="P1170" s="111"/>
      <c r="Q1170" s="111"/>
      <c r="R1170" s="111">
        <v>0</v>
      </c>
      <c r="S1170" s="92"/>
      <c r="T1170" s="111" t="s">
        <v>69</v>
      </c>
      <c r="U1170" s="117">
        <f t="shared" ref="U1170:U1172" si="304">IF($J$1="May",Y1169,Y1169)</f>
        <v>0</v>
      </c>
      <c r="V1170" s="113"/>
      <c r="W1170" s="117">
        <f t="shared" si="301"/>
        <v>0</v>
      </c>
      <c r="X1170" s="113"/>
      <c r="Y1170" s="117">
        <f t="shared" si="302"/>
        <v>0</v>
      </c>
      <c r="Z1170" s="118"/>
      <c r="AA1170" s="93"/>
      <c r="AB1170" s="93"/>
      <c r="AC1170" s="93"/>
    </row>
    <row r="1171" spans="1:29" ht="20.100000000000001" customHeight="1" x14ac:dyDescent="0.2">
      <c r="A1171" s="98"/>
      <c r="B1171" s="130"/>
      <c r="C1171" s="130"/>
      <c r="D1171" s="85"/>
      <c r="E1171" s="85"/>
      <c r="F1171" s="124" t="s">
        <v>9</v>
      </c>
      <c r="G1171" s="125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122"/>
      <c r="I1171" s="477"/>
      <c r="J1171" s="127" t="s">
        <v>70</v>
      </c>
      <c r="K1171" s="125">
        <f>K1166/$K$2/8*I1171</f>
        <v>0</v>
      </c>
      <c r="L1171" s="131"/>
      <c r="M1171" s="93"/>
      <c r="N1171" s="110"/>
      <c r="O1171" s="111" t="s">
        <v>47</v>
      </c>
      <c r="P1171" s="111"/>
      <c r="Q1171" s="111"/>
      <c r="R1171" s="111">
        <v>0</v>
      </c>
      <c r="S1171" s="92"/>
      <c r="T1171" s="111" t="s">
        <v>47</v>
      </c>
      <c r="U1171" s="117">
        <f t="shared" si="304"/>
        <v>0</v>
      </c>
      <c r="V1171" s="113"/>
      <c r="W1171" s="117">
        <f t="shared" si="301"/>
        <v>0</v>
      </c>
      <c r="X1171" s="113"/>
      <c r="Y1171" s="117">
        <f t="shared" si="302"/>
        <v>0</v>
      </c>
      <c r="Z1171" s="118"/>
      <c r="AA1171" s="93"/>
      <c r="AB1171" s="93"/>
      <c r="AC1171" s="93"/>
    </row>
    <row r="1172" spans="1:29" ht="20.100000000000001" customHeight="1" x14ac:dyDescent="0.2">
      <c r="A1172" s="98"/>
      <c r="B1172" s="124" t="s">
        <v>54</v>
      </c>
      <c r="C1172" s="130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0</v>
      </c>
      <c r="D1172" s="85"/>
      <c r="E1172" s="85"/>
      <c r="F1172" s="124" t="s">
        <v>71</v>
      </c>
      <c r="G1172" s="125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122"/>
      <c r="I1172" s="570" t="s">
        <v>72</v>
      </c>
      <c r="J1172" s="527"/>
      <c r="K1172" s="125">
        <f>K1170+K1171</f>
        <v>0</v>
      </c>
      <c r="L1172" s="131"/>
      <c r="M1172" s="93"/>
      <c r="N1172" s="110"/>
      <c r="O1172" s="111" t="s">
        <v>73</v>
      </c>
      <c r="P1172" s="111"/>
      <c r="Q1172" s="111"/>
      <c r="R1172" s="111">
        <v>0</v>
      </c>
      <c r="S1172" s="92"/>
      <c r="T1172" s="111" t="s">
        <v>73</v>
      </c>
      <c r="U1172" s="117">
        <f t="shared" si="304"/>
        <v>0</v>
      </c>
      <c r="V1172" s="113"/>
      <c r="W1172" s="117">
        <f t="shared" si="301"/>
        <v>0</v>
      </c>
      <c r="X1172" s="113"/>
      <c r="Y1172" s="117">
        <f t="shared" si="302"/>
        <v>0</v>
      </c>
      <c r="Z1172" s="118"/>
      <c r="AA1172" s="93"/>
      <c r="AB1172" s="93"/>
      <c r="AC1172" s="93"/>
    </row>
    <row r="1173" spans="1:29" ht="20.100000000000001" customHeight="1" x14ac:dyDescent="0.2">
      <c r="A1173" s="98"/>
      <c r="B1173" s="124" t="s">
        <v>55</v>
      </c>
      <c r="C1173" s="130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0</v>
      </c>
      <c r="D1173" s="85"/>
      <c r="E1173" s="85"/>
      <c r="F1173" s="124" t="s">
        <v>11</v>
      </c>
      <c r="G1173" s="125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122"/>
      <c r="I1173" s="570" t="s">
        <v>74</v>
      </c>
      <c r="J1173" s="527"/>
      <c r="K1173" s="125">
        <f>G1173</f>
        <v>0</v>
      </c>
      <c r="L1173" s="131"/>
      <c r="M1173" s="93"/>
      <c r="N1173" s="110"/>
      <c r="O1173" s="111" t="s">
        <v>75</v>
      </c>
      <c r="P1173" s="111"/>
      <c r="Q1173" s="111"/>
      <c r="R1173" s="111">
        <v>0</v>
      </c>
      <c r="S1173" s="92"/>
      <c r="T1173" s="111" t="s">
        <v>75</v>
      </c>
      <c r="U1173" s="117">
        <f>Y1172</f>
        <v>0</v>
      </c>
      <c r="V1173" s="113"/>
      <c r="W1173" s="117">
        <f t="shared" si="301"/>
        <v>0</v>
      </c>
      <c r="X1173" s="113"/>
      <c r="Y1173" s="117">
        <f t="shared" si="302"/>
        <v>0</v>
      </c>
      <c r="Z1173" s="118"/>
      <c r="AA1173" s="93"/>
      <c r="AB1173" s="93"/>
      <c r="AC1173" s="93"/>
    </row>
    <row r="1174" spans="1:29" ht="18.75" customHeight="1" x14ac:dyDescent="0.2">
      <c r="A1174" s="405"/>
      <c r="B1174" s="426" t="s">
        <v>76</v>
      </c>
      <c r="C1174" s="42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353"/>
      <c r="E1174" s="353"/>
      <c r="F1174" s="426" t="s">
        <v>58</v>
      </c>
      <c r="G1174" s="427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353"/>
      <c r="I1174" s="576" t="s">
        <v>13</v>
      </c>
      <c r="J1174" s="577"/>
      <c r="K1174" s="430">
        <f>K1172-K1173</f>
        <v>0</v>
      </c>
      <c r="L1174" s="412"/>
      <c r="M1174" s="93"/>
      <c r="N1174" s="110"/>
      <c r="O1174" s="111" t="s">
        <v>78</v>
      </c>
      <c r="P1174" s="111"/>
      <c r="Q1174" s="111"/>
      <c r="R1174" s="111">
        <v>0</v>
      </c>
      <c r="S1174" s="92"/>
      <c r="T1174" s="111" t="s">
        <v>78</v>
      </c>
      <c r="U1174" s="117">
        <f>Y1173</f>
        <v>0</v>
      </c>
      <c r="V1174" s="113"/>
      <c r="W1174" s="117">
        <f t="shared" si="301"/>
        <v>0</v>
      </c>
      <c r="X1174" s="113"/>
      <c r="Y1174" s="117">
        <f t="shared" si="302"/>
        <v>0</v>
      </c>
      <c r="Z1174" s="118"/>
      <c r="AA1174" s="93"/>
      <c r="AB1174" s="93"/>
      <c r="AC1174" s="93"/>
    </row>
    <row r="1175" spans="1:29" ht="20.100000000000001" customHeight="1" x14ac:dyDescent="0.2">
      <c r="A1175" s="98"/>
      <c r="B1175" s="85"/>
      <c r="C1175" s="85"/>
      <c r="D1175" s="85"/>
      <c r="E1175" s="85"/>
      <c r="F1175" s="85"/>
      <c r="G1175" s="85"/>
      <c r="H1175" s="85"/>
      <c r="I1175" s="574"/>
      <c r="J1175" s="575"/>
      <c r="K1175" s="87"/>
      <c r="L1175" s="121"/>
      <c r="M1175" s="93"/>
      <c r="N1175" s="110"/>
      <c r="O1175" s="111" t="s">
        <v>79</v>
      </c>
      <c r="P1175" s="111"/>
      <c r="Q1175" s="111"/>
      <c r="R1175" s="111">
        <v>0</v>
      </c>
      <c r="S1175" s="92"/>
      <c r="T1175" s="111" t="s">
        <v>79</v>
      </c>
      <c r="U1175" s="117">
        <f>Y1174</f>
        <v>0</v>
      </c>
      <c r="V1175" s="113"/>
      <c r="W1175" s="117">
        <f t="shared" si="301"/>
        <v>0</v>
      </c>
      <c r="X1175" s="113"/>
      <c r="Y1175" s="117">
        <f t="shared" si="302"/>
        <v>0</v>
      </c>
      <c r="Z1175" s="118"/>
      <c r="AA1175" s="93"/>
      <c r="AB1175" s="93"/>
      <c r="AC1175" s="93"/>
    </row>
    <row r="1176" spans="1:29" ht="20.100000000000001" customHeight="1" x14ac:dyDescent="0.3">
      <c r="A1176" s="98"/>
      <c r="B1176" s="83"/>
      <c r="C1176" s="83"/>
      <c r="D1176" s="83"/>
      <c r="E1176" s="83"/>
      <c r="F1176" s="83"/>
      <c r="G1176" s="83"/>
      <c r="H1176" s="83"/>
      <c r="I1176" s="574"/>
      <c r="J1176" s="575"/>
      <c r="K1176" s="87"/>
      <c r="L1176" s="121"/>
      <c r="M1176" s="93"/>
      <c r="N1176" s="110"/>
      <c r="O1176" s="111" t="s">
        <v>80</v>
      </c>
      <c r="P1176" s="111"/>
      <c r="Q1176" s="111"/>
      <c r="R1176" s="111">
        <v>0</v>
      </c>
      <c r="S1176" s="92"/>
      <c r="T1176" s="111" t="s">
        <v>80</v>
      </c>
      <c r="U1176" s="117">
        <f>Y1175</f>
        <v>0</v>
      </c>
      <c r="V1176" s="113"/>
      <c r="W1176" s="117">
        <f t="shared" si="301"/>
        <v>0</v>
      </c>
      <c r="X1176" s="113"/>
      <c r="Y1176" s="117">
        <f t="shared" si="302"/>
        <v>0</v>
      </c>
      <c r="Z1176" s="118"/>
      <c r="AA1176" s="93"/>
      <c r="AB1176" s="93"/>
      <c r="AC1176" s="93"/>
    </row>
    <row r="1177" spans="1:29" ht="20.100000000000001" customHeight="1" x14ac:dyDescent="0.3">
      <c r="A1177" s="98"/>
      <c r="B1177" s="83"/>
      <c r="C1177" s="83"/>
      <c r="D1177" s="83"/>
      <c r="E1177" s="83"/>
      <c r="F1177" s="83"/>
      <c r="G1177" s="83"/>
      <c r="H1177" s="83"/>
      <c r="I1177" s="83"/>
      <c r="J1177" s="83"/>
      <c r="K1177" s="83"/>
      <c r="L1177" s="121"/>
      <c r="M1177" s="93"/>
      <c r="N1177" s="110"/>
      <c r="O1177" s="111" t="s">
        <v>81</v>
      </c>
      <c r="P1177" s="111"/>
      <c r="Q1177" s="111"/>
      <c r="R1177" s="111">
        <v>0</v>
      </c>
      <c r="S1177" s="92"/>
      <c r="T1177" s="111" t="s">
        <v>81</v>
      </c>
      <c r="U1177" s="117">
        <f>Y1176</f>
        <v>0</v>
      </c>
      <c r="V1177" s="113"/>
      <c r="W1177" s="117">
        <f t="shared" si="301"/>
        <v>0</v>
      </c>
      <c r="X1177" s="113"/>
      <c r="Y1177" s="117">
        <f t="shared" si="302"/>
        <v>0</v>
      </c>
      <c r="Z1177" s="118"/>
      <c r="AA1177" s="93"/>
      <c r="AB1177" s="93"/>
      <c r="AC1177" s="93"/>
    </row>
    <row r="1178" spans="1:29" ht="18.75" customHeight="1" thickBot="1" x14ac:dyDescent="0.25">
      <c r="A1178" s="132"/>
      <c r="B1178" s="147"/>
      <c r="C1178" s="147"/>
      <c r="D1178" s="147"/>
      <c r="E1178" s="147"/>
      <c r="F1178" s="147"/>
      <c r="G1178" s="147"/>
      <c r="H1178" s="147"/>
      <c r="I1178" s="147"/>
      <c r="J1178" s="147"/>
      <c r="K1178" s="147"/>
      <c r="L1178" s="134"/>
      <c r="M1178" s="93"/>
      <c r="N1178" s="148"/>
      <c r="O1178" s="149"/>
      <c r="P1178" s="149"/>
      <c r="Q1178" s="149"/>
      <c r="R1178" s="149"/>
      <c r="S1178" s="149"/>
      <c r="T1178" s="149"/>
      <c r="U1178" s="149"/>
      <c r="V1178" s="149"/>
      <c r="W1178" s="149"/>
      <c r="X1178" s="149"/>
      <c r="Y1178" s="149"/>
      <c r="Z1178" s="151"/>
      <c r="AA1178" s="93"/>
      <c r="AB1178" s="93"/>
      <c r="AC1178" s="93"/>
    </row>
    <row r="1179" spans="1:29" ht="20.100000000000001" customHeight="1" thickBot="1" x14ac:dyDescent="0.25">
      <c r="A1179" s="353"/>
      <c r="B1179" s="353"/>
      <c r="C1179" s="353"/>
      <c r="D1179" s="353"/>
      <c r="E1179" s="353"/>
      <c r="F1179" s="353"/>
      <c r="G1179" s="353"/>
      <c r="H1179" s="353"/>
      <c r="I1179" s="353"/>
      <c r="J1179" s="353"/>
      <c r="K1179" s="353"/>
      <c r="L1179" s="353"/>
      <c r="M1179" s="136"/>
      <c r="N1179" s="137"/>
      <c r="O1179" s="137"/>
      <c r="P1179" s="137"/>
      <c r="Q1179" s="137"/>
      <c r="R1179" s="137"/>
      <c r="S1179" s="137"/>
      <c r="T1179" s="137"/>
      <c r="U1179" s="137"/>
      <c r="V1179" s="137"/>
      <c r="W1179" s="137"/>
      <c r="X1179" s="137"/>
      <c r="Y1179" s="137"/>
      <c r="Z1179" s="137"/>
      <c r="AA1179" s="136"/>
      <c r="AB1179" s="136"/>
      <c r="AC1179" s="136"/>
    </row>
    <row r="1180" spans="1:29" ht="20.100000000000001" customHeight="1" thickBot="1" x14ac:dyDescent="0.55000000000000004">
      <c r="A1180" s="560" t="s">
        <v>50</v>
      </c>
      <c r="B1180" s="561"/>
      <c r="C1180" s="561"/>
      <c r="D1180" s="561"/>
      <c r="E1180" s="561"/>
      <c r="F1180" s="561"/>
      <c r="G1180" s="561"/>
      <c r="H1180" s="561"/>
      <c r="I1180" s="561"/>
      <c r="J1180" s="561"/>
      <c r="K1180" s="561"/>
      <c r="L1180" s="562"/>
      <c r="M1180" s="94"/>
      <c r="N1180" s="95"/>
      <c r="O1180" s="557" t="s">
        <v>51</v>
      </c>
      <c r="P1180" s="590"/>
      <c r="Q1180" s="590"/>
      <c r="R1180" s="591"/>
      <c r="S1180" s="96"/>
      <c r="T1180" s="557" t="s">
        <v>52</v>
      </c>
      <c r="U1180" s="590"/>
      <c r="V1180" s="590"/>
      <c r="W1180" s="590"/>
      <c r="X1180" s="590"/>
      <c r="Y1180" s="591"/>
      <c r="Z1180" s="92"/>
      <c r="AA1180" s="93"/>
      <c r="AB1180" s="93"/>
      <c r="AC1180" s="93"/>
    </row>
    <row r="1181" spans="1:29" ht="20.100000000000001" customHeight="1" thickBot="1" x14ac:dyDescent="0.25">
      <c r="A1181" s="436"/>
      <c r="B1181" s="437"/>
      <c r="C1181" s="566" t="s">
        <v>237</v>
      </c>
      <c r="D1181" s="566"/>
      <c r="E1181" s="566"/>
      <c r="F1181" s="566"/>
      <c r="G1181" s="437" t="str">
        <f>$J$1</f>
        <v>May</v>
      </c>
      <c r="H1181" s="568">
        <f>$K$1</f>
        <v>2025</v>
      </c>
      <c r="I1181" s="568"/>
      <c r="J1181" s="437"/>
      <c r="K1181" s="438"/>
      <c r="L1181" s="439"/>
      <c r="M1181" s="102"/>
      <c r="N1181" s="103"/>
      <c r="O1181" s="104" t="s">
        <v>53</v>
      </c>
      <c r="P1181" s="104" t="s">
        <v>54</v>
      </c>
      <c r="Q1181" s="104" t="s">
        <v>55</v>
      </c>
      <c r="R1181" s="104" t="s">
        <v>56</v>
      </c>
      <c r="S1181" s="105"/>
      <c r="T1181" s="104" t="s">
        <v>53</v>
      </c>
      <c r="U1181" s="104" t="s">
        <v>57</v>
      </c>
      <c r="V1181" s="104" t="s">
        <v>9</v>
      </c>
      <c r="W1181" s="104" t="s">
        <v>10</v>
      </c>
      <c r="X1181" s="104" t="s">
        <v>11</v>
      </c>
      <c r="Y1181" s="104" t="s">
        <v>58</v>
      </c>
      <c r="Z1181" s="92"/>
      <c r="AA1181" s="93"/>
      <c r="AB1181" s="93"/>
      <c r="AC1181" s="93"/>
    </row>
    <row r="1182" spans="1:29" ht="20.100000000000001" customHeight="1" x14ac:dyDescent="0.2">
      <c r="A1182" s="98"/>
      <c r="B1182" s="85"/>
      <c r="C1182" s="85"/>
      <c r="D1182" s="107"/>
      <c r="E1182" s="107"/>
      <c r="F1182" s="107"/>
      <c r="G1182" s="107"/>
      <c r="H1182" s="107"/>
      <c r="I1182" s="85"/>
      <c r="J1182" s="108" t="s">
        <v>59</v>
      </c>
      <c r="K1182" s="87">
        <v>1200</v>
      </c>
      <c r="L1182" s="109"/>
      <c r="M1182" s="93"/>
      <c r="N1182" s="110"/>
      <c r="O1182" s="111" t="s">
        <v>60</v>
      </c>
      <c r="P1182" s="111"/>
      <c r="Q1182" s="111"/>
      <c r="R1182" s="111">
        <v>0</v>
      </c>
      <c r="S1182" s="112"/>
      <c r="T1182" s="111" t="s">
        <v>60</v>
      </c>
      <c r="U1182" s="113"/>
      <c r="V1182" s="113"/>
      <c r="W1182" s="113"/>
      <c r="X1182" s="113"/>
      <c r="Y1182" s="113"/>
      <c r="Z1182" s="92"/>
      <c r="AA1182" s="93"/>
      <c r="AB1182" s="93"/>
      <c r="AC1182" s="93"/>
    </row>
    <row r="1183" spans="1:29" ht="20.100000000000001" customHeight="1" thickBot="1" x14ac:dyDescent="0.25">
      <c r="A1183" s="98"/>
      <c r="B1183" s="85" t="s">
        <v>61</v>
      </c>
      <c r="C1183" s="84"/>
      <c r="D1183" s="85"/>
      <c r="E1183" s="85"/>
      <c r="F1183" s="85"/>
      <c r="G1183" s="85"/>
      <c r="H1183" s="114"/>
      <c r="I1183" s="107"/>
      <c r="J1183" s="85"/>
      <c r="K1183" s="85"/>
      <c r="L1183" s="115"/>
      <c r="M1183" s="94"/>
      <c r="N1183" s="116"/>
      <c r="O1183" s="111" t="s">
        <v>62</v>
      </c>
      <c r="P1183" s="111"/>
      <c r="Q1183" s="111"/>
      <c r="R1183" s="111">
        <v>0</v>
      </c>
      <c r="S1183" s="92"/>
      <c r="T1183" s="111" t="s">
        <v>62</v>
      </c>
      <c r="U1183" s="117"/>
      <c r="V1183" s="113"/>
      <c r="W1183" s="117"/>
      <c r="X1183" s="113"/>
      <c r="Y1183" s="117"/>
      <c r="Z1183" s="92"/>
      <c r="AA1183" s="93"/>
      <c r="AB1183" s="93"/>
      <c r="AC1183" s="93"/>
    </row>
    <row r="1184" spans="1:29" ht="20.100000000000001" customHeight="1" thickBot="1" x14ac:dyDescent="0.25">
      <c r="A1184" s="405"/>
      <c r="B1184" s="413" t="s">
        <v>63</v>
      </c>
      <c r="C1184" s="414"/>
      <c r="D1184" s="353"/>
      <c r="E1184" s="353"/>
      <c r="F1184" s="563" t="s">
        <v>52</v>
      </c>
      <c r="G1184" s="564"/>
      <c r="H1184" s="353"/>
      <c r="I1184" s="563" t="s">
        <v>64</v>
      </c>
      <c r="J1184" s="565"/>
      <c r="K1184" s="564"/>
      <c r="L1184" s="415"/>
      <c r="M1184" s="93"/>
      <c r="N1184" s="110"/>
      <c r="O1184" s="111" t="s">
        <v>65</v>
      </c>
      <c r="P1184" s="111"/>
      <c r="Q1184" s="111"/>
      <c r="R1184" s="111">
        <v>0</v>
      </c>
      <c r="S1184" s="92"/>
      <c r="T1184" s="111" t="s">
        <v>65</v>
      </c>
      <c r="U1184" s="117"/>
      <c r="V1184" s="113"/>
      <c r="W1184" s="117"/>
      <c r="X1184" s="113"/>
      <c r="Y1184" s="117"/>
      <c r="Z1184" s="118"/>
      <c r="AA1184" s="93"/>
      <c r="AB1184" s="93"/>
      <c r="AC1184" s="93"/>
    </row>
    <row r="1185" spans="1:29" ht="20.100000000000001" customHeight="1" x14ac:dyDescent="0.2">
      <c r="A1185" s="98"/>
      <c r="B1185" s="85"/>
      <c r="C1185" s="85"/>
      <c r="D1185" s="85"/>
      <c r="E1185" s="85"/>
      <c r="F1185" s="85"/>
      <c r="G1185" s="85"/>
      <c r="H1185" s="122"/>
      <c r="I1185" s="85"/>
      <c r="J1185" s="85"/>
      <c r="K1185" s="85"/>
      <c r="L1185" s="123"/>
      <c r="M1185" s="93"/>
      <c r="N1185" s="110"/>
      <c r="O1185" s="111" t="s">
        <v>66</v>
      </c>
      <c r="P1185" s="111"/>
      <c r="Q1185" s="111"/>
      <c r="R1185" s="111">
        <v>0</v>
      </c>
      <c r="S1185" s="92"/>
      <c r="T1185" s="111" t="s">
        <v>66</v>
      </c>
      <c r="U1185" s="117"/>
      <c r="V1185" s="113"/>
      <c r="W1185" s="117"/>
      <c r="X1185" s="113"/>
      <c r="Y1185" s="117"/>
      <c r="Z1185" s="92"/>
      <c r="AA1185" s="93"/>
      <c r="AB1185" s="93"/>
      <c r="AC1185" s="93"/>
    </row>
    <row r="1186" spans="1:29" ht="20.100000000000001" customHeight="1" x14ac:dyDescent="0.2">
      <c r="A1186" s="98"/>
      <c r="B1186" s="581" t="s">
        <v>51</v>
      </c>
      <c r="C1186" s="613"/>
      <c r="D1186" s="85"/>
      <c r="E1186" s="85"/>
      <c r="F1186" s="124" t="s">
        <v>67</v>
      </c>
      <c r="G1186" s="125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122"/>
      <c r="I1186" s="126">
        <v>20</v>
      </c>
      <c r="J1186" s="127" t="s">
        <v>68</v>
      </c>
      <c r="K1186" s="128">
        <f>K1182*I1186</f>
        <v>24000</v>
      </c>
      <c r="L1186" s="129"/>
      <c r="M1186" s="93"/>
      <c r="N1186" s="110"/>
      <c r="O1186" s="111" t="s">
        <v>69</v>
      </c>
      <c r="P1186" s="111"/>
      <c r="Q1186" s="111"/>
      <c r="R1186" s="111">
        <v>0</v>
      </c>
      <c r="S1186" s="92"/>
      <c r="T1186" s="111" t="s">
        <v>69</v>
      </c>
      <c r="U1186" s="117"/>
      <c r="V1186" s="113"/>
      <c r="W1186" s="117"/>
      <c r="X1186" s="113"/>
      <c r="Y1186" s="117"/>
      <c r="Z1186" s="92"/>
      <c r="AA1186" s="93"/>
      <c r="AB1186" s="93"/>
      <c r="AC1186" s="93"/>
    </row>
    <row r="1187" spans="1:29" ht="20.100000000000001" customHeight="1" x14ac:dyDescent="0.2">
      <c r="A1187" s="98"/>
      <c r="B1187" s="130"/>
      <c r="C1187" s="130"/>
      <c r="D1187" s="85"/>
      <c r="E1187" s="85"/>
      <c r="F1187" s="124" t="s">
        <v>9</v>
      </c>
      <c r="G1187" s="125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122"/>
      <c r="I1187" s="126"/>
      <c r="J1187" s="127" t="s">
        <v>70</v>
      </c>
      <c r="K1187" s="125">
        <f>K1182/$K$2/8*I1187</f>
        <v>0</v>
      </c>
      <c r="L1187" s="131"/>
      <c r="M1187" s="93"/>
      <c r="N1187" s="110"/>
      <c r="O1187" s="111" t="s">
        <v>47</v>
      </c>
      <c r="P1187" s="140"/>
      <c r="Q1187" s="140"/>
      <c r="R1187" s="111">
        <v>0</v>
      </c>
      <c r="S1187" s="92"/>
      <c r="T1187" s="111" t="s">
        <v>47</v>
      </c>
      <c r="U1187" s="117">
        <f>Y1186</f>
        <v>0</v>
      </c>
      <c r="V1187" s="113"/>
      <c r="W1187" s="117">
        <f>IF(U1187="","",U1187+V1187)</f>
        <v>0</v>
      </c>
      <c r="X1187" s="113"/>
      <c r="Y1187" s="117">
        <f>IF(W1187="","",W1187-X1187)</f>
        <v>0</v>
      </c>
      <c r="Z1187" s="92"/>
      <c r="AA1187" s="93"/>
      <c r="AB1187" s="93"/>
      <c r="AC1187" s="93"/>
    </row>
    <row r="1188" spans="1:29" ht="20.100000000000001" customHeight="1" x14ac:dyDescent="0.2">
      <c r="A1188" s="98"/>
      <c r="B1188" s="124" t="s">
        <v>54</v>
      </c>
      <c r="C1188" s="130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85"/>
      <c r="E1188" s="85"/>
      <c r="F1188" s="124" t="s">
        <v>71</v>
      </c>
      <c r="G1188" s="125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122"/>
      <c r="I1188" s="578" t="s">
        <v>72</v>
      </c>
      <c r="J1188" s="582"/>
      <c r="K1188" s="125">
        <f>K1186+K1187</f>
        <v>24000</v>
      </c>
      <c r="L1188" s="131"/>
      <c r="M1188" s="93"/>
      <c r="N1188" s="110"/>
      <c r="O1188" s="111" t="s">
        <v>73</v>
      </c>
      <c r="P1188" s="111"/>
      <c r="Q1188" s="111"/>
      <c r="R1188" s="111">
        <v>0</v>
      </c>
      <c r="S1188" s="92"/>
      <c r="T1188" s="111" t="s">
        <v>73</v>
      </c>
      <c r="U1188" s="117"/>
      <c r="V1188" s="113"/>
      <c r="W1188" s="117"/>
      <c r="X1188" s="113"/>
      <c r="Y1188" s="117"/>
      <c r="Z1188" s="92"/>
      <c r="AA1188" s="93"/>
      <c r="AB1188" s="93"/>
      <c r="AC1188" s="93"/>
    </row>
    <row r="1189" spans="1:29" ht="20.100000000000001" customHeight="1" x14ac:dyDescent="0.2">
      <c r="A1189" s="98"/>
      <c r="B1189" s="124" t="s">
        <v>55</v>
      </c>
      <c r="C1189" s="130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85"/>
      <c r="E1189" s="85"/>
      <c r="F1189" s="124" t="s">
        <v>11</v>
      </c>
      <c r="G1189" s="125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122"/>
      <c r="I1189" s="578" t="s">
        <v>74</v>
      </c>
      <c r="J1189" s="582"/>
      <c r="K1189" s="125">
        <f>G1189</f>
        <v>0</v>
      </c>
      <c r="L1189" s="131"/>
      <c r="M1189" s="93"/>
      <c r="N1189" s="110"/>
      <c r="O1189" s="111" t="s">
        <v>75</v>
      </c>
      <c r="P1189" s="111"/>
      <c r="Q1189" s="111"/>
      <c r="R1189" s="111">
        <v>0</v>
      </c>
      <c r="S1189" s="92"/>
      <c r="T1189" s="111" t="s">
        <v>75</v>
      </c>
      <c r="U1189" s="117"/>
      <c r="V1189" s="113"/>
      <c r="W1189" s="117"/>
      <c r="X1189" s="113"/>
      <c r="Y1189" s="117"/>
      <c r="Z1189" s="92"/>
      <c r="AA1189" s="93"/>
      <c r="AB1189" s="93"/>
      <c r="AC1189" s="93"/>
    </row>
    <row r="1190" spans="1:29" ht="18.75" customHeight="1" x14ac:dyDescent="0.2">
      <c r="A1190" s="405"/>
      <c r="B1190" s="426" t="s">
        <v>76</v>
      </c>
      <c r="C1190" s="42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353"/>
      <c r="E1190" s="353"/>
      <c r="F1190" s="426" t="s">
        <v>58</v>
      </c>
      <c r="G1190" s="427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353"/>
      <c r="I1190" s="576" t="s">
        <v>13</v>
      </c>
      <c r="J1190" s="577"/>
      <c r="K1190" s="430"/>
      <c r="L1190" s="412"/>
      <c r="M1190" s="93"/>
      <c r="N1190" s="110"/>
      <c r="O1190" s="111" t="s">
        <v>78</v>
      </c>
      <c r="P1190" s="111"/>
      <c r="Q1190" s="111"/>
      <c r="R1190" s="111">
        <v>0</v>
      </c>
      <c r="S1190" s="92"/>
      <c r="T1190" s="111" t="s">
        <v>78</v>
      </c>
      <c r="U1190" s="117" t="str">
        <f>IF($J$1="September",Y1189,"")</f>
        <v/>
      </c>
      <c r="V1190" s="113"/>
      <c r="W1190" s="117" t="str">
        <f t="shared" ref="W1190:W1191" si="305">IF(U1190="","",U1190+V1190)</f>
        <v/>
      </c>
      <c r="X1190" s="113"/>
      <c r="Y1190" s="117" t="str">
        <f t="shared" ref="Y1190:Y1191" si="306">IF(W1190="","",W1190-X1190)</f>
        <v/>
      </c>
      <c r="Z1190" s="118"/>
      <c r="AA1190" s="93"/>
      <c r="AB1190" s="93"/>
      <c r="AC1190" s="93"/>
    </row>
    <row r="1191" spans="1:29" ht="20.100000000000001" customHeight="1" x14ac:dyDescent="0.2">
      <c r="A1191" s="98"/>
      <c r="B1191" s="85"/>
      <c r="C1191" s="85"/>
      <c r="D1191" s="85"/>
      <c r="E1191" s="85"/>
      <c r="F1191" s="85"/>
      <c r="G1191" s="85"/>
      <c r="H1191" s="85"/>
      <c r="I1191" s="587"/>
      <c r="J1191" s="587"/>
      <c r="K1191" s="87"/>
      <c r="L1191" s="121"/>
      <c r="M1191" s="93"/>
      <c r="N1191" s="110"/>
      <c r="O1191" s="111" t="s">
        <v>79</v>
      </c>
      <c r="P1191" s="111"/>
      <c r="Q1191" s="111"/>
      <c r="R1191" s="111">
        <v>0</v>
      </c>
      <c r="S1191" s="92"/>
      <c r="T1191" s="111" t="s">
        <v>79</v>
      </c>
      <c r="U1191" s="117" t="str">
        <f>IF($J$1="October",Y1190,"")</f>
        <v/>
      </c>
      <c r="V1191" s="113"/>
      <c r="W1191" s="117" t="str">
        <f t="shared" si="305"/>
        <v/>
      </c>
      <c r="X1191" s="113"/>
      <c r="Y1191" s="117" t="str">
        <f t="shared" si="306"/>
        <v/>
      </c>
      <c r="Z1191" s="118"/>
      <c r="AA1191" s="93"/>
      <c r="AB1191" s="93"/>
      <c r="AC1191" s="93"/>
    </row>
    <row r="1192" spans="1:29" ht="20.100000000000001" customHeight="1" x14ac:dyDescent="0.3">
      <c r="A1192" s="98"/>
      <c r="B1192" s="83"/>
      <c r="C1192" s="83"/>
      <c r="D1192" s="83"/>
      <c r="E1192" s="83"/>
      <c r="F1192" s="83"/>
      <c r="G1192" s="83"/>
      <c r="H1192" s="83"/>
      <c r="I1192" s="574"/>
      <c r="J1192" s="574"/>
      <c r="K1192" s="87"/>
      <c r="L1192" s="121"/>
      <c r="M1192" s="93"/>
      <c r="N1192" s="110"/>
      <c r="O1192" s="111" t="s">
        <v>80</v>
      </c>
      <c r="P1192" s="111"/>
      <c r="Q1192" s="111"/>
      <c r="R1192" s="111">
        <v>0</v>
      </c>
      <c r="S1192" s="92"/>
      <c r="T1192" s="111" t="s">
        <v>80</v>
      </c>
      <c r="U1192" s="117"/>
      <c r="V1192" s="113"/>
      <c r="W1192" s="117"/>
      <c r="X1192" s="113"/>
      <c r="Y1192" s="117"/>
      <c r="Z1192" s="92"/>
      <c r="AA1192" s="93"/>
      <c r="AB1192" s="93"/>
      <c r="AC1192" s="93"/>
    </row>
    <row r="1193" spans="1:29" ht="20.100000000000001" customHeight="1" thickBot="1" x14ac:dyDescent="0.35">
      <c r="A1193" s="132"/>
      <c r="B1193" s="133"/>
      <c r="C1193" s="133"/>
      <c r="D1193" s="133"/>
      <c r="E1193" s="133"/>
      <c r="F1193" s="133"/>
      <c r="G1193" s="133"/>
      <c r="H1193" s="133"/>
      <c r="I1193" s="133"/>
      <c r="J1193" s="133"/>
      <c r="K1193" s="133"/>
      <c r="L1193" s="134"/>
      <c r="M1193" s="93"/>
      <c r="N1193" s="110"/>
      <c r="O1193" s="111" t="s">
        <v>81</v>
      </c>
      <c r="P1193" s="111"/>
      <c r="Q1193" s="111"/>
      <c r="R1193" s="111">
        <v>0</v>
      </c>
      <c r="S1193" s="92"/>
      <c r="T1193" s="111" t="s">
        <v>81</v>
      </c>
      <c r="U1193" s="117"/>
      <c r="V1193" s="113"/>
      <c r="W1193" s="117"/>
      <c r="X1193" s="113"/>
      <c r="Y1193" s="117"/>
      <c r="Z1193" s="92"/>
      <c r="AA1193" s="93"/>
      <c r="AB1193" s="93"/>
      <c r="AC1193" s="93"/>
    </row>
    <row r="1194" spans="1:29" ht="20.100000000000001" customHeight="1" thickBot="1" x14ac:dyDescent="0.25"/>
    <row r="1195" spans="1:29" ht="20.100000000000001" customHeight="1" thickBot="1" x14ac:dyDescent="0.55000000000000004">
      <c r="A1195" s="560" t="s">
        <v>50</v>
      </c>
      <c r="B1195" s="561"/>
      <c r="C1195" s="561"/>
      <c r="D1195" s="561"/>
      <c r="E1195" s="561"/>
      <c r="F1195" s="561"/>
      <c r="G1195" s="561"/>
      <c r="H1195" s="561"/>
      <c r="I1195" s="561"/>
      <c r="J1195" s="561"/>
      <c r="K1195" s="561"/>
      <c r="L1195" s="562"/>
      <c r="M1195" s="94"/>
      <c r="N1195" s="95"/>
      <c r="O1195" s="557" t="s">
        <v>51</v>
      </c>
      <c r="P1195" s="558"/>
      <c r="Q1195" s="558"/>
      <c r="R1195" s="559"/>
      <c r="S1195" s="96"/>
      <c r="T1195" s="557" t="s">
        <v>52</v>
      </c>
      <c r="U1195" s="558"/>
      <c r="V1195" s="558"/>
      <c r="W1195" s="558"/>
      <c r="X1195" s="558"/>
      <c r="Y1195" s="559"/>
      <c r="Z1195" s="97"/>
      <c r="AA1195" s="86"/>
      <c r="AB1195" s="86"/>
      <c r="AC1195" s="86"/>
    </row>
    <row r="1196" spans="1:29" ht="20.100000000000001" customHeight="1" thickBot="1" x14ac:dyDescent="0.3">
      <c r="A1196" s="436"/>
      <c r="B1196" s="437"/>
      <c r="C1196" s="566" t="s">
        <v>237</v>
      </c>
      <c r="D1196" s="567"/>
      <c r="E1196" s="567"/>
      <c r="F1196" s="567"/>
      <c r="G1196" s="437" t="str">
        <f>$J$1</f>
        <v>May</v>
      </c>
      <c r="H1196" s="568">
        <f>$K$1</f>
        <v>2025</v>
      </c>
      <c r="I1196" s="567"/>
      <c r="J1196" s="437"/>
      <c r="K1196" s="438"/>
      <c r="L1196" s="439"/>
      <c r="M1196" s="102"/>
      <c r="N1196" s="103"/>
      <c r="O1196" s="104" t="s">
        <v>53</v>
      </c>
      <c r="P1196" s="104" t="s">
        <v>54</v>
      </c>
      <c r="Q1196" s="104" t="s">
        <v>55</v>
      </c>
      <c r="R1196" s="104" t="s">
        <v>56</v>
      </c>
      <c r="S1196" s="105"/>
      <c r="T1196" s="104" t="s">
        <v>53</v>
      </c>
      <c r="U1196" s="104" t="s">
        <v>57</v>
      </c>
      <c r="V1196" s="104" t="s">
        <v>9</v>
      </c>
      <c r="W1196" s="104" t="s">
        <v>10</v>
      </c>
      <c r="X1196" s="104" t="s">
        <v>11</v>
      </c>
      <c r="Y1196" s="104" t="s">
        <v>58</v>
      </c>
      <c r="Z1196" s="106"/>
      <c r="AA1196" s="86"/>
      <c r="AB1196" s="86"/>
      <c r="AC1196" s="86"/>
    </row>
    <row r="1197" spans="1:29" ht="20.100000000000001" customHeight="1" x14ac:dyDescent="0.25">
      <c r="A1197" s="405"/>
      <c r="B1197" s="353"/>
      <c r="C1197" s="353"/>
      <c r="D1197" s="406"/>
      <c r="E1197" s="406"/>
      <c r="F1197" s="406"/>
      <c r="G1197" s="406"/>
      <c r="H1197" s="406"/>
      <c r="I1197" s="353"/>
      <c r="J1197" s="407" t="s">
        <v>59</v>
      </c>
      <c r="K1197" s="408">
        <v>30000</v>
      </c>
      <c r="L1197" s="409"/>
      <c r="M1197" s="93"/>
      <c r="N1197" s="110"/>
      <c r="O1197" s="111" t="s">
        <v>60</v>
      </c>
      <c r="P1197" s="111">
        <v>30</v>
      </c>
      <c r="Q1197" s="111">
        <v>1</v>
      </c>
      <c r="R1197" s="111">
        <v>0</v>
      </c>
      <c r="S1197" s="112"/>
      <c r="T1197" s="111" t="s">
        <v>60</v>
      </c>
      <c r="U1197" s="113"/>
      <c r="V1197" s="113"/>
      <c r="W1197" s="113">
        <f>V1197+U1197</f>
        <v>0</v>
      </c>
      <c r="X1197" s="113"/>
      <c r="Y1197" s="113">
        <f>W1197-X1197</f>
        <v>0</v>
      </c>
      <c r="Z1197" s="106"/>
      <c r="AA1197" s="86"/>
      <c r="AB1197" s="86"/>
      <c r="AC1197" s="86"/>
    </row>
    <row r="1198" spans="1:29" ht="20.100000000000001" customHeight="1" thickBot="1" x14ac:dyDescent="0.3">
      <c r="A1198" s="405"/>
      <c r="B1198" s="353" t="s">
        <v>61</v>
      </c>
      <c r="C1198" s="410" t="s">
        <v>222</v>
      </c>
      <c r="D1198" s="353"/>
      <c r="E1198" s="353"/>
      <c r="F1198" s="353"/>
      <c r="G1198" s="353"/>
      <c r="H1198" s="411"/>
      <c r="I1198" s="406"/>
      <c r="J1198" s="353"/>
      <c r="K1198" s="353"/>
      <c r="L1198" s="412"/>
      <c r="M1198" s="94"/>
      <c r="N1198" s="116"/>
      <c r="O1198" s="111" t="s">
        <v>62</v>
      </c>
      <c r="P1198" s="111">
        <v>27</v>
      </c>
      <c r="Q1198" s="111">
        <v>1</v>
      </c>
      <c r="R1198" s="111">
        <v>0</v>
      </c>
      <c r="S1198" s="92"/>
      <c r="T1198" s="111" t="s">
        <v>62</v>
      </c>
      <c r="U1198" s="117">
        <f>Y1197</f>
        <v>0</v>
      </c>
      <c r="V1198" s="113"/>
      <c r="W1198" s="117">
        <f t="shared" ref="W1198:W1208" si="307">IF(U1198="","",U1198+V1198)</f>
        <v>0</v>
      </c>
      <c r="X1198" s="113"/>
      <c r="Y1198" s="117">
        <f t="shared" ref="Y1198:Y1208" si="308">IF(W1198="","",W1198-X1198)</f>
        <v>0</v>
      </c>
      <c r="Z1198" s="118"/>
      <c r="AA1198" s="86"/>
      <c r="AB1198" s="86"/>
      <c r="AC1198" s="86"/>
    </row>
    <row r="1199" spans="1:29" ht="20.100000000000001" customHeight="1" thickBot="1" x14ac:dyDescent="0.25">
      <c r="A1199" s="405"/>
      <c r="B1199" s="413" t="s">
        <v>63</v>
      </c>
      <c r="C1199" s="414"/>
      <c r="D1199" s="353"/>
      <c r="E1199" s="353"/>
      <c r="F1199" s="563" t="s">
        <v>52</v>
      </c>
      <c r="G1199" s="564"/>
      <c r="H1199" s="353"/>
      <c r="I1199" s="563" t="s">
        <v>64</v>
      </c>
      <c r="J1199" s="565"/>
      <c r="K1199" s="564"/>
      <c r="L1199" s="415"/>
      <c r="M1199" s="93"/>
      <c r="N1199" s="110"/>
      <c r="O1199" s="111" t="s">
        <v>65</v>
      </c>
      <c r="P1199" s="111">
        <v>28</v>
      </c>
      <c r="Q1199" s="111">
        <v>3</v>
      </c>
      <c r="R1199" s="111">
        <v>0</v>
      </c>
      <c r="S1199" s="92"/>
      <c r="T1199" s="111" t="s">
        <v>65</v>
      </c>
      <c r="U1199" s="117">
        <f t="shared" ref="U1199:U1200" si="309">IF($J$1="April",Y1198,Y1198)</f>
        <v>0</v>
      </c>
      <c r="V1199" s="113"/>
      <c r="W1199" s="117">
        <f t="shared" si="307"/>
        <v>0</v>
      </c>
      <c r="X1199" s="113"/>
      <c r="Y1199" s="117">
        <f t="shared" si="308"/>
        <v>0</v>
      </c>
      <c r="Z1199" s="118"/>
      <c r="AA1199" s="93"/>
      <c r="AB1199" s="93"/>
      <c r="AC1199" s="93"/>
    </row>
    <row r="1200" spans="1:29" ht="20.100000000000001" customHeight="1" x14ac:dyDescent="0.25">
      <c r="A1200" s="405"/>
      <c r="B1200" s="353"/>
      <c r="C1200" s="353"/>
      <c r="D1200" s="353"/>
      <c r="E1200" s="353"/>
      <c r="F1200" s="353"/>
      <c r="G1200" s="353"/>
      <c r="H1200" s="416"/>
      <c r="I1200" s="353"/>
      <c r="J1200" s="353"/>
      <c r="K1200" s="353"/>
      <c r="L1200" s="417"/>
      <c r="M1200" s="93"/>
      <c r="N1200" s="110"/>
      <c r="O1200" s="111" t="s">
        <v>66</v>
      </c>
      <c r="P1200" s="111">
        <v>26</v>
      </c>
      <c r="Q1200" s="111">
        <v>4</v>
      </c>
      <c r="R1200" s="111">
        <v>0</v>
      </c>
      <c r="S1200" s="92"/>
      <c r="T1200" s="111" t="s">
        <v>66</v>
      </c>
      <c r="U1200" s="117">
        <f t="shared" si="309"/>
        <v>0</v>
      </c>
      <c r="V1200" s="113">
        <v>5000</v>
      </c>
      <c r="W1200" s="117">
        <f t="shared" si="307"/>
        <v>5000</v>
      </c>
      <c r="X1200" s="113"/>
      <c r="Y1200" s="117">
        <f t="shared" si="308"/>
        <v>5000</v>
      </c>
      <c r="Z1200" s="118"/>
      <c r="AA1200" s="86"/>
      <c r="AB1200" s="86"/>
      <c r="AC1200" s="86"/>
    </row>
    <row r="1201" spans="1:29" ht="20.100000000000001" customHeight="1" x14ac:dyDescent="0.25">
      <c r="A1201" s="405"/>
      <c r="B1201" s="581" t="s">
        <v>51</v>
      </c>
      <c r="C1201" s="527"/>
      <c r="D1201" s="353"/>
      <c r="E1201" s="353"/>
      <c r="F1201" s="124" t="s">
        <v>67</v>
      </c>
      <c r="G1201" s="125">
        <f>IF($J$1="January",U1197,IF($J$1="February",U1198,IF($J$1="March",U1199,IF($J$1="April",U1200,IF($J$1="May",U1201,IF($J$1="June",U1202,IF($J$1="July",U1203,IF($J$1="August",U1204,IF($J$1="August",U1204,IF($J$1="September",U1205,IF($J$1="October",U1206,IF($J$1="November",U1207,IF($J$1="December",U1208)))))))))))))</f>
        <v>5000</v>
      </c>
      <c r="H1201" s="416"/>
      <c r="I1201" s="126">
        <f>IF(C1205&gt;=C1204,$K$2,C1203+C1205)</f>
        <v>31</v>
      </c>
      <c r="J1201" s="127" t="s">
        <v>68</v>
      </c>
      <c r="K1201" s="128">
        <f>K1197/$K$2*I1201</f>
        <v>30000</v>
      </c>
      <c r="L1201" s="418"/>
      <c r="M1201" s="93"/>
      <c r="N1201" s="110"/>
      <c r="O1201" s="111" t="s">
        <v>69</v>
      </c>
      <c r="P1201" s="111">
        <v>31</v>
      </c>
      <c r="Q1201" s="111">
        <v>0</v>
      </c>
      <c r="R1201" s="111">
        <v>0</v>
      </c>
      <c r="S1201" s="92"/>
      <c r="T1201" s="111" t="s">
        <v>69</v>
      </c>
      <c r="U1201" s="117">
        <f t="shared" ref="U1201" si="310">IF($J$1="May",Y1200,Y1200)</f>
        <v>5000</v>
      </c>
      <c r="V1201" s="113"/>
      <c r="W1201" s="117">
        <f t="shared" si="307"/>
        <v>5000</v>
      </c>
      <c r="X1201" s="113"/>
      <c r="Y1201" s="117">
        <f t="shared" si="308"/>
        <v>5000</v>
      </c>
      <c r="Z1201" s="118"/>
      <c r="AA1201" s="86"/>
      <c r="AB1201" s="86"/>
      <c r="AC1201" s="86"/>
    </row>
    <row r="1202" spans="1:29" ht="20.100000000000001" customHeight="1" x14ac:dyDescent="0.25">
      <c r="A1202" s="405"/>
      <c r="B1202" s="130"/>
      <c r="C1202" s="130"/>
      <c r="D1202" s="353"/>
      <c r="E1202" s="353"/>
      <c r="F1202" s="124" t="s">
        <v>9</v>
      </c>
      <c r="G1202" s="125">
        <f>IF($J$1="January",V1197,IF($J$1="February",V1198,IF($J$1="March",V1199,IF($J$1="April",V1200,IF($J$1="May",V1201,IF($J$1="June",V1202,IF($J$1="July",V1203,IF($J$1="August",V1204,IF($J$1="August",V1204,IF($J$1="September",V1205,IF($J$1="October",V1206,IF($J$1="November",V1207,IF($J$1="December",V1208)))))))))))))</f>
        <v>0</v>
      </c>
      <c r="H1202" s="416"/>
      <c r="I1202" s="446">
        <v>31</v>
      </c>
      <c r="J1202" s="127" t="s">
        <v>70</v>
      </c>
      <c r="K1202" s="125">
        <f>K1197/$K$2/8*I1202</f>
        <v>3750</v>
      </c>
      <c r="L1202" s="420"/>
      <c r="M1202" s="93"/>
      <c r="N1202" s="110"/>
      <c r="O1202" s="111" t="s">
        <v>47</v>
      </c>
      <c r="P1202" s="111"/>
      <c r="Q1202" s="111"/>
      <c r="R1202" s="111">
        <v>0</v>
      </c>
      <c r="S1202" s="92"/>
      <c r="T1202" s="111" t="s">
        <v>47</v>
      </c>
      <c r="U1202" s="117"/>
      <c r="V1202" s="113"/>
      <c r="W1202" s="117" t="str">
        <f t="shared" si="307"/>
        <v/>
      </c>
      <c r="X1202" s="113"/>
      <c r="Y1202" s="117" t="str">
        <f t="shared" si="308"/>
        <v/>
      </c>
      <c r="Z1202" s="118"/>
      <c r="AA1202" s="86"/>
      <c r="AB1202" s="86"/>
      <c r="AC1202" s="86"/>
    </row>
    <row r="1203" spans="1:29" ht="20.100000000000001" customHeight="1" x14ac:dyDescent="0.25">
      <c r="A1203" s="405"/>
      <c r="B1203" s="124" t="s">
        <v>54</v>
      </c>
      <c r="C1203" s="130">
        <f>IF($J$1="January",P1197,IF($J$1="February",P1198,IF($J$1="March",P1199,IF($J$1="April",P1200,IF($J$1="May",P1201,IF($J$1="June",P1202,IF($J$1="July",P1203,IF($J$1="August",P1204,IF($J$1="August",P1204,IF($J$1="September",P1205,IF($J$1="October",P1206,IF($J$1="November",P1207,IF($J$1="December",P1208)))))))))))))</f>
        <v>31</v>
      </c>
      <c r="D1203" s="353"/>
      <c r="E1203" s="353"/>
      <c r="F1203" s="124" t="s">
        <v>71</v>
      </c>
      <c r="G1203" s="125">
        <f>IF($J$1="January",W1197,IF($J$1="February",W1198,IF($J$1="March",W1199,IF($J$1="April",W1200,IF($J$1="May",W1201,IF($J$1="June",W1202,IF($J$1="July",W1203,IF($J$1="August",W1204,IF($J$1="August",W1204,IF($J$1="September",W1205,IF($J$1="October",W1206,IF($J$1="November",W1207,IF($J$1="December",W1208)))))))))))))</f>
        <v>5000</v>
      </c>
      <c r="H1203" s="416"/>
      <c r="I1203" s="578" t="s">
        <v>72</v>
      </c>
      <c r="J1203" s="527"/>
      <c r="K1203" s="125">
        <f>K1201+K1202</f>
        <v>33750</v>
      </c>
      <c r="L1203" s="420"/>
      <c r="M1203" s="93"/>
      <c r="N1203" s="110"/>
      <c r="O1203" s="111" t="s">
        <v>73</v>
      </c>
      <c r="P1203" s="111"/>
      <c r="Q1203" s="111"/>
      <c r="R1203" s="111">
        <v>0</v>
      </c>
      <c r="S1203" s="92"/>
      <c r="T1203" s="111" t="s">
        <v>73</v>
      </c>
      <c r="U1203" s="117" t="str">
        <f>Y1202</f>
        <v/>
      </c>
      <c r="V1203" s="113"/>
      <c r="W1203" s="117" t="str">
        <f t="shared" si="307"/>
        <v/>
      </c>
      <c r="X1203" s="113"/>
      <c r="Y1203" s="117" t="str">
        <f t="shared" si="308"/>
        <v/>
      </c>
      <c r="Z1203" s="118"/>
      <c r="AA1203" s="86"/>
      <c r="AB1203" s="86"/>
      <c r="AC1203" s="86"/>
    </row>
    <row r="1204" spans="1:29" ht="20.100000000000001" customHeight="1" x14ac:dyDescent="0.25">
      <c r="A1204" s="405"/>
      <c r="B1204" s="124" t="s">
        <v>55</v>
      </c>
      <c r="C1204" s="130">
        <f>IF($J$1="January",Q1197,IF($J$1="February",Q1198,IF($J$1="March",Q1199,IF($J$1="April",Q1200,IF($J$1="May",Q1201,IF($J$1="June",Q1202,IF($J$1="July",Q1203,IF($J$1="August",Q1204,IF($J$1="August",Q1204,IF($J$1="September",Q1205,IF($J$1="October",Q1206,IF($J$1="November",Q1207,IF($J$1="December",Q1208)))))))))))))</f>
        <v>0</v>
      </c>
      <c r="D1204" s="353"/>
      <c r="E1204" s="353"/>
      <c r="F1204" s="124" t="s">
        <v>11</v>
      </c>
      <c r="G1204" s="125">
        <f>IF($J$1="January",X1197,IF($J$1="February",X1198,IF($J$1="March",X1199,IF($J$1="April",X1200,IF($J$1="May",X1201,IF($J$1="June",X1202,IF($J$1="July",X1203,IF($J$1="August",X1204,IF($J$1="August",X1204,IF($J$1="September",X1205,IF($J$1="October",X1206,IF($J$1="November",X1207,IF($J$1="December",X1208)))))))))))))</f>
        <v>0</v>
      </c>
      <c r="H1204" s="416"/>
      <c r="I1204" s="578" t="s">
        <v>74</v>
      </c>
      <c r="J1204" s="527"/>
      <c r="K1204" s="125">
        <f>G1204</f>
        <v>0</v>
      </c>
      <c r="L1204" s="420"/>
      <c r="M1204" s="93"/>
      <c r="N1204" s="110"/>
      <c r="O1204" s="111" t="s">
        <v>75</v>
      </c>
      <c r="P1204" s="111"/>
      <c r="Q1204" s="111"/>
      <c r="R1204" s="111">
        <v>0</v>
      </c>
      <c r="S1204" s="92"/>
      <c r="T1204" s="111" t="s">
        <v>75</v>
      </c>
      <c r="U1204" s="117" t="str">
        <f t="shared" ref="U1204:U1205" si="311">IF($J$1="September",Y1203,"")</f>
        <v/>
      </c>
      <c r="V1204" s="113"/>
      <c r="W1204" s="117" t="str">
        <f t="shared" si="307"/>
        <v/>
      </c>
      <c r="X1204" s="113"/>
      <c r="Y1204" s="117" t="str">
        <f t="shared" si="308"/>
        <v/>
      </c>
      <c r="Z1204" s="118"/>
      <c r="AA1204" s="86"/>
      <c r="AB1204" s="86"/>
      <c r="AC1204" s="86"/>
    </row>
    <row r="1205" spans="1:29" ht="18.75" customHeight="1" x14ac:dyDescent="0.2">
      <c r="A1205" s="405"/>
      <c r="B1205" s="426" t="s">
        <v>76</v>
      </c>
      <c r="C1205" s="424">
        <f>IF($J$1="January",R1197,IF($J$1="February",R1198,IF($J$1="March",R1199,IF($J$1="April",R1200,IF($J$1="May",R1201,IF($J$1="June",R1202,IF($J$1="July",R1203,IF($J$1="August",R1204,IF($J$1="August",R1204,IF($J$1="September",R1205,IF($J$1="October",R1206,IF($J$1="November",R1207,IF($J$1="December",R1208)))))))))))))</f>
        <v>0</v>
      </c>
      <c r="D1205" s="353"/>
      <c r="E1205" s="353"/>
      <c r="F1205" s="426" t="s">
        <v>58</v>
      </c>
      <c r="G1205" s="427">
        <f>IF($J$1="January",Y1197,IF($J$1="February",Y1198,IF($J$1="March",Y1199,IF($J$1="April",Y1200,IF($J$1="May",Y1201,IF($J$1="June",Y1202,IF($J$1="July",Y1203,IF($J$1="August",Y1204,IF($J$1="August",Y1204,IF($J$1="September",Y1205,IF($J$1="October",Y1206,IF($J$1="November",Y1207,IF($J$1="December",Y1208)))))))))))))</f>
        <v>5000</v>
      </c>
      <c r="H1205" s="353"/>
      <c r="I1205" s="576" t="s">
        <v>13</v>
      </c>
      <c r="J1205" s="577"/>
      <c r="K1205" s="430">
        <f>K1203-K1204</f>
        <v>33750</v>
      </c>
      <c r="L1205" s="412"/>
      <c r="M1205" s="93"/>
      <c r="N1205" s="110"/>
      <c r="O1205" s="111" t="s">
        <v>78</v>
      </c>
      <c r="P1205" s="111"/>
      <c r="Q1205" s="111"/>
      <c r="R1205" s="111">
        <v>0</v>
      </c>
      <c r="S1205" s="92"/>
      <c r="T1205" s="111" t="s">
        <v>78</v>
      </c>
      <c r="U1205" s="117" t="str">
        <f t="shared" si="311"/>
        <v/>
      </c>
      <c r="V1205" s="113"/>
      <c r="W1205" s="117" t="str">
        <f t="shared" si="307"/>
        <v/>
      </c>
      <c r="X1205" s="113"/>
      <c r="Y1205" s="117" t="str">
        <f t="shared" si="308"/>
        <v/>
      </c>
      <c r="Z1205" s="118"/>
      <c r="AA1205" s="93"/>
      <c r="AB1205" s="93"/>
      <c r="AC1205" s="93"/>
    </row>
    <row r="1206" spans="1:29" ht="20.100000000000001" customHeight="1" x14ac:dyDescent="0.25">
      <c r="A1206" s="405"/>
      <c r="B1206" s="353"/>
      <c r="C1206" s="353"/>
      <c r="D1206" s="353"/>
      <c r="E1206" s="353"/>
      <c r="F1206" s="353"/>
      <c r="G1206" s="353"/>
      <c r="H1206" s="353"/>
      <c r="I1206" s="571"/>
      <c r="J1206" s="572"/>
      <c r="K1206" s="408">
        <v>32780</v>
      </c>
      <c r="L1206" s="415"/>
      <c r="M1206" s="93"/>
      <c r="N1206" s="110"/>
      <c r="O1206" s="111" t="s">
        <v>79</v>
      </c>
      <c r="P1206" s="111"/>
      <c r="Q1206" s="111"/>
      <c r="R1206" s="111">
        <v>0</v>
      </c>
      <c r="S1206" s="92"/>
      <c r="T1206" s="111" t="s">
        <v>79</v>
      </c>
      <c r="U1206" s="117" t="str">
        <f>IF($J$1="October",Y1205,"")</f>
        <v/>
      </c>
      <c r="V1206" s="113"/>
      <c r="W1206" s="117" t="str">
        <f t="shared" si="307"/>
        <v/>
      </c>
      <c r="X1206" s="113"/>
      <c r="Y1206" s="117" t="str">
        <f t="shared" si="308"/>
        <v/>
      </c>
      <c r="Z1206" s="118"/>
      <c r="AA1206" s="86"/>
      <c r="AB1206" s="86"/>
      <c r="AC1206" s="86"/>
    </row>
    <row r="1207" spans="1:29" ht="20.100000000000001" customHeight="1" x14ac:dyDescent="0.3">
      <c r="A1207" s="405"/>
      <c r="B1207" s="444"/>
      <c r="C1207" s="444"/>
      <c r="D1207" s="444"/>
      <c r="E1207" s="444"/>
      <c r="F1207" s="444"/>
      <c r="G1207" s="444"/>
      <c r="H1207" s="444"/>
      <c r="I1207" s="571"/>
      <c r="J1207" s="572"/>
      <c r="K1207" s="408">
        <f>K1205-K1206</f>
        <v>970</v>
      </c>
      <c r="L1207" s="415"/>
      <c r="M1207" s="93"/>
      <c r="N1207" s="110"/>
      <c r="O1207" s="111" t="s">
        <v>80</v>
      </c>
      <c r="P1207" s="111"/>
      <c r="Q1207" s="111"/>
      <c r="R1207" s="111">
        <v>0</v>
      </c>
      <c r="S1207" s="92"/>
      <c r="T1207" s="111" t="s">
        <v>80</v>
      </c>
      <c r="U1207" s="117" t="str">
        <f>IF($J$1="November",Y1206,"")</f>
        <v/>
      </c>
      <c r="V1207" s="113"/>
      <c r="W1207" s="117" t="str">
        <f t="shared" si="307"/>
        <v/>
      </c>
      <c r="X1207" s="113"/>
      <c r="Y1207" s="117" t="str">
        <f t="shared" si="308"/>
        <v/>
      </c>
      <c r="Z1207" s="118"/>
      <c r="AA1207" s="86"/>
      <c r="AB1207" s="86"/>
      <c r="AC1207" s="86"/>
    </row>
    <row r="1208" spans="1:29" ht="20.100000000000001" customHeight="1" thickBot="1" x14ac:dyDescent="0.35">
      <c r="A1208" s="421"/>
      <c r="B1208" s="447"/>
      <c r="C1208" s="447"/>
      <c r="D1208" s="447"/>
      <c r="E1208" s="447"/>
      <c r="F1208" s="447"/>
      <c r="G1208" s="447"/>
      <c r="H1208" s="447"/>
      <c r="I1208" s="447"/>
      <c r="J1208" s="447"/>
      <c r="K1208" s="447"/>
      <c r="L1208" s="423"/>
      <c r="M1208" s="93"/>
      <c r="N1208" s="110"/>
      <c r="O1208" s="111" t="s">
        <v>81</v>
      </c>
      <c r="P1208" s="111"/>
      <c r="Q1208" s="111"/>
      <c r="R1208" s="111" t="str">
        <f t="shared" ref="R1208" si="312">IF(Q1208="","",R1207-Q1208)</f>
        <v/>
      </c>
      <c r="S1208" s="92"/>
      <c r="T1208" s="111" t="s">
        <v>81</v>
      </c>
      <c r="U1208" s="117" t="str">
        <f>IF($J$1="Dec",Y1207,"")</f>
        <v/>
      </c>
      <c r="V1208" s="113"/>
      <c r="W1208" s="117" t="str">
        <f t="shared" si="307"/>
        <v/>
      </c>
      <c r="X1208" s="113"/>
      <c r="Y1208" s="117" t="str">
        <f t="shared" si="308"/>
        <v/>
      </c>
      <c r="Z1208" s="118"/>
      <c r="AA1208" s="86"/>
      <c r="AB1208" s="86"/>
      <c r="AC1208" s="86"/>
    </row>
    <row r="1209" spans="1:29" ht="20.100000000000001" customHeight="1" x14ac:dyDescent="0.2">
      <c r="A1209" s="353"/>
      <c r="B1209" s="353"/>
      <c r="C1209" s="353"/>
      <c r="D1209" s="353"/>
      <c r="E1209" s="353"/>
      <c r="F1209" s="353"/>
      <c r="G1209" s="353"/>
      <c r="H1209" s="353"/>
      <c r="I1209" s="353"/>
      <c r="J1209" s="353"/>
      <c r="K1209" s="353"/>
      <c r="L1209" s="353"/>
      <c r="M1209" s="136"/>
      <c r="N1209" s="137"/>
      <c r="O1209" s="137"/>
      <c r="P1209" s="137"/>
      <c r="Q1209" s="137"/>
      <c r="R1209" s="137"/>
      <c r="S1209" s="137"/>
      <c r="T1209" s="137"/>
      <c r="U1209" s="137"/>
      <c r="V1209" s="137"/>
      <c r="W1209" s="137"/>
      <c r="X1209" s="137"/>
      <c r="Y1209" s="137"/>
      <c r="Z1209" s="137"/>
      <c r="AA1209" s="136"/>
      <c r="AB1209" s="136"/>
      <c r="AC1209" s="136"/>
    </row>
    <row r="1210" spans="1:29" ht="20.100000000000001" customHeight="1" x14ac:dyDescent="0.2"/>
    <row r="1211" spans="1:29" ht="20.100000000000001" customHeight="1" x14ac:dyDescent="0.2"/>
    <row r="1212" spans="1:29" ht="20.100000000000001" customHeight="1" x14ac:dyDescent="0.2"/>
    <row r="1213" spans="1:29" ht="20.100000000000001" customHeight="1" x14ac:dyDescent="0.2"/>
    <row r="1214" spans="1:29" ht="20.100000000000001" customHeight="1" x14ac:dyDescent="0.2"/>
    <row r="1215" spans="1:29" ht="20.100000000000001" customHeight="1" x14ac:dyDescent="0.2"/>
    <row r="1216" spans="1:29" ht="20.100000000000001" customHeight="1" x14ac:dyDescent="0.2"/>
    <row r="1217" ht="20.100000000000001" customHeight="1" x14ac:dyDescent="0.2"/>
    <row r="1218" ht="20.100000000000001" customHeight="1" x14ac:dyDescent="0.2"/>
    <row r="1219" ht="20.100000000000001" customHeight="1" x14ac:dyDescent="0.2"/>
    <row r="1220" ht="20.100000000000001" customHeight="1" x14ac:dyDescent="0.2"/>
    <row r="1221" ht="20.100000000000001" customHeight="1" x14ac:dyDescent="0.2"/>
    <row r="1222" ht="20.100000000000001" customHeight="1" x14ac:dyDescent="0.2"/>
    <row r="1223" ht="20.100000000000001" customHeight="1" x14ac:dyDescent="0.2"/>
    <row r="1224" ht="20.100000000000001" customHeight="1" x14ac:dyDescent="0.2"/>
    <row r="1225" ht="20.100000000000001" customHeight="1" x14ac:dyDescent="0.2"/>
    <row r="1226" ht="20.100000000000001" customHeight="1" x14ac:dyDescent="0.2"/>
    <row r="1227" ht="20.100000000000001" customHeight="1" x14ac:dyDescent="0.2"/>
    <row r="1228" ht="20.100000000000001" customHeight="1" x14ac:dyDescent="0.2"/>
    <row r="1229" ht="20.100000000000001" customHeight="1" x14ac:dyDescent="0.2"/>
    <row r="1230" ht="20.100000000000001" customHeight="1" x14ac:dyDescent="0.2"/>
    <row r="1231" ht="20.100000000000001" customHeight="1" x14ac:dyDescent="0.2"/>
    <row r="1232" ht="20.100000000000001" customHeight="1" x14ac:dyDescent="0.2"/>
    <row r="1233" ht="20.100000000000001" customHeight="1" x14ac:dyDescent="0.2"/>
    <row r="1234" ht="20.100000000000001" customHeight="1" x14ac:dyDescent="0.2"/>
    <row r="1235" ht="20.100000000000001" customHeight="1" x14ac:dyDescent="0.2"/>
    <row r="1236" ht="20.100000000000001" customHeight="1" x14ac:dyDescent="0.2"/>
    <row r="1237" ht="20.100000000000001" customHeight="1" x14ac:dyDescent="0.2"/>
    <row r="1238" ht="20.100000000000001" customHeight="1" x14ac:dyDescent="0.2"/>
    <row r="1239" ht="20.100000000000001" customHeight="1" x14ac:dyDescent="0.2"/>
    <row r="1240" ht="20.100000000000001" customHeight="1" x14ac:dyDescent="0.2"/>
    <row r="1241" ht="20.100000000000001" customHeight="1" x14ac:dyDescent="0.2"/>
    <row r="1242" ht="20.100000000000001" customHeight="1" x14ac:dyDescent="0.2"/>
    <row r="1243" ht="20.100000000000001" customHeight="1" x14ac:dyDescent="0.2"/>
    <row r="1244" ht="20.100000000000001" customHeight="1" x14ac:dyDescent="0.2"/>
    <row r="1245" ht="20.100000000000001" customHeight="1" x14ac:dyDescent="0.2"/>
    <row r="1246" ht="20.100000000000001" customHeight="1" x14ac:dyDescent="0.2"/>
    <row r="1247" ht="20.100000000000001" customHeight="1" x14ac:dyDescent="0.2"/>
    <row r="1248" ht="20.100000000000001" customHeight="1" x14ac:dyDescent="0.2"/>
    <row r="1249" ht="20.100000000000001" customHeight="1" x14ac:dyDescent="0.2"/>
    <row r="1250" ht="20.100000000000001" customHeight="1" x14ac:dyDescent="0.2"/>
    <row r="1251" ht="20.100000000000001" customHeight="1" x14ac:dyDescent="0.2"/>
    <row r="1252" ht="20.100000000000001" customHeight="1" x14ac:dyDescent="0.2"/>
    <row r="1253" ht="20.100000000000001" customHeight="1" x14ac:dyDescent="0.2"/>
    <row r="1254" ht="20.100000000000001" customHeight="1" x14ac:dyDescent="0.2"/>
    <row r="1255" ht="20.100000000000001" customHeight="1" x14ac:dyDescent="0.2"/>
    <row r="1256" ht="20.100000000000001" customHeight="1" x14ac:dyDescent="0.2"/>
    <row r="1257" ht="20.100000000000001" customHeight="1" x14ac:dyDescent="0.2"/>
    <row r="1258" ht="20.100000000000001" customHeight="1" x14ac:dyDescent="0.2"/>
    <row r="1259" ht="20.100000000000001" customHeight="1" x14ac:dyDescent="0.2"/>
    <row r="1260" ht="20.100000000000001" customHeight="1" x14ac:dyDescent="0.2"/>
    <row r="1261" ht="20.100000000000001" customHeight="1" x14ac:dyDescent="0.2"/>
    <row r="1262" ht="20.100000000000001" customHeight="1" x14ac:dyDescent="0.2"/>
    <row r="1263" ht="20.100000000000001" customHeight="1" x14ac:dyDescent="0.2"/>
    <row r="1264" ht="20.100000000000001" customHeight="1" x14ac:dyDescent="0.2"/>
    <row r="1265" ht="20.100000000000001" customHeight="1" x14ac:dyDescent="0.2"/>
    <row r="1266" ht="20.100000000000001" customHeight="1" x14ac:dyDescent="0.2"/>
    <row r="1267" ht="20.100000000000001" customHeight="1" x14ac:dyDescent="0.2"/>
    <row r="1268" ht="20.100000000000001" customHeight="1" x14ac:dyDescent="0.2"/>
    <row r="1269" ht="20.100000000000001" customHeight="1" x14ac:dyDescent="0.2"/>
    <row r="1270" ht="20.100000000000001" customHeight="1" x14ac:dyDescent="0.2"/>
    <row r="1271" ht="20.100000000000001" customHeight="1" x14ac:dyDescent="0.2"/>
    <row r="1272" ht="20.100000000000001" customHeight="1" x14ac:dyDescent="0.2"/>
    <row r="1273" ht="20.100000000000001" customHeight="1" x14ac:dyDescent="0.2"/>
    <row r="1274" ht="20.100000000000001" customHeight="1" x14ac:dyDescent="0.2"/>
    <row r="1275" ht="20.100000000000001" customHeight="1" x14ac:dyDescent="0.2"/>
    <row r="1276" ht="20.100000000000001" customHeight="1" x14ac:dyDescent="0.2"/>
    <row r="1277" ht="20.100000000000001" customHeight="1" x14ac:dyDescent="0.2"/>
    <row r="1278" ht="20.100000000000001" customHeight="1" x14ac:dyDescent="0.2"/>
    <row r="1279" ht="20.100000000000001" customHeight="1" x14ac:dyDescent="0.2"/>
    <row r="1280" ht="20.100000000000001" customHeight="1" x14ac:dyDescent="0.2"/>
    <row r="1281" ht="20.100000000000001" customHeight="1" x14ac:dyDescent="0.2"/>
    <row r="1282" ht="20.100000000000001" customHeight="1" x14ac:dyDescent="0.2"/>
    <row r="1283" ht="20.100000000000001" customHeight="1" x14ac:dyDescent="0.2"/>
    <row r="1284" ht="20.100000000000001" customHeight="1" x14ac:dyDescent="0.2"/>
    <row r="1285" ht="20.100000000000001" customHeight="1" x14ac:dyDescent="0.2"/>
    <row r="1286" ht="20.100000000000001" customHeight="1" x14ac:dyDescent="0.2"/>
    <row r="1287" ht="20.100000000000001" customHeight="1" x14ac:dyDescent="0.2"/>
    <row r="1288" ht="20.100000000000001" customHeight="1" x14ac:dyDescent="0.2"/>
    <row r="1289" ht="20.100000000000001" customHeight="1" x14ac:dyDescent="0.2"/>
    <row r="1290" ht="20.100000000000001" customHeight="1" x14ac:dyDescent="0.2"/>
    <row r="1291" ht="20.100000000000001" customHeight="1" x14ac:dyDescent="0.2"/>
    <row r="1292" ht="20.100000000000001" customHeight="1" x14ac:dyDescent="0.2"/>
    <row r="1293" ht="20.100000000000001" customHeight="1" x14ac:dyDescent="0.2"/>
    <row r="1294" ht="20.100000000000001" customHeight="1" x14ac:dyDescent="0.2"/>
    <row r="1295" ht="20.100000000000001" customHeight="1" x14ac:dyDescent="0.2"/>
    <row r="1296" ht="20.100000000000001" customHeight="1" x14ac:dyDescent="0.2"/>
    <row r="1297" ht="20.100000000000001" customHeight="1" x14ac:dyDescent="0.2"/>
    <row r="1298" ht="20.100000000000001" customHeight="1" x14ac:dyDescent="0.2"/>
    <row r="1299" ht="20.100000000000001" customHeight="1" x14ac:dyDescent="0.2"/>
    <row r="1300" ht="20.100000000000001" customHeight="1" x14ac:dyDescent="0.2"/>
    <row r="1301" ht="20.100000000000001" customHeight="1" x14ac:dyDescent="0.2"/>
    <row r="1302" ht="20.100000000000001" customHeight="1" x14ac:dyDescent="0.2"/>
    <row r="1303" ht="20.100000000000001" customHeight="1" x14ac:dyDescent="0.2"/>
    <row r="1304" ht="20.100000000000001" customHeight="1" x14ac:dyDescent="0.2"/>
    <row r="1305" ht="20.100000000000001" customHeight="1" x14ac:dyDescent="0.2"/>
    <row r="1306" ht="20.100000000000001" customHeight="1" x14ac:dyDescent="0.2"/>
    <row r="1307" ht="20.100000000000001" customHeight="1" x14ac:dyDescent="0.2"/>
    <row r="1308" ht="20.100000000000001" customHeight="1" x14ac:dyDescent="0.2"/>
    <row r="1309" ht="20.100000000000001" customHeight="1" x14ac:dyDescent="0.2"/>
    <row r="1310" ht="20.100000000000001" customHeight="1" x14ac:dyDescent="0.2"/>
    <row r="1311" ht="20.100000000000001" customHeight="1" x14ac:dyDescent="0.2"/>
    <row r="1312" ht="20.100000000000001" customHeight="1" x14ac:dyDescent="0.2"/>
    <row r="1313" ht="20.100000000000001" customHeight="1" x14ac:dyDescent="0.2"/>
    <row r="1314" ht="20.100000000000001" customHeight="1" x14ac:dyDescent="0.2"/>
    <row r="1315" ht="20.100000000000001" customHeight="1" x14ac:dyDescent="0.2"/>
    <row r="1316" ht="20.100000000000001" customHeight="1" x14ac:dyDescent="0.2"/>
    <row r="1317" ht="20.100000000000001" customHeight="1" x14ac:dyDescent="0.2"/>
    <row r="1318" ht="20.100000000000001" customHeight="1" x14ac:dyDescent="0.2"/>
    <row r="1319" ht="20.100000000000001" customHeight="1" x14ac:dyDescent="0.2"/>
    <row r="1320" ht="20.100000000000001" customHeight="1" x14ac:dyDescent="0.2"/>
    <row r="1321" ht="20.100000000000001" customHeight="1" x14ac:dyDescent="0.2"/>
    <row r="1322" ht="20.100000000000001" customHeight="1" x14ac:dyDescent="0.2"/>
    <row r="1323" ht="20.100000000000001" customHeight="1" x14ac:dyDescent="0.2"/>
    <row r="1324" ht="20.100000000000001" customHeight="1" x14ac:dyDescent="0.2"/>
    <row r="1325" ht="20.100000000000001" customHeight="1" x14ac:dyDescent="0.2"/>
    <row r="1326" ht="20.100000000000001" customHeight="1" x14ac:dyDescent="0.2"/>
    <row r="1327" ht="20.100000000000001" customHeight="1" x14ac:dyDescent="0.2"/>
    <row r="1328" ht="20.100000000000001" customHeight="1" x14ac:dyDescent="0.2"/>
    <row r="1329" ht="20.100000000000001" customHeight="1" x14ac:dyDescent="0.2"/>
    <row r="1330" ht="20.100000000000001" customHeight="1" x14ac:dyDescent="0.2"/>
    <row r="1331" ht="20.100000000000001" customHeight="1" x14ac:dyDescent="0.2"/>
    <row r="1332" ht="20.100000000000001" customHeight="1" x14ac:dyDescent="0.2"/>
    <row r="1333" ht="20.100000000000001" customHeight="1" x14ac:dyDescent="0.2"/>
    <row r="1334" ht="20.100000000000001" customHeight="1" x14ac:dyDescent="0.2"/>
    <row r="1335" ht="20.100000000000001" customHeight="1" x14ac:dyDescent="0.2"/>
    <row r="1336" ht="20.100000000000001" customHeight="1" x14ac:dyDescent="0.2"/>
    <row r="1337" ht="20.100000000000001" customHeight="1" x14ac:dyDescent="0.2"/>
    <row r="1338" ht="20.100000000000001" customHeight="1" x14ac:dyDescent="0.2"/>
    <row r="1339" ht="20.100000000000001" customHeight="1" x14ac:dyDescent="0.2"/>
    <row r="1340" ht="20.100000000000001" customHeight="1" x14ac:dyDescent="0.2"/>
    <row r="1341" ht="20.100000000000001" customHeight="1" x14ac:dyDescent="0.2"/>
    <row r="1342" ht="20.100000000000001" customHeight="1" x14ac:dyDescent="0.2"/>
    <row r="1343" ht="20.100000000000001" customHeight="1" x14ac:dyDescent="0.2"/>
    <row r="1344" ht="20.100000000000001" customHeight="1" x14ac:dyDescent="0.2"/>
    <row r="1345" ht="20.100000000000001" customHeight="1" x14ac:dyDescent="0.2"/>
    <row r="1346" ht="20.100000000000001" customHeight="1" x14ac:dyDescent="0.2"/>
    <row r="1347" ht="20.100000000000001" customHeight="1" x14ac:dyDescent="0.2"/>
    <row r="1348" ht="20.100000000000001" customHeight="1" x14ac:dyDescent="0.2"/>
    <row r="1349" ht="20.100000000000001" customHeight="1" x14ac:dyDescent="0.2"/>
    <row r="1350" ht="20.100000000000001" customHeight="1" x14ac:dyDescent="0.2"/>
    <row r="1351" ht="20.100000000000001" customHeight="1" x14ac:dyDescent="0.2"/>
    <row r="1352" ht="20.100000000000001" customHeight="1" x14ac:dyDescent="0.2"/>
    <row r="1353" ht="20.100000000000001" customHeight="1" x14ac:dyDescent="0.2"/>
    <row r="1354" ht="20.100000000000001" customHeight="1" x14ac:dyDescent="0.2"/>
    <row r="1355" ht="20.100000000000001" customHeight="1" x14ac:dyDescent="0.2"/>
    <row r="1356" ht="20.100000000000001" customHeight="1" x14ac:dyDescent="0.2"/>
    <row r="1357" ht="20.100000000000001" customHeight="1" x14ac:dyDescent="0.2"/>
    <row r="1358" ht="20.100000000000001" customHeight="1" x14ac:dyDescent="0.2"/>
    <row r="1359" ht="20.100000000000001" customHeight="1" x14ac:dyDescent="0.2"/>
    <row r="1360" ht="20.100000000000001" customHeight="1" x14ac:dyDescent="0.2"/>
    <row r="1361" ht="20.100000000000001" customHeight="1" x14ac:dyDescent="0.2"/>
    <row r="1362" ht="20.100000000000001" customHeight="1" x14ac:dyDescent="0.2"/>
    <row r="1363" ht="20.100000000000001" customHeight="1" x14ac:dyDescent="0.2"/>
    <row r="1364" ht="20.100000000000001" customHeight="1" x14ac:dyDescent="0.2"/>
    <row r="1365" ht="20.100000000000001" customHeight="1" x14ac:dyDescent="0.2"/>
    <row r="1366" ht="20.100000000000001" customHeight="1" x14ac:dyDescent="0.2"/>
    <row r="1367" ht="20.100000000000001" customHeight="1" x14ac:dyDescent="0.2"/>
    <row r="1368" ht="20.100000000000001" customHeight="1" x14ac:dyDescent="0.2"/>
    <row r="1369" ht="20.100000000000001" customHeight="1" x14ac:dyDescent="0.2"/>
    <row r="1370" ht="20.100000000000001" customHeight="1" x14ac:dyDescent="0.2"/>
    <row r="1371" ht="20.100000000000001" customHeight="1" x14ac:dyDescent="0.2"/>
    <row r="1372" ht="20.100000000000001" customHeight="1" x14ac:dyDescent="0.2"/>
    <row r="1373" ht="20.100000000000001" customHeight="1" x14ac:dyDescent="0.2"/>
    <row r="1374" ht="20.100000000000001" customHeight="1" x14ac:dyDescent="0.2"/>
    <row r="1375" ht="20.100000000000001" customHeight="1" x14ac:dyDescent="0.2"/>
    <row r="1376" ht="20.100000000000001" customHeight="1" x14ac:dyDescent="0.2"/>
    <row r="1377" ht="20.100000000000001" customHeight="1" x14ac:dyDescent="0.2"/>
    <row r="1378" ht="20.100000000000001" customHeight="1" x14ac:dyDescent="0.2"/>
    <row r="1379" ht="20.100000000000001" customHeight="1" x14ac:dyDescent="0.2"/>
    <row r="1380" ht="20.100000000000001" customHeight="1" x14ac:dyDescent="0.2"/>
    <row r="1381" ht="20.100000000000001" customHeight="1" x14ac:dyDescent="0.2"/>
  </sheetData>
  <mergeCells count="1037">
    <mergeCell ref="I873:J873"/>
    <mergeCell ref="I874:J874"/>
    <mergeCell ref="O1074:R1074"/>
    <mergeCell ref="I1131:J1131"/>
    <mergeCell ref="A877:L877"/>
    <mergeCell ref="O877:R877"/>
    <mergeCell ref="F1033:G1033"/>
    <mergeCell ref="I1033:K1033"/>
    <mergeCell ref="O1029:R1029"/>
    <mergeCell ref="B1005:C1005"/>
    <mergeCell ref="C969:F969"/>
    <mergeCell ref="F957:G957"/>
    <mergeCell ref="O953:R953"/>
    <mergeCell ref="H938:I938"/>
    <mergeCell ref="I1055:J1055"/>
    <mergeCell ref="C1150:F1150"/>
    <mergeCell ref="I1003:K1003"/>
    <mergeCell ref="I1037:J1037"/>
    <mergeCell ref="F926:G926"/>
    <mergeCell ref="A968:L968"/>
    <mergeCell ref="O968:R968"/>
    <mergeCell ref="I976:J976"/>
    <mergeCell ref="C1075:F1075"/>
    <mergeCell ref="H1075:I1075"/>
    <mergeCell ref="F1078:G1078"/>
    <mergeCell ref="I1041:J1041"/>
    <mergeCell ref="A1029:L1029"/>
    <mergeCell ref="O892:R892"/>
    <mergeCell ref="H969:I969"/>
    <mergeCell ref="I934:J934"/>
    <mergeCell ref="T877:Y877"/>
    <mergeCell ref="B883:C883"/>
    <mergeCell ref="I885:J885"/>
    <mergeCell ref="I886:J886"/>
    <mergeCell ref="I1067:J1067"/>
    <mergeCell ref="I1068:J1068"/>
    <mergeCell ref="I1009:J1009"/>
    <mergeCell ref="I1070:J1070"/>
    <mergeCell ref="I1071:J1071"/>
    <mergeCell ref="F972:G972"/>
    <mergeCell ref="B1035:C1035"/>
    <mergeCell ref="I993:J993"/>
    <mergeCell ref="B913:C913"/>
    <mergeCell ref="I915:J915"/>
    <mergeCell ref="I932:J932"/>
    <mergeCell ref="I945:J945"/>
    <mergeCell ref="I946:J946"/>
    <mergeCell ref="A907:L907"/>
    <mergeCell ref="O1059:R1059"/>
    <mergeCell ref="T1059:Y1059"/>
    <mergeCell ref="C1015:F1015"/>
    <mergeCell ref="I1010:J1010"/>
    <mergeCell ref="A1059:L1059"/>
    <mergeCell ref="I1054:J1054"/>
    <mergeCell ref="I1052:J1052"/>
    <mergeCell ref="B1050:C1050"/>
    <mergeCell ref="H1045:I1045"/>
    <mergeCell ref="H908:I908"/>
    <mergeCell ref="F911:G911"/>
    <mergeCell ref="I911:K911"/>
    <mergeCell ref="B1020:C1020"/>
    <mergeCell ref="F896:G896"/>
    <mergeCell ref="T907:Y907"/>
    <mergeCell ref="C908:F908"/>
    <mergeCell ref="B1155:C1155"/>
    <mergeCell ref="T1149:Y1149"/>
    <mergeCell ref="O1149:R1149"/>
    <mergeCell ref="T1134:Y1134"/>
    <mergeCell ref="T1119:Y1119"/>
    <mergeCell ref="B1110:C1110"/>
    <mergeCell ref="O1089:R1089"/>
    <mergeCell ref="I1130:J1130"/>
    <mergeCell ref="I1127:J1127"/>
    <mergeCell ref="T1089:Y1089"/>
    <mergeCell ref="T1029:Y1029"/>
    <mergeCell ref="I1128:J1128"/>
    <mergeCell ref="I1086:J1086"/>
    <mergeCell ref="A1164:L1164"/>
    <mergeCell ref="C1030:F1030"/>
    <mergeCell ref="F1063:G1063"/>
    <mergeCell ref="A937:L937"/>
    <mergeCell ref="H1030:I1030"/>
    <mergeCell ref="F1003:G1003"/>
    <mergeCell ref="H1015:I1015"/>
    <mergeCell ref="A1014:L1014"/>
    <mergeCell ref="I992:J992"/>
    <mergeCell ref="I1024:J1024"/>
    <mergeCell ref="I1025:J1025"/>
    <mergeCell ref="I1026:J1026"/>
    <mergeCell ref="I994:J994"/>
    <mergeCell ref="I995:J995"/>
    <mergeCell ref="T1014:Y1014"/>
    <mergeCell ref="B1080:C1080"/>
    <mergeCell ref="I1069:J1069"/>
    <mergeCell ref="T1180:Y1180"/>
    <mergeCell ref="C1181:F1181"/>
    <mergeCell ref="H1181:I1181"/>
    <mergeCell ref="F1184:G1184"/>
    <mergeCell ref="I1184:K1184"/>
    <mergeCell ref="I1097:J1097"/>
    <mergeCell ref="I1098:J1098"/>
    <mergeCell ref="I1099:J1099"/>
    <mergeCell ref="I1100:J1100"/>
    <mergeCell ref="C1135:F1135"/>
    <mergeCell ref="H1135:I1135"/>
    <mergeCell ref="I1142:J1142"/>
    <mergeCell ref="I1168:K1168"/>
    <mergeCell ref="I1173:J1173"/>
    <mergeCell ref="B1125:C1125"/>
    <mergeCell ref="I1157:J1157"/>
    <mergeCell ref="I1158:J1158"/>
    <mergeCell ref="I1138:K1138"/>
    <mergeCell ref="I1101:J1101"/>
    <mergeCell ref="A1180:L1180"/>
    <mergeCell ref="O1180:R1180"/>
    <mergeCell ref="O1164:R1164"/>
    <mergeCell ref="T1164:Y1164"/>
    <mergeCell ref="B1170:C1170"/>
    <mergeCell ref="F1168:G1168"/>
    <mergeCell ref="B1186:C1186"/>
    <mergeCell ref="I1188:J1188"/>
    <mergeCell ref="I798:J798"/>
    <mergeCell ref="I799:J799"/>
    <mergeCell ref="I1174:J1174"/>
    <mergeCell ref="I1175:J1175"/>
    <mergeCell ref="A1134:L1134"/>
    <mergeCell ref="I1143:J1143"/>
    <mergeCell ref="I1144:J1144"/>
    <mergeCell ref="I1145:J1145"/>
    <mergeCell ref="I978:J978"/>
    <mergeCell ref="I979:J979"/>
    <mergeCell ref="I980:J980"/>
    <mergeCell ref="I957:K957"/>
    <mergeCell ref="B959:C959"/>
    <mergeCell ref="I961:J961"/>
    <mergeCell ref="I962:J962"/>
    <mergeCell ref="I963:J963"/>
    <mergeCell ref="I964:J964"/>
    <mergeCell ref="I1008:J1008"/>
    <mergeCell ref="I1007:J1007"/>
    <mergeCell ref="I1022:J1022"/>
    <mergeCell ref="I972:K972"/>
    <mergeCell ref="B974:C974"/>
    <mergeCell ref="I901:J901"/>
    <mergeCell ref="I902:J902"/>
    <mergeCell ref="I903:J903"/>
    <mergeCell ref="I904:J904"/>
    <mergeCell ref="H923:I923"/>
    <mergeCell ref="I1078:K1078"/>
    <mergeCell ref="B898:C898"/>
    <mergeCell ref="H743:I743"/>
    <mergeCell ref="C758:F758"/>
    <mergeCell ref="H758:I758"/>
    <mergeCell ref="F761:G761"/>
    <mergeCell ref="H803:I803"/>
    <mergeCell ref="I689:J689"/>
    <mergeCell ref="B672:C672"/>
    <mergeCell ref="T1074:Y1074"/>
    <mergeCell ref="I1172:J1172"/>
    <mergeCell ref="I1116:J1116"/>
    <mergeCell ref="I1114:J1114"/>
    <mergeCell ref="I1115:J1115"/>
    <mergeCell ref="I1153:K1153"/>
    <mergeCell ref="I1082:J1082"/>
    <mergeCell ref="I1083:J1083"/>
    <mergeCell ref="A1149:L1149"/>
    <mergeCell ref="F1138:G1138"/>
    <mergeCell ref="H1150:I1150"/>
    <mergeCell ref="I1129:J1129"/>
    <mergeCell ref="I1146:J1146"/>
    <mergeCell ref="B1140:C1140"/>
    <mergeCell ref="I1159:J1159"/>
    <mergeCell ref="C1000:F1000"/>
    <mergeCell ref="H1000:I1000"/>
    <mergeCell ref="I1018:K1018"/>
    <mergeCell ref="F1123:G1123"/>
    <mergeCell ref="C1165:F1165"/>
    <mergeCell ref="H1165:I1165"/>
    <mergeCell ref="O1134:R1134"/>
    <mergeCell ref="I1123:K1123"/>
    <mergeCell ref="F1153:G1153"/>
    <mergeCell ref="I645:J645"/>
    <mergeCell ref="I692:J692"/>
    <mergeCell ref="T953:Y953"/>
    <mergeCell ref="I685:K685"/>
    <mergeCell ref="T802:Y802"/>
    <mergeCell ref="C803:F803"/>
    <mergeCell ref="T832:Y832"/>
    <mergeCell ref="O922:R922"/>
    <mergeCell ref="O832:R832"/>
    <mergeCell ref="O847:R847"/>
    <mergeCell ref="T637:Y637"/>
    <mergeCell ref="T666:Y666"/>
    <mergeCell ref="T622:Y622"/>
    <mergeCell ref="I600:J600"/>
    <mergeCell ref="C593:F593"/>
    <mergeCell ref="I601:J601"/>
    <mergeCell ref="I602:J602"/>
    <mergeCell ref="B658:C658"/>
    <mergeCell ref="T817:Y817"/>
    <mergeCell ref="C818:F818"/>
    <mergeCell ref="H818:I818"/>
    <mergeCell ref="O652:R652"/>
    <mergeCell ref="B643:C643"/>
    <mergeCell ref="I656:K656"/>
    <mergeCell ref="F656:G656"/>
    <mergeCell ref="I888:J888"/>
    <mergeCell ref="B793:C793"/>
    <mergeCell ref="I795:J795"/>
    <mergeCell ref="I796:J796"/>
    <mergeCell ref="I647:J647"/>
    <mergeCell ref="I648:J648"/>
    <mergeCell ref="I859:J859"/>
    <mergeCell ref="F731:G731"/>
    <mergeCell ref="I661:J661"/>
    <mergeCell ref="I596:K596"/>
    <mergeCell ref="B598:C598"/>
    <mergeCell ref="T503:Y503"/>
    <mergeCell ref="I900:J900"/>
    <mergeCell ref="I930:J930"/>
    <mergeCell ref="I931:J931"/>
    <mergeCell ref="I545:J545"/>
    <mergeCell ref="A533:L533"/>
    <mergeCell ref="I560:J560"/>
    <mergeCell ref="F596:G596"/>
    <mergeCell ref="B687:C687"/>
    <mergeCell ref="F701:G701"/>
    <mergeCell ref="H623:I623"/>
    <mergeCell ref="A681:L681"/>
    <mergeCell ref="I567:K567"/>
    <mergeCell ref="H728:I728"/>
    <mergeCell ref="I632:J632"/>
    <mergeCell ref="F791:G791"/>
    <mergeCell ref="I791:K791"/>
    <mergeCell ref="A592:L592"/>
    <mergeCell ref="I690:J690"/>
    <mergeCell ref="I691:J691"/>
    <mergeCell ref="C608:F608"/>
    <mergeCell ref="I826:J826"/>
    <mergeCell ref="B613:C613"/>
    <mergeCell ref="C564:F564"/>
    <mergeCell ref="C549:F549"/>
    <mergeCell ref="I544:J544"/>
    <mergeCell ref="I646:J646"/>
    <mergeCell ref="B584:C584"/>
    <mergeCell ref="I391:J391"/>
    <mergeCell ref="I392:J392"/>
    <mergeCell ref="H608:I608"/>
    <mergeCell ref="I731:K731"/>
    <mergeCell ref="I507:K507"/>
    <mergeCell ref="B509:C509"/>
    <mergeCell ref="I511:J511"/>
    <mergeCell ref="I675:J675"/>
    <mergeCell ref="A563:L563"/>
    <mergeCell ref="C638:F638"/>
    <mergeCell ref="H638:I638"/>
    <mergeCell ref="I537:K537"/>
    <mergeCell ref="F522:G522"/>
    <mergeCell ref="B524:C524"/>
    <mergeCell ref="I526:J526"/>
    <mergeCell ref="I527:J527"/>
    <mergeCell ref="B569:C569"/>
    <mergeCell ref="H593:I593"/>
    <mergeCell ref="I586:J586"/>
    <mergeCell ref="I582:K582"/>
    <mergeCell ref="A578:L578"/>
    <mergeCell ref="F507:G507"/>
    <mergeCell ref="I541:J541"/>
    <mergeCell ref="A518:L518"/>
    <mergeCell ref="C653:F653"/>
    <mergeCell ref="H653:I653"/>
    <mergeCell ref="F537:G537"/>
    <mergeCell ref="I631:J631"/>
    <mergeCell ref="I572:J572"/>
    <mergeCell ref="I693:J693"/>
    <mergeCell ref="I557:J557"/>
    <mergeCell ref="I558:J558"/>
    <mergeCell ref="I556:J556"/>
    <mergeCell ref="H549:I549"/>
    <mergeCell ref="F552:G552"/>
    <mergeCell ref="I417:K417"/>
    <mergeCell ref="I470:J470"/>
    <mergeCell ref="H489:I489"/>
    <mergeCell ref="I528:J528"/>
    <mergeCell ref="I552:K552"/>
    <mergeCell ref="C429:F429"/>
    <mergeCell ref="I513:J513"/>
    <mergeCell ref="C504:F504"/>
    <mergeCell ref="I603:J603"/>
    <mergeCell ref="I497:J497"/>
    <mergeCell ref="I543:J543"/>
    <mergeCell ref="T413:Y413"/>
    <mergeCell ref="T443:Y443"/>
    <mergeCell ref="O518:R518"/>
    <mergeCell ref="T563:Y563"/>
    <mergeCell ref="T488:Y488"/>
    <mergeCell ref="B494:C494"/>
    <mergeCell ref="I590:J590"/>
    <mergeCell ref="T578:Y578"/>
    <mergeCell ref="C579:F579"/>
    <mergeCell ref="H579:I579"/>
    <mergeCell ref="T533:Y533"/>
    <mergeCell ref="C534:F534"/>
    <mergeCell ref="H534:I534"/>
    <mergeCell ref="T548:Y548"/>
    <mergeCell ref="C324:F324"/>
    <mergeCell ref="O263:R263"/>
    <mergeCell ref="I272:J272"/>
    <mergeCell ref="I571:J571"/>
    <mergeCell ref="B539:C539"/>
    <mergeCell ref="O503:R503"/>
    <mergeCell ref="I498:J498"/>
    <mergeCell ref="I512:J512"/>
    <mergeCell ref="B389:C389"/>
    <mergeCell ref="I304:J304"/>
    <mergeCell ref="I305:J305"/>
    <mergeCell ref="H339:I339"/>
    <mergeCell ref="F327:G327"/>
    <mergeCell ref="B329:C329"/>
    <mergeCell ref="I331:J331"/>
    <mergeCell ref="I421:J421"/>
    <mergeCell ref="I377:J377"/>
    <mergeCell ref="I378:J378"/>
    <mergeCell ref="I379:J379"/>
    <mergeCell ref="O458:R458"/>
    <mergeCell ref="F387:G387"/>
    <mergeCell ref="I320:J320"/>
    <mergeCell ref="I468:J468"/>
    <mergeCell ref="I469:J469"/>
    <mergeCell ref="I481:J481"/>
    <mergeCell ref="C474:F474"/>
    <mergeCell ref="I477:K477"/>
    <mergeCell ref="H564:I564"/>
    <mergeCell ref="F567:G567"/>
    <mergeCell ref="B479:C479"/>
    <mergeCell ref="I289:J289"/>
    <mergeCell ref="B554:C554"/>
    <mergeCell ref="T398:Y398"/>
    <mergeCell ref="H204:I204"/>
    <mergeCell ref="I317:J317"/>
    <mergeCell ref="T293:Y293"/>
    <mergeCell ref="A308:L308"/>
    <mergeCell ref="I437:J437"/>
    <mergeCell ref="I454:J454"/>
    <mergeCell ref="H429:I429"/>
    <mergeCell ref="I432:K432"/>
    <mergeCell ref="A443:L443"/>
    <mergeCell ref="C444:F444"/>
    <mergeCell ref="H444:I444"/>
    <mergeCell ref="C399:F399"/>
    <mergeCell ref="F477:G477"/>
    <mergeCell ref="I422:J422"/>
    <mergeCell ref="I423:J423"/>
    <mergeCell ref="B449:C449"/>
    <mergeCell ref="I451:J451"/>
    <mergeCell ref="I452:J452"/>
    <mergeCell ref="I453:J453"/>
    <mergeCell ref="I395:J395"/>
    <mergeCell ref="A383:L383"/>
    <mergeCell ref="F462:G462"/>
    <mergeCell ref="I436:J436"/>
    <mergeCell ref="T458:Y458"/>
    <mergeCell ref="I394:J394"/>
    <mergeCell ref="I425:J425"/>
    <mergeCell ref="A428:L428"/>
    <mergeCell ref="T248:Y248"/>
    <mergeCell ref="T428:Y428"/>
    <mergeCell ref="I402:K402"/>
    <mergeCell ref="I213:J213"/>
    <mergeCell ref="I214:J214"/>
    <mergeCell ref="I215:J215"/>
    <mergeCell ref="B194:C194"/>
    <mergeCell ref="I196:J196"/>
    <mergeCell ref="T218:Y218"/>
    <mergeCell ref="O338:R338"/>
    <mergeCell ref="T338:Y338"/>
    <mergeCell ref="C339:F339"/>
    <mergeCell ref="I332:J332"/>
    <mergeCell ref="I333:J333"/>
    <mergeCell ref="I334:J334"/>
    <mergeCell ref="I243:J243"/>
    <mergeCell ref="C369:F369"/>
    <mergeCell ref="I380:J380"/>
    <mergeCell ref="C294:F294"/>
    <mergeCell ref="H294:I294"/>
    <mergeCell ref="I302:J302"/>
    <mergeCell ref="I303:J303"/>
    <mergeCell ref="C264:F264"/>
    <mergeCell ref="I275:J275"/>
    <mergeCell ref="B269:C269"/>
    <mergeCell ref="I267:K267"/>
    <mergeCell ref="F267:G267"/>
    <mergeCell ref="C249:F249"/>
    <mergeCell ref="H249:I249"/>
    <mergeCell ref="I252:K252"/>
    <mergeCell ref="T278:Y278"/>
    <mergeCell ref="I350:J350"/>
    <mergeCell ref="I245:J245"/>
    <mergeCell ref="I230:J230"/>
    <mergeCell ref="B344:C344"/>
    <mergeCell ref="T368:Y368"/>
    <mergeCell ref="I258:J258"/>
    <mergeCell ref="I241:J241"/>
    <mergeCell ref="I290:J290"/>
    <mergeCell ref="T383:Y383"/>
    <mergeCell ref="C384:F384"/>
    <mergeCell ref="C354:F354"/>
    <mergeCell ref="O278:R278"/>
    <mergeCell ref="T323:Y323"/>
    <mergeCell ref="B299:C299"/>
    <mergeCell ref="I301:J301"/>
    <mergeCell ref="H369:I369"/>
    <mergeCell ref="H264:I264"/>
    <mergeCell ref="I1191:J1191"/>
    <mergeCell ref="I407:J407"/>
    <mergeCell ref="F716:G716"/>
    <mergeCell ref="I716:K716"/>
    <mergeCell ref="H954:I954"/>
    <mergeCell ref="A953:L953"/>
    <mergeCell ref="C938:F938"/>
    <mergeCell ref="I841:J841"/>
    <mergeCell ref="A983:L983"/>
    <mergeCell ref="F1048:G1048"/>
    <mergeCell ref="I1048:K1048"/>
    <mergeCell ref="I1053:J1053"/>
    <mergeCell ref="O293:R293"/>
    <mergeCell ref="O473:R473"/>
    <mergeCell ref="O308:R308"/>
    <mergeCell ref="O368:R368"/>
    <mergeCell ref="O443:R443"/>
    <mergeCell ref="A1044:L1044"/>
    <mergeCell ref="O1044:R1044"/>
    <mergeCell ref="I288:J288"/>
    <mergeCell ref="I211:J211"/>
    <mergeCell ref="I212:J212"/>
    <mergeCell ref="B853:C853"/>
    <mergeCell ref="I855:J855"/>
    <mergeCell ref="I856:J856"/>
    <mergeCell ref="I766:J766"/>
    <mergeCell ref="F447:G447"/>
    <mergeCell ref="I447:K447"/>
    <mergeCell ref="I438:J438"/>
    <mergeCell ref="I439:J439"/>
    <mergeCell ref="I440:J440"/>
    <mergeCell ref="F357:G357"/>
    <mergeCell ref="I357:K357"/>
    <mergeCell ref="B359:C359"/>
    <mergeCell ref="C309:F309"/>
    <mergeCell ref="F312:G312"/>
    <mergeCell ref="I312:K312"/>
    <mergeCell ref="B314:C314"/>
    <mergeCell ref="A293:L293"/>
    <mergeCell ref="A278:L278"/>
    <mergeCell ref="I342:K342"/>
    <mergeCell ref="F342:G342"/>
    <mergeCell ref="A263:L263"/>
    <mergeCell ref="B239:C239"/>
    <mergeCell ref="B284:C284"/>
    <mergeCell ref="F282:G282"/>
    <mergeCell ref="I372:K372"/>
    <mergeCell ref="H459:I459"/>
    <mergeCell ref="I462:K462"/>
    <mergeCell ref="I260:J260"/>
    <mergeCell ref="H279:I279"/>
    <mergeCell ref="I287:J287"/>
    <mergeCell ref="I1199:K1199"/>
    <mergeCell ref="I678:J678"/>
    <mergeCell ref="O983:R983"/>
    <mergeCell ref="I753:J753"/>
    <mergeCell ref="I634:J634"/>
    <mergeCell ref="B628:C628"/>
    <mergeCell ref="A1089:L1089"/>
    <mergeCell ref="C1090:F1090"/>
    <mergeCell ref="O907:R907"/>
    <mergeCell ref="I866:K866"/>
    <mergeCell ref="I872:J872"/>
    <mergeCell ref="C848:F848"/>
    <mergeCell ref="H848:I848"/>
    <mergeCell ref="I843:J843"/>
    <mergeCell ref="I844:J844"/>
    <mergeCell ref="I851:K851"/>
    <mergeCell ref="I965:J965"/>
    <mergeCell ref="I887:J887"/>
    <mergeCell ref="I916:J916"/>
    <mergeCell ref="I917:J917"/>
    <mergeCell ref="I829:J829"/>
    <mergeCell ref="I738:J738"/>
    <mergeCell ref="I761:K761"/>
    <mergeCell ref="B763:C763"/>
    <mergeCell ref="I765:J765"/>
    <mergeCell ref="F1018:G1018"/>
    <mergeCell ref="O1119:R1119"/>
    <mergeCell ref="C833:F833"/>
    <mergeCell ref="I941:K941"/>
    <mergeCell ref="I1192:J1192"/>
    <mergeCell ref="I926:K926"/>
    <mergeCell ref="B928:C928"/>
    <mergeCell ref="T1195:Y1195"/>
    <mergeCell ref="B718:C718"/>
    <mergeCell ref="I649:J649"/>
    <mergeCell ref="I615:J615"/>
    <mergeCell ref="I616:J616"/>
    <mergeCell ref="I708:J708"/>
    <mergeCell ref="C713:F713"/>
    <mergeCell ref="C1196:F1196"/>
    <mergeCell ref="H1196:I1196"/>
    <mergeCell ref="I709:J709"/>
    <mergeCell ref="A712:L712"/>
    <mergeCell ref="I750:J750"/>
    <mergeCell ref="I670:K670"/>
    <mergeCell ref="T742:Y742"/>
    <mergeCell ref="I1204:J1204"/>
    <mergeCell ref="I1205:J1205"/>
    <mergeCell ref="I1206:J1206"/>
    <mergeCell ref="C728:F728"/>
    <mergeCell ref="I723:J723"/>
    <mergeCell ref="I724:J724"/>
    <mergeCell ref="A666:L666"/>
    <mergeCell ref="O666:R666"/>
    <mergeCell ref="I737:J737"/>
    <mergeCell ref="I746:K746"/>
    <mergeCell ref="B748:C748"/>
    <mergeCell ref="A637:L637"/>
    <mergeCell ref="T727:Y727"/>
    <mergeCell ref="T681:Y681"/>
    <mergeCell ref="O637:R637"/>
    <mergeCell ref="O697:R697"/>
    <mergeCell ref="O727:R727"/>
    <mergeCell ref="I736:J736"/>
    <mergeCell ref="B1201:C1201"/>
    <mergeCell ref="I1203:J1203"/>
    <mergeCell ref="B703:C703"/>
    <mergeCell ref="I701:K701"/>
    <mergeCell ref="C682:F682"/>
    <mergeCell ref="I784:J784"/>
    <mergeCell ref="I776:K776"/>
    <mergeCell ref="B778:C778"/>
    <mergeCell ref="I780:J780"/>
    <mergeCell ref="I781:J781"/>
    <mergeCell ref="I949:J949"/>
    <mergeCell ref="B943:C943"/>
    <mergeCell ref="F1108:G1108"/>
    <mergeCell ref="I918:J918"/>
    <mergeCell ref="I919:J919"/>
    <mergeCell ref="C698:F698"/>
    <mergeCell ref="H698:I698"/>
    <mergeCell ref="F1199:G1199"/>
    <mergeCell ref="A1195:L1195"/>
    <mergeCell ref="I706:J706"/>
    <mergeCell ref="A772:L772"/>
    <mergeCell ref="I720:J720"/>
    <mergeCell ref="I721:J721"/>
    <mergeCell ref="I722:J722"/>
    <mergeCell ref="H1090:I1090"/>
    <mergeCell ref="F1093:G1093"/>
    <mergeCell ref="I1093:K1093"/>
    <mergeCell ref="A847:L847"/>
    <mergeCell ref="B1065:C1065"/>
    <mergeCell ref="I857:J857"/>
    <mergeCell ref="I858:J858"/>
    <mergeCell ref="I1176:J1176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I95:J95"/>
    <mergeCell ref="A128:L128"/>
    <mergeCell ref="O68:R68"/>
    <mergeCell ref="T68:Y68"/>
    <mergeCell ref="C69:F69"/>
    <mergeCell ref="H69:I69"/>
    <mergeCell ref="I49:J49"/>
    <mergeCell ref="A53:L53"/>
    <mergeCell ref="O53:R53"/>
    <mergeCell ref="T53:Y53"/>
    <mergeCell ref="C54:F54"/>
    <mergeCell ref="H54:I54"/>
    <mergeCell ref="F57:G57"/>
    <mergeCell ref="I57:K57"/>
    <mergeCell ref="B59:C59"/>
    <mergeCell ref="F72:G72"/>
    <mergeCell ref="I72:K72"/>
    <mergeCell ref="B74:C74"/>
    <mergeCell ref="I61:J61"/>
    <mergeCell ref="I62:J62"/>
    <mergeCell ref="I63:J63"/>
    <mergeCell ref="I64:J64"/>
    <mergeCell ref="A68:L68"/>
    <mergeCell ref="A98:L98"/>
    <mergeCell ref="O113:R113"/>
    <mergeCell ref="T113:Y113"/>
    <mergeCell ref="B134:C134"/>
    <mergeCell ref="I136:J136"/>
    <mergeCell ref="I137:J137"/>
    <mergeCell ref="I138:J138"/>
    <mergeCell ref="I139:J139"/>
    <mergeCell ref="I140:J140"/>
    <mergeCell ref="I106:J106"/>
    <mergeCell ref="I107:J107"/>
    <mergeCell ref="I108:J108"/>
    <mergeCell ref="I109:J109"/>
    <mergeCell ref="I110:J110"/>
    <mergeCell ref="A83:L83"/>
    <mergeCell ref="I123:J123"/>
    <mergeCell ref="I124:J124"/>
    <mergeCell ref="I125:J125"/>
    <mergeCell ref="B104:C104"/>
    <mergeCell ref="F117:G117"/>
    <mergeCell ref="B119:C119"/>
    <mergeCell ref="I121:J121"/>
    <mergeCell ref="I122:J122"/>
    <mergeCell ref="A113:L113"/>
    <mergeCell ref="H114:I114"/>
    <mergeCell ref="I117:K117"/>
    <mergeCell ref="H99:I99"/>
    <mergeCell ref="F132:G132"/>
    <mergeCell ref="F102:G102"/>
    <mergeCell ref="I102:K102"/>
    <mergeCell ref="C114:F114"/>
    <mergeCell ref="I132:K132"/>
    <mergeCell ref="O143:R143"/>
    <mergeCell ref="B149:C149"/>
    <mergeCell ref="I76:J76"/>
    <mergeCell ref="I77:J77"/>
    <mergeCell ref="I78:J78"/>
    <mergeCell ref="I79:J79"/>
    <mergeCell ref="F432:G432"/>
    <mergeCell ref="B434:C434"/>
    <mergeCell ref="I455:J455"/>
    <mergeCell ref="A458:L458"/>
    <mergeCell ref="B254:C254"/>
    <mergeCell ref="I256:J256"/>
    <mergeCell ref="I257:J257"/>
    <mergeCell ref="O83:R83"/>
    <mergeCell ref="T83:Y83"/>
    <mergeCell ref="C84:F84"/>
    <mergeCell ref="H84:I84"/>
    <mergeCell ref="F147:G147"/>
    <mergeCell ref="F87:G87"/>
    <mergeCell ref="I87:K87"/>
    <mergeCell ref="B89:C89"/>
    <mergeCell ref="I91:J91"/>
    <mergeCell ref="I92:J92"/>
    <mergeCell ref="I93:J93"/>
    <mergeCell ref="I94:J94"/>
    <mergeCell ref="O128:R128"/>
    <mergeCell ref="T128:Y128"/>
    <mergeCell ref="C129:F129"/>
    <mergeCell ref="H129:I129"/>
    <mergeCell ref="O98:R98"/>
    <mergeCell ref="T98:Y98"/>
    <mergeCell ref="C99:F99"/>
    <mergeCell ref="A143:L143"/>
    <mergeCell ref="T143:Y143"/>
    <mergeCell ref="T158:Y158"/>
    <mergeCell ref="C159:F159"/>
    <mergeCell ref="H159:I159"/>
    <mergeCell ref="O233:R233"/>
    <mergeCell ref="T233:Y233"/>
    <mergeCell ref="A233:L233"/>
    <mergeCell ref="F222:G222"/>
    <mergeCell ref="B224:C224"/>
    <mergeCell ref="I226:J226"/>
    <mergeCell ref="I227:J227"/>
    <mergeCell ref="I228:J228"/>
    <mergeCell ref="I229:J229"/>
    <mergeCell ref="C204:F204"/>
    <mergeCell ref="O158:R158"/>
    <mergeCell ref="I200:J200"/>
    <mergeCell ref="H189:I189"/>
    <mergeCell ref="C174:F174"/>
    <mergeCell ref="O188:R188"/>
    <mergeCell ref="I151:J151"/>
    <mergeCell ref="I152:J152"/>
    <mergeCell ref="I153:J153"/>
    <mergeCell ref="I154:J154"/>
    <mergeCell ref="I155:J155"/>
    <mergeCell ref="T188:Y188"/>
    <mergeCell ref="T203:Y203"/>
    <mergeCell ref="I197:J197"/>
    <mergeCell ref="C144:F144"/>
    <mergeCell ref="H144:I144"/>
    <mergeCell ref="I147:K147"/>
    <mergeCell ref="T173:Y173"/>
    <mergeCell ref="B164:C164"/>
    <mergeCell ref="A158:L158"/>
    <mergeCell ref="F252:G252"/>
    <mergeCell ref="A218:L218"/>
    <mergeCell ref="I162:K162"/>
    <mergeCell ref="A248:L248"/>
    <mergeCell ref="O398:R398"/>
    <mergeCell ref="C234:F234"/>
    <mergeCell ref="H234:I234"/>
    <mergeCell ref="F237:G237"/>
    <mergeCell ref="I237:K237"/>
    <mergeCell ref="I349:J349"/>
    <mergeCell ref="I198:J198"/>
    <mergeCell ref="I199:J199"/>
    <mergeCell ref="I318:J318"/>
    <mergeCell ref="I319:J319"/>
    <mergeCell ref="I316:J316"/>
    <mergeCell ref="H309:I309"/>
    <mergeCell ref="I346:J346"/>
    <mergeCell ref="F207:G207"/>
    <mergeCell ref="B209:C209"/>
    <mergeCell ref="H174:I174"/>
    <mergeCell ref="F177:G177"/>
    <mergeCell ref="O218:R218"/>
    <mergeCell ref="I286:J286"/>
    <mergeCell ref="O383:R383"/>
    <mergeCell ref="I393:J393"/>
    <mergeCell ref="A398:L398"/>
    <mergeCell ref="I348:J348"/>
    <mergeCell ref="H324:I324"/>
    <mergeCell ref="I327:K327"/>
    <mergeCell ref="I222:K222"/>
    <mergeCell ref="C189:F189"/>
    <mergeCell ref="I242:J242"/>
    <mergeCell ref="A473:L473"/>
    <mergeCell ref="I467:J467"/>
    <mergeCell ref="C279:F279"/>
    <mergeCell ref="I361:J361"/>
    <mergeCell ref="I335:J335"/>
    <mergeCell ref="A323:L323"/>
    <mergeCell ref="A353:L353"/>
    <mergeCell ref="A338:L338"/>
    <mergeCell ref="A413:L413"/>
    <mergeCell ref="I306:J306"/>
    <mergeCell ref="H354:I354"/>
    <mergeCell ref="C219:F219"/>
    <mergeCell ref="H219:I219"/>
    <mergeCell ref="I633:J633"/>
    <mergeCell ref="T518:Y518"/>
    <mergeCell ref="F297:G297"/>
    <mergeCell ref="I297:K297"/>
    <mergeCell ref="T473:Y473"/>
    <mergeCell ref="B404:C404"/>
    <mergeCell ref="I406:J406"/>
    <mergeCell ref="T308:Y308"/>
    <mergeCell ref="H414:I414"/>
    <mergeCell ref="O428:R428"/>
    <mergeCell ref="F417:G417"/>
    <mergeCell ref="I424:J424"/>
    <mergeCell ref="T263:Y263"/>
    <mergeCell ref="H399:I399"/>
    <mergeCell ref="I271:J271"/>
    <mergeCell ref="T353:Y353"/>
    <mergeCell ref="I244:J244"/>
    <mergeCell ref="O203:R203"/>
    <mergeCell ref="F162:G162"/>
    <mergeCell ref="I207:K207"/>
    <mergeCell ref="I177:K177"/>
    <mergeCell ref="B179:C179"/>
    <mergeCell ref="I181:J181"/>
    <mergeCell ref="I184:J184"/>
    <mergeCell ref="I182:J182"/>
    <mergeCell ref="I183:J183"/>
    <mergeCell ref="C1045:F1045"/>
    <mergeCell ref="I185:J185"/>
    <mergeCell ref="F192:G192"/>
    <mergeCell ref="A188:L188"/>
    <mergeCell ref="I166:J166"/>
    <mergeCell ref="I167:J167"/>
    <mergeCell ref="I168:J168"/>
    <mergeCell ref="I169:J169"/>
    <mergeCell ref="I170:J170"/>
    <mergeCell ref="O592:R592"/>
    <mergeCell ref="O607:R607"/>
    <mergeCell ref="I674:J674"/>
    <mergeCell ref="A548:L548"/>
    <mergeCell ref="C519:F519"/>
    <mergeCell ref="I282:K282"/>
    <mergeCell ref="A503:L503"/>
    <mergeCell ref="A203:L203"/>
    <mergeCell ref="O323:R323"/>
    <mergeCell ref="F402:G402"/>
    <mergeCell ref="I192:K192"/>
    <mergeCell ref="I274:J274"/>
    <mergeCell ref="I273:J273"/>
    <mergeCell ref="I259:J259"/>
    <mergeCell ref="O681:R681"/>
    <mergeCell ref="A652:L652"/>
    <mergeCell ref="H788:I788"/>
    <mergeCell ref="I347:J347"/>
    <mergeCell ref="H384:I384"/>
    <mergeCell ref="I387:K387"/>
    <mergeCell ref="H519:I519"/>
    <mergeCell ref="C414:F414"/>
    <mergeCell ref="I663:J663"/>
    <mergeCell ref="I664:J664"/>
    <mergeCell ref="I408:J408"/>
    <mergeCell ref="I409:J409"/>
    <mergeCell ref="I410:J410"/>
    <mergeCell ref="B823:C823"/>
    <mergeCell ref="I825:J825"/>
    <mergeCell ref="F582:G582"/>
    <mergeCell ref="H713:I713"/>
    <mergeCell ref="C489:F489"/>
    <mergeCell ref="I529:J529"/>
    <mergeCell ref="I530:J530"/>
    <mergeCell ref="I496:J496"/>
    <mergeCell ref="I499:J499"/>
    <mergeCell ref="I500:J500"/>
    <mergeCell ref="F492:G492"/>
    <mergeCell ref="C773:F773"/>
    <mergeCell ref="I589:J589"/>
    <mergeCell ref="I365:J365"/>
    <mergeCell ref="A368:L368"/>
    <mergeCell ref="B374:C374"/>
    <mergeCell ref="B733:C733"/>
    <mergeCell ref="C459:F459"/>
    <mergeCell ref="C623:F623"/>
    <mergeCell ref="O413:R413"/>
    <mergeCell ref="O353:R353"/>
    <mergeCell ref="I362:J362"/>
    <mergeCell ref="I363:J363"/>
    <mergeCell ref="I364:J364"/>
    <mergeCell ref="I376:J376"/>
    <mergeCell ref="H474:I474"/>
    <mergeCell ref="B464:C464"/>
    <mergeCell ref="I466:J466"/>
    <mergeCell ref="I604:J604"/>
    <mergeCell ref="B419:C419"/>
    <mergeCell ref="I587:J587"/>
    <mergeCell ref="I588:J588"/>
    <mergeCell ref="I660:J660"/>
    <mergeCell ref="I482:J482"/>
    <mergeCell ref="H504:I504"/>
    <mergeCell ref="I485:J485"/>
    <mergeCell ref="I514:J514"/>
    <mergeCell ref="I515:J515"/>
    <mergeCell ref="I484:J484"/>
    <mergeCell ref="I492:K492"/>
    <mergeCell ref="I483:J483"/>
    <mergeCell ref="O488:R488"/>
    <mergeCell ref="O563:R563"/>
    <mergeCell ref="O533:R533"/>
    <mergeCell ref="A488:L488"/>
    <mergeCell ref="I542:J542"/>
    <mergeCell ref="I559:J559"/>
    <mergeCell ref="I573:J573"/>
    <mergeCell ref="I574:J574"/>
    <mergeCell ref="F372:G372"/>
    <mergeCell ref="I575:J575"/>
    <mergeCell ref="I1207:J1207"/>
    <mergeCell ref="O712:R712"/>
    <mergeCell ref="I619:J619"/>
    <mergeCell ref="T697:Y697"/>
    <mergeCell ref="I617:J617"/>
    <mergeCell ref="I618:J618"/>
    <mergeCell ref="A607:L607"/>
    <mergeCell ref="T757:Y757"/>
    <mergeCell ref="A787:L787"/>
    <mergeCell ref="I1189:J1189"/>
    <mergeCell ref="I1190:J1190"/>
    <mergeCell ref="B989:C989"/>
    <mergeCell ref="I991:J991"/>
    <mergeCell ref="H984:I984"/>
    <mergeCell ref="F987:G987"/>
    <mergeCell ref="I987:K987"/>
    <mergeCell ref="O742:R742"/>
    <mergeCell ref="B1095:C1095"/>
    <mergeCell ref="I1113:J1113"/>
    <mergeCell ref="I1108:K1108"/>
    <mergeCell ref="T983:Y983"/>
    <mergeCell ref="C984:F984"/>
    <mergeCell ref="I739:J739"/>
    <mergeCell ref="I751:J751"/>
    <mergeCell ref="A742:L742"/>
    <mergeCell ref="I768:J768"/>
    <mergeCell ref="B838:C838"/>
    <mergeCell ref="T712:Y712"/>
    <mergeCell ref="H773:I773"/>
    <mergeCell ref="I707:J707"/>
    <mergeCell ref="A697:L697"/>
    <mergeCell ref="I827:J827"/>
    <mergeCell ref="T592:Y592"/>
    <mergeCell ref="I871:J871"/>
    <mergeCell ref="F836:G836"/>
    <mergeCell ref="I836:K836"/>
    <mergeCell ref="A832:L832"/>
    <mergeCell ref="H667:I667"/>
    <mergeCell ref="O802:R802"/>
    <mergeCell ref="F670:G670"/>
    <mergeCell ref="H682:I682"/>
    <mergeCell ref="O787:R787"/>
    <mergeCell ref="O772:R772"/>
    <mergeCell ref="I630:J630"/>
    <mergeCell ref="A727:L727"/>
    <mergeCell ref="I705:J705"/>
    <mergeCell ref="F776:G776"/>
    <mergeCell ref="I782:J782"/>
    <mergeCell ref="I783:J783"/>
    <mergeCell ref="T787:Y787"/>
    <mergeCell ref="C788:F788"/>
    <mergeCell ref="F641:G641"/>
    <mergeCell ref="I641:K641"/>
    <mergeCell ref="I735:J735"/>
    <mergeCell ref="I626:K626"/>
    <mergeCell ref="I821:K821"/>
    <mergeCell ref="I662:J662"/>
    <mergeCell ref="T847:Y847"/>
    <mergeCell ref="T772:Y772"/>
    <mergeCell ref="O622:R622"/>
    <mergeCell ref="F626:G626"/>
    <mergeCell ref="O757:R757"/>
    <mergeCell ref="O862:R862"/>
    <mergeCell ref="I676:J676"/>
    <mergeCell ref="T607:Y607"/>
    <mergeCell ref="T652:Y652"/>
    <mergeCell ref="F821:G821"/>
    <mergeCell ref="I754:J754"/>
    <mergeCell ref="I769:J769"/>
    <mergeCell ref="A173:L173"/>
    <mergeCell ref="O173:R173"/>
    <mergeCell ref="F806:G806"/>
    <mergeCell ref="I806:K806"/>
    <mergeCell ref="B808:C808"/>
    <mergeCell ref="I810:J810"/>
    <mergeCell ref="I811:J811"/>
    <mergeCell ref="I812:J812"/>
    <mergeCell ref="A817:L817"/>
    <mergeCell ref="I933:J933"/>
    <mergeCell ref="C954:F954"/>
    <mergeCell ref="I752:J752"/>
    <mergeCell ref="F746:G746"/>
    <mergeCell ref="A802:L802"/>
    <mergeCell ref="O548:R548"/>
    <mergeCell ref="F611:G611"/>
    <mergeCell ref="I611:K611"/>
    <mergeCell ref="C667:F667"/>
    <mergeCell ref="A622:L622"/>
    <mergeCell ref="A892:L892"/>
    <mergeCell ref="O817:R817"/>
    <mergeCell ref="I767:J767"/>
    <mergeCell ref="I522:K522"/>
    <mergeCell ref="O248:R248"/>
    <mergeCell ref="O578:R578"/>
    <mergeCell ref="I677:J677"/>
    <mergeCell ref="F685:G685"/>
    <mergeCell ref="T862:Y862"/>
    <mergeCell ref="T922:Y922"/>
    <mergeCell ref="T1104:Y1104"/>
    <mergeCell ref="C1105:F1105"/>
    <mergeCell ref="H1105:I1105"/>
    <mergeCell ref="A1104:L1104"/>
    <mergeCell ref="O1104:R1104"/>
    <mergeCell ref="I828:J828"/>
    <mergeCell ref="A1119:L1119"/>
    <mergeCell ref="T999:Y999"/>
    <mergeCell ref="O937:R937"/>
    <mergeCell ref="F941:G941"/>
    <mergeCell ref="I947:J947"/>
    <mergeCell ref="I948:J948"/>
    <mergeCell ref="T937:Y937"/>
    <mergeCell ref="T892:Y892"/>
    <mergeCell ref="I889:J889"/>
    <mergeCell ref="I1038:J1038"/>
    <mergeCell ref="I1039:J1039"/>
    <mergeCell ref="I1040:J1040"/>
    <mergeCell ref="T968:Y968"/>
    <mergeCell ref="A922:L922"/>
    <mergeCell ref="I842:J842"/>
    <mergeCell ref="I1023:J1023"/>
    <mergeCell ref="I1056:J1056"/>
    <mergeCell ref="T1044:Y1044"/>
    <mergeCell ref="I840:J840"/>
    <mergeCell ref="I1063:K1063"/>
    <mergeCell ref="C1060:F1060"/>
    <mergeCell ref="H1060:I1060"/>
    <mergeCell ref="O1014:R1014"/>
    <mergeCell ref="I1084:J1084"/>
    <mergeCell ref="O1195:R1195"/>
    <mergeCell ref="A757:L757"/>
    <mergeCell ref="F881:G881"/>
    <mergeCell ref="I881:K881"/>
    <mergeCell ref="O999:R999"/>
    <mergeCell ref="C743:F743"/>
    <mergeCell ref="H863:I863"/>
    <mergeCell ref="A862:L862"/>
    <mergeCell ref="B868:C868"/>
    <mergeCell ref="I870:J870"/>
    <mergeCell ref="I1011:J1011"/>
    <mergeCell ref="A999:L999"/>
    <mergeCell ref="H833:I833"/>
    <mergeCell ref="I813:J813"/>
    <mergeCell ref="I814:J814"/>
    <mergeCell ref="F866:G866"/>
    <mergeCell ref="C863:F863"/>
    <mergeCell ref="C878:F878"/>
    <mergeCell ref="H878:I878"/>
    <mergeCell ref="I1160:J1160"/>
    <mergeCell ref="I1161:J1161"/>
    <mergeCell ref="C1120:F1120"/>
    <mergeCell ref="H1120:I1120"/>
    <mergeCell ref="I797:J797"/>
    <mergeCell ref="I1085:J1085"/>
    <mergeCell ref="A1074:L1074"/>
    <mergeCell ref="I977:J977"/>
    <mergeCell ref="F851:G851"/>
    <mergeCell ref="C893:F893"/>
    <mergeCell ref="H893:I893"/>
    <mergeCell ref="C923:F923"/>
    <mergeCell ref="I896:K896"/>
  </mergeCells>
  <printOptions horizontalCentered="1"/>
  <pageMargins left="0" right="0" top="0" bottom="0" header="0.3" footer="0.3"/>
  <pageSetup paperSize="9" scale="88" fitToHeight="0" orientation="portrait" horizontalDpi="300" verticalDpi="300" r:id="rId1"/>
  <rowBreaks count="11" manualBreakCount="11">
    <brk id="156" max="16383" man="1"/>
    <brk id="261" max="16383" man="1"/>
    <brk id="291" max="11" man="1"/>
    <brk id="366" max="11" man="1"/>
    <brk id="426" max="16383" man="1"/>
    <brk id="471" max="11" man="1"/>
    <brk id="561" max="11" man="1"/>
    <brk id="710" max="16383" man="1"/>
    <brk id="740" max="16383" man="1"/>
    <brk id="845" max="16383" man="1"/>
    <brk id="1178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9890A-4E96-45B7-B5E0-9B3A15FCEB40}">
  <sheetPr>
    <pageSetUpPr fitToPage="1"/>
  </sheetPr>
  <dimension ref="A1:AG43"/>
  <sheetViews>
    <sheetView zoomScaleNormal="100" workbookViewId="0">
      <selection activeCell="A32" sqref="A32"/>
    </sheetView>
  </sheetViews>
  <sheetFormatPr defaultColWidth="8.85546875" defaultRowHeight="12.75" x14ac:dyDescent="0.2"/>
  <cols>
    <col min="2" max="2" width="24.5703125" bestFit="1" customWidth="1"/>
    <col min="3" max="3" width="7.7109375" bestFit="1" customWidth="1"/>
    <col min="4" max="4" width="13.42578125" bestFit="1" customWidth="1"/>
    <col min="5" max="5" width="16.85546875" bestFit="1" customWidth="1"/>
    <col min="6" max="6" width="24.5703125" bestFit="1" customWidth="1"/>
    <col min="7" max="7" width="7.7109375" bestFit="1" customWidth="1"/>
    <col min="8" max="8" width="13.42578125" bestFit="1" customWidth="1"/>
    <col min="9" max="9" width="16.85546875" bestFit="1" customWidth="1"/>
    <col min="10" max="10" width="24.5703125" bestFit="1" customWidth="1"/>
    <col min="12" max="12" width="13.42578125" bestFit="1" customWidth="1"/>
    <col min="13" max="13" width="16.85546875" bestFit="1" customWidth="1"/>
    <col min="14" max="14" width="24.5703125" bestFit="1" customWidth="1"/>
    <col min="16" max="16" width="13.42578125" bestFit="1" customWidth="1"/>
    <col min="17" max="17" width="16.85546875" bestFit="1" customWidth="1"/>
    <col min="18" max="18" width="24.5703125" bestFit="1" customWidth="1"/>
    <col min="20" max="20" width="13.42578125" bestFit="1" customWidth="1"/>
    <col min="21" max="21" width="16.85546875" bestFit="1" customWidth="1"/>
    <col min="22" max="22" width="24.5703125" bestFit="1" customWidth="1"/>
    <col min="23" max="23" width="7.7109375" bestFit="1" customWidth="1"/>
    <col min="24" max="24" width="13.42578125" bestFit="1" customWidth="1"/>
    <col min="25" max="25" width="16.85546875" bestFit="1" customWidth="1"/>
    <col min="26" max="26" width="24.5703125" bestFit="1" customWidth="1"/>
    <col min="28" max="28" width="13.42578125" bestFit="1" customWidth="1"/>
    <col min="29" max="29" width="16.85546875" bestFit="1" customWidth="1"/>
    <col min="30" max="30" width="21.7109375" bestFit="1" customWidth="1"/>
    <col min="32" max="32" width="13.42578125" bestFit="1" customWidth="1"/>
    <col min="33" max="33" width="16.85546875" bestFit="1" customWidth="1"/>
  </cols>
  <sheetData>
    <row r="1" spans="1:33" s="275" customFormat="1" ht="28.15" customHeight="1" x14ac:dyDescent="0.2">
      <c r="A1" s="628" t="s">
        <v>215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8"/>
    </row>
    <row r="2" spans="1:33" s="275" customFormat="1" ht="13.15" customHeight="1" x14ac:dyDescent="0.2">
      <c r="A2" s="628"/>
      <c r="B2" s="628"/>
      <c r="C2" s="628"/>
      <c r="D2" s="628"/>
      <c r="E2" s="628"/>
      <c r="F2" s="628"/>
      <c r="G2" s="628"/>
      <c r="H2" s="628"/>
      <c r="I2" s="628"/>
      <c r="J2" s="628"/>
      <c r="K2" s="628"/>
      <c r="L2" s="628"/>
      <c r="M2" s="628"/>
      <c r="N2" s="628"/>
      <c r="O2" s="628"/>
      <c r="P2" s="628"/>
      <c r="Q2" s="628"/>
      <c r="R2" s="628"/>
      <c r="S2" s="628"/>
      <c r="T2" s="628"/>
      <c r="U2" s="628"/>
      <c r="V2" s="628"/>
      <c r="W2" s="628"/>
      <c r="X2" s="628"/>
      <c r="Y2" s="628"/>
      <c r="Z2" s="628"/>
      <c r="AA2" s="628"/>
      <c r="AB2" s="628"/>
      <c r="AC2" s="628"/>
      <c r="AD2" s="628"/>
      <c r="AE2" s="628"/>
      <c r="AF2" s="628"/>
      <c r="AG2" s="628"/>
    </row>
    <row r="3" spans="1:33" s="275" customFormat="1" ht="13.15" customHeight="1" x14ac:dyDescent="0.2">
      <c r="A3" s="628"/>
      <c r="B3" s="628"/>
      <c r="C3" s="628"/>
      <c r="D3" s="628"/>
      <c r="E3" s="628"/>
      <c r="F3" s="628"/>
      <c r="G3" s="628"/>
      <c r="H3" s="628"/>
      <c r="I3" s="628"/>
      <c r="J3" s="628"/>
      <c r="K3" s="628"/>
      <c r="L3" s="628"/>
      <c r="M3" s="628"/>
      <c r="N3" s="628"/>
      <c r="O3" s="628"/>
      <c r="P3" s="628"/>
      <c r="Q3" s="628"/>
      <c r="R3" s="628"/>
      <c r="S3" s="628"/>
      <c r="T3" s="628"/>
      <c r="U3" s="628"/>
      <c r="V3" s="628"/>
      <c r="W3" s="628"/>
      <c r="X3" s="628"/>
      <c r="Y3" s="628"/>
      <c r="Z3" s="628"/>
      <c r="AA3" s="628"/>
      <c r="AB3" s="628"/>
      <c r="AC3" s="628"/>
      <c r="AD3" s="628"/>
      <c r="AE3" s="628"/>
      <c r="AF3" s="628"/>
      <c r="AG3" s="628"/>
    </row>
    <row r="4" spans="1:33" s="275" customFormat="1" ht="13.9" customHeight="1" x14ac:dyDescent="0.2">
      <c r="A4" s="628"/>
      <c r="B4" s="628"/>
      <c r="C4" s="628"/>
      <c r="D4" s="628"/>
      <c r="E4" s="628"/>
      <c r="F4" s="628"/>
      <c r="G4" s="628"/>
      <c r="H4" s="628"/>
      <c r="I4" s="628"/>
      <c r="J4" s="628"/>
      <c r="K4" s="628"/>
      <c r="L4" s="628"/>
      <c r="M4" s="628"/>
      <c r="N4" s="628"/>
      <c r="O4" s="628"/>
      <c r="P4" s="628"/>
      <c r="Q4" s="628"/>
      <c r="R4" s="628"/>
      <c r="S4" s="628"/>
      <c r="T4" s="628"/>
      <c r="U4" s="628"/>
      <c r="V4" s="628"/>
      <c r="W4" s="628"/>
      <c r="X4" s="628"/>
      <c r="Y4" s="628"/>
      <c r="Z4" s="628"/>
      <c r="AA4" s="628"/>
      <c r="AB4" s="628"/>
      <c r="AC4" s="628"/>
      <c r="AD4" s="628"/>
      <c r="AE4" s="628"/>
      <c r="AF4" s="628"/>
      <c r="AG4" s="628"/>
    </row>
    <row r="5" spans="1:33" s="274" customFormat="1" ht="25.9" customHeight="1" x14ac:dyDescent="0.2">
      <c r="A5" s="629" t="s">
        <v>209</v>
      </c>
      <c r="B5" s="630" t="s">
        <v>194</v>
      </c>
      <c r="C5" s="630"/>
      <c r="D5" s="630"/>
      <c r="E5" s="630"/>
      <c r="F5" s="630" t="s">
        <v>155</v>
      </c>
      <c r="G5" s="630"/>
      <c r="H5" s="630"/>
      <c r="I5" s="630"/>
      <c r="J5" s="630" t="s">
        <v>201</v>
      </c>
      <c r="K5" s="630"/>
      <c r="L5" s="630"/>
      <c r="M5" s="630"/>
      <c r="N5" s="630" t="s">
        <v>90</v>
      </c>
      <c r="O5" s="630"/>
      <c r="P5" s="630"/>
      <c r="Q5" s="630"/>
      <c r="R5" s="630" t="s">
        <v>120</v>
      </c>
      <c r="S5" s="630"/>
      <c r="T5" s="630"/>
      <c r="U5" s="630"/>
      <c r="V5" s="630" t="s">
        <v>202</v>
      </c>
      <c r="W5" s="630"/>
      <c r="X5" s="630"/>
      <c r="Y5" s="630"/>
      <c r="Z5" s="630" t="s">
        <v>203</v>
      </c>
      <c r="AA5" s="630"/>
      <c r="AB5" s="630"/>
      <c r="AC5" s="630"/>
      <c r="AD5" s="630" t="s">
        <v>185</v>
      </c>
      <c r="AE5" s="630"/>
      <c r="AF5" s="630"/>
      <c r="AG5" s="630"/>
    </row>
    <row r="6" spans="1:33" s="274" customFormat="1" ht="15.75" x14ac:dyDescent="0.2">
      <c r="A6" s="629"/>
      <c r="B6" s="276" t="s">
        <v>204</v>
      </c>
      <c r="C6" s="276" t="s">
        <v>205</v>
      </c>
      <c r="D6" s="276" t="s">
        <v>211</v>
      </c>
      <c r="E6" s="276" t="s">
        <v>210</v>
      </c>
      <c r="F6" s="276" t="s">
        <v>204</v>
      </c>
      <c r="G6" s="276" t="s">
        <v>205</v>
      </c>
      <c r="H6" s="276" t="s">
        <v>211</v>
      </c>
      <c r="I6" s="276" t="s">
        <v>212</v>
      </c>
      <c r="J6" s="276" t="s">
        <v>204</v>
      </c>
      <c r="K6" s="276" t="s">
        <v>205</v>
      </c>
      <c r="L6" s="276" t="s">
        <v>211</v>
      </c>
      <c r="M6" s="276" t="s">
        <v>212</v>
      </c>
      <c r="N6" s="276" t="s">
        <v>204</v>
      </c>
      <c r="O6" s="276" t="s">
        <v>205</v>
      </c>
      <c r="P6" s="276" t="s">
        <v>211</v>
      </c>
      <c r="Q6" s="276" t="s">
        <v>212</v>
      </c>
      <c r="R6" s="276" t="s">
        <v>204</v>
      </c>
      <c r="S6" s="276" t="s">
        <v>205</v>
      </c>
      <c r="T6" s="276" t="s">
        <v>211</v>
      </c>
      <c r="U6" s="276" t="s">
        <v>212</v>
      </c>
      <c r="V6" s="276" t="s">
        <v>204</v>
      </c>
      <c r="W6" s="276" t="s">
        <v>205</v>
      </c>
      <c r="X6" s="276" t="s">
        <v>211</v>
      </c>
      <c r="Y6" s="276" t="s">
        <v>212</v>
      </c>
      <c r="Z6" s="276" t="s">
        <v>204</v>
      </c>
      <c r="AA6" s="276" t="s">
        <v>205</v>
      </c>
      <c r="AB6" s="276" t="s">
        <v>211</v>
      </c>
      <c r="AC6" s="276" t="s">
        <v>212</v>
      </c>
      <c r="AD6" s="276" t="s">
        <v>204</v>
      </c>
      <c r="AE6" s="276" t="s">
        <v>205</v>
      </c>
      <c r="AF6" s="276" t="s">
        <v>211</v>
      </c>
      <c r="AG6" s="276" t="s">
        <v>212</v>
      </c>
    </row>
    <row r="7" spans="1:33" s="275" customFormat="1" x14ac:dyDescent="0.2">
      <c r="A7" s="277">
        <v>1</v>
      </c>
      <c r="B7" s="618" t="s">
        <v>206</v>
      </c>
      <c r="C7" s="619"/>
      <c r="D7" s="619"/>
      <c r="E7" s="620"/>
      <c r="F7" s="618" t="s">
        <v>206</v>
      </c>
      <c r="G7" s="619"/>
      <c r="H7" s="619"/>
      <c r="I7" s="620"/>
      <c r="J7" s="618" t="s">
        <v>206</v>
      </c>
      <c r="K7" s="619"/>
      <c r="L7" s="619"/>
      <c r="M7" s="620"/>
      <c r="N7" s="618" t="s">
        <v>206</v>
      </c>
      <c r="O7" s="619"/>
      <c r="P7" s="619"/>
      <c r="Q7" s="620"/>
      <c r="R7" s="618" t="s">
        <v>206</v>
      </c>
      <c r="S7" s="619"/>
      <c r="T7" s="619"/>
      <c r="U7" s="620"/>
      <c r="V7" s="618" t="s">
        <v>206</v>
      </c>
      <c r="W7" s="619"/>
      <c r="X7" s="619"/>
      <c r="Y7" s="620"/>
      <c r="Z7" s="618" t="s">
        <v>206</v>
      </c>
      <c r="AA7" s="619"/>
      <c r="AB7" s="619"/>
      <c r="AC7" s="620"/>
      <c r="AD7" s="618" t="s">
        <v>206</v>
      </c>
      <c r="AE7" s="619"/>
      <c r="AF7" s="619"/>
      <c r="AG7" s="620"/>
    </row>
    <row r="8" spans="1:33" s="275" customFormat="1" x14ac:dyDescent="0.2">
      <c r="A8" s="287">
        <v>2</v>
      </c>
      <c r="B8" s="279">
        <v>0.4375</v>
      </c>
      <c r="C8" s="288">
        <v>0.80555555555555547</v>
      </c>
      <c r="D8" s="286">
        <v>8</v>
      </c>
      <c r="E8" s="281">
        <f>C8-B8</f>
        <v>0.36805555555555547</v>
      </c>
      <c r="F8" s="283">
        <v>0.4375</v>
      </c>
      <c r="G8" s="289">
        <v>0.80833333333333324</v>
      </c>
      <c r="H8" s="284">
        <v>8</v>
      </c>
      <c r="I8" s="285">
        <f t="shared" ref="I8:I20" si="0">G8-F8</f>
        <v>0.37083333333333324</v>
      </c>
      <c r="J8" s="279">
        <v>0.3576388888888889</v>
      </c>
      <c r="K8" s="279">
        <v>0.80555555555555547</v>
      </c>
      <c r="L8" s="286">
        <v>8</v>
      </c>
      <c r="M8" s="285">
        <f t="shared" ref="M8:M34" si="1">K8-J8</f>
        <v>0.44791666666666657</v>
      </c>
      <c r="N8" s="623" t="s">
        <v>55</v>
      </c>
      <c r="O8" s="624"/>
      <c r="P8" s="624"/>
      <c r="Q8" s="624"/>
      <c r="R8" s="279">
        <v>0.4375</v>
      </c>
      <c r="S8" s="279">
        <v>0.79166666666666663</v>
      </c>
      <c r="T8" s="286">
        <v>8</v>
      </c>
      <c r="U8" s="281">
        <f>S8-R8</f>
        <v>0.35416666666666663</v>
      </c>
      <c r="V8" s="279">
        <v>0.47916666666666669</v>
      </c>
      <c r="W8" s="279">
        <v>0.80208333333333337</v>
      </c>
      <c r="X8" s="286">
        <v>8</v>
      </c>
      <c r="Y8" s="281">
        <f>W8-V8</f>
        <v>0.32291666666666669</v>
      </c>
      <c r="Z8" s="279">
        <v>0.44791666666666669</v>
      </c>
      <c r="AA8" s="279">
        <v>0.79166666666666663</v>
      </c>
      <c r="AB8" s="286">
        <v>8</v>
      </c>
      <c r="AC8" s="281">
        <f>AA8-Z8</f>
        <v>0.34374999999999994</v>
      </c>
      <c r="AD8" s="279">
        <v>0</v>
      </c>
      <c r="AE8" s="279">
        <v>0</v>
      </c>
      <c r="AF8" s="286">
        <v>8</v>
      </c>
      <c r="AG8" s="281">
        <f>AE8-AD8</f>
        <v>0</v>
      </c>
    </row>
    <row r="9" spans="1:33" s="275" customFormat="1" x14ac:dyDescent="0.2">
      <c r="A9" s="287">
        <v>3</v>
      </c>
      <c r="B9" s="279">
        <v>0.41666666666666669</v>
      </c>
      <c r="C9" s="290">
        <v>0.80555555555555547</v>
      </c>
      <c r="D9" s="286">
        <v>8</v>
      </c>
      <c r="E9" s="281">
        <f>C9-B9</f>
        <v>0.38888888888888878</v>
      </c>
      <c r="F9" s="283">
        <v>0.43472222222222223</v>
      </c>
      <c r="G9" s="291">
        <v>0.80902777777777779</v>
      </c>
      <c r="H9" s="284">
        <v>8</v>
      </c>
      <c r="I9" s="285">
        <f t="shared" si="0"/>
        <v>0.37430555555555556</v>
      </c>
      <c r="J9" s="279">
        <v>0.46527777777777773</v>
      </c>
      <c r="K9" s="288">
        <v>0.84375</v>
      </c>
      <c r="L9" s="286">
        <v>8</v>
      </c>
      <c r="M9" s="285">
        <f t="shared" si="1"/>
        <v>0.37847222222222227</v>
      </c>
      <c r="N9" s="623" t="s">
        <v>55</v>
      </c>
      <c r="O9" s="624"/>
      <c r="P9" s="624"/>
      <c r="Q9" s="624"/>
      <c r="R9" s="279">
        <v>0.44097222222222227</v>
      </c>
      <c r="S9" s="279">
        <v>0.77083333333333337</v>
      </c>
      <c r="T9" s="286">
        <v>8</v>
      </c>
      <c r="U9" s="281">
        <f t="shared" ref="U9:U19" si="2">S9-R9</f>
        <v>0.3298611111111111</v>
      </c>
      <c r="V9" s="279">
        <v>0.48541666666666666</v>
      </c>
      <c r="W9" s="288">
        <v>0.84027777777777779</v>
      </c>
      <c r="X9" s="286">
        <v>8</v>
      </c>
      <c r="Y9" s="281">
        <f>W9-V9</f>
        <v>0.35486111111111113</v>
      </c>
      <c r="Z9" s="279">
        <v>0.44791666666666669</v>
      </c>
      <c r="AA9" s="288">
        <v>0.77083333333333337</v>
      </c>
      <c r="AB9" s="286">
        <v>8</v>
      </c>
      <c r="AC9" s="281">
        <f>AA9-Z9</f>
        <v>0.32291666666666669</v>
      </c>
      <c r="AD9" s="279">
        <v>0</v>
      </c>
      <c r="AE9" s="288">
        <v>0</v>
      </c>
      <c r="AF9" s="286">
        <v>8</v>
      </c>
      <c r="AG9" s="281">
        <f>AE9-AD9</f>
        <v>0</v>
      </c>
    </row>
    <row r="10" spans="1:33" s="292" customFormat="1" x14ac:dyDescent="0.2">
      <c r="A10" s="277">
        <v>4</v>
      </c>
      <c r="B10" s="279">
        <v>0.39583333333333331</v>
      </c>
      <c r="C10" s="290">
        <v>0.66666666666666663</v>
      </c>
      <c r="D10" s="286">
        <v>8</v>
      </c>
      <c r="E10" s="281">
        <f t="shared" ref="E10:E18" si="3">C10-B10</f>
        <v>0.27083333333333331</v>
      </c>
      <c r="F10" s="283">
        <v>0.44444444444444442</v>
      </c>
      <c r="G10" s="291">
        <v>0.83472222222222225</v>
      </c>
      <c r="H10" s="284">
        <v>8</v>
      </c>
      <c r="I10" s="285">
        <f t="shared" si="0"/>
        <v>0.39027777777777783</v>
      </c>
      <c r="J10" s="279">
        <v>0.46875</v>
      </c>
      <c r="K10" s="288">
        <v>0.83333333333333337</v>
      </c>
      <c r="L10" s="286">
        <v>8</v>
      </c>
      <c r="M10" s="285">
        <f t="shared" si="1"/>
        <v>0.36458333333333337</v>
      </c>
      <c r="N10" s="623" t="s">
        <v>55</v>
      </c>
      <c r="O10" s="624"/>
      <c r="P10" s="624"/>
      <c r="Q10" s="624"/>
      <c r="R10" s="279">
        <v>0.4513888888888889</v>
      </c>
      <c r="S10" s="279">
        <v>0.79166666666666663</v>
      </c>
      <c r="T10" s="286">
        <v>8</v>
      </c>
      <c r="U10" s="281">
        <f t="shared" si="2"/>
        <v>0.34027777777777773</v>
      </c>
      <c r="V10" s="279">
        <v>0.46875</v>
      </c>
      <c r="W10" s="288">
        <v>0.83333333333333337</v>
      </c>
      <c r="X10" s="286">
        <v>8</v>
      </c>
      <c r="Y10" s="281">
        <f t="shared" ref="Y10:Y20" si="4">W10-V10</f>
        <v>0.36458333333333337</v>
      </c>
      <c r="Z10" s="279">
        <v>0.44097222222222227</v>
      </c>
      <c r="AA10" s="288">
        <v>0.77777777777777779</v>
      </c>
      <c r="AB10" s="286">
        <v>8</v>
      </c>
      <c r="AC10" s="281">
        <f>AA10-Z10</f>
        <v>0.33680555555555552</v>
      </c>
      <c r="AD10" s="279">
        <v>4.1666666666666699E-2</v>
      </c>
      <c r="AE10" s="288">
        <v>4.1666666666666699E-2</v>
      </c>
      <c r="AF10" s="286">
        <v>8</v>
      </c>
      <c r="AG10" s="281">
        <f>AE10-AD10</f>
        <v>0</v>
      </c>
    </row>
    <row r="11" spans="1:33" s="275" customFormat="1" x14ac:dyDescent="0.2">
      <c r="A11" s="277">
        <v>5</v>
      </c>
      <c r="B11" s="278">
        <v>0.4201388888888889</v>
      </c>
      <c r="C11" s="290">
        <v>0.75</v>
      </c>
      <c r="D11" s="286">
        <v>8</v>
      </c>
      <c r="E11" s="281">
        <f t="shared" si="3"/>
        <v>0.3298611111111111</v>
      </c>
      <c r="F11" s="282">
        <v>0.44305555555555554</v>
      </c>
      <c r="G11" s="291">
        <v>0.80902777777777779</v>
      </c>
      <c r="H11" s="294">
        <v>8</v>
      </c>
      <c r="I11" s="295">
        <f t="shared" si="0"/>
        <v>0.36597222222222225</v>
      </c>
      <c r="J11" s="278">
        <v>0.46875</v>
      </c>
      <c r="K11" s="288">
        <v>0.79513888888888884</v>
      </c>
      <c r="L11" s="286">
        <v>8</v>
      </c>
      <c r="M11" s="285">
        <f t="shared" si="1"/>
        <v>0.32638888888888884</v>
      </c>
      <c r="N11" s="278">
        <v>0.42083333333333334</v>
      </c>
      <c r="O11" s="278">
        <v>0.79722222222222217</v>
      </c>
      <c r="P11" s="286">
        <v>8</v>
      </c>
      <c r="Q11" s="281">
        <f t="shared" ref="Q11:Q36" si="5">O11-N11</f>
        <v>0.37638888888888883</v>
      </c>
      <c r="R11" s="278">
        <v>0.45833333333333331</v>
      </c>
      <c r="S11" s="278">
        <v>0.75</v>
      </c>
      <c r="T11" s="277">
        <v>8</v>
      </c>
      <c r="U11" s="281">
        <f t="shared" si="2"/>
        <v>0.29166666666666669</v>
      </c>
      <c r="V11" s="279">
        <v>0.45833333333333331</v>
      </c>
      <c r="W11" s="288">
        <v>0.83680555555555547</v>
      </c>
      <c r="X11" s="286">
        <v>8</v>
      </c>
      <c r="Y11" s="281">
        <f t="shared" si="4"/>
        <v>0.37847222222222215</v>
      </c>
      <c r="Z11" s="278">
        <v>0.44097222222222227</v>
      </c>
      <c r="AA11" s="278">
        <v>0.78472222222222221</v>
      </c>
      <c r="AB11" s="286">
        <v>8</v>
      </c>
      <c r="AC11" s="293">
        <f t="shared" ref="AC11:AC20" si="6">AA11-Z11</f>
        <v>0.34374999999999994</v>
      </c>
      <c r="AD11" s="278">
        <v>0.75</v>
      </c>
      <c r="AE11" s="296">
        <v>0.82291666666666596</v>
      </c>
      <c r="AF11" s="286">
        <v>8</v>
      </c>
      <c r="AG11" s="281">
        <f>AE11-AD11</f>
        <v>7.2916666666665964E-2</v>
      </c>
    </row>
    <row r="12" spans="1:33" s="275" customFormat="1" x14ac:dyDescent="0.2">
      <c r="A12" s="287">
        <v>6</v>
      </c>
      <c r="B12" s="278">
        <v>0.40625</v>
      </c>
      <c r="C12" s="290">
        <v>0.75</v>
      </c>
      <c r="D12" s="280">
        <v>8</v>
      </c>
      <c r="E12" s="293">
        <f t="shared" si="3"/>
        <v>0.34375</v>
      </c>
      <c r="F12" s="283">
        <v>0.43958333333333338</v>
      </c>
      <c r="G12" s="289">
        <v>0.7993055555555556</v>
      </c>
      <c r="H12" s="294">
        <v>8</v>
      </c>
      <c r="I12" s="295">
        <f t="shared" si="0"/>
        <v>0.35972222222222222</v>
      </c>
      <c r="J12" s="279">
        <v>0.47222222222222227</v>
      </c>
      <c r="K12" s="288">
        <v>0.75</v>
      </c>
      <c r="L12" s="280">
        <v>8</v>
      </c>
      <c r="M12" s="285">
        <f t="shared" si="1"/>
        <v>0.27777777777777773</v>
      </c>
      <c r="N12" s="279">
        <v>0.43402777777777773</v>
      </c>
      <c r="O12" s="288">
        <v>0.79999999999999993</v>
      </c>
      <c r="P12" s="280">
        <v>8</v>
      </c>
      <c r="Q12" s="293">
        <f t="shared" si="5"/>
        <v>0.3659722222222222</v>
      </c>
      <c r="R12" s="279">
        <v>0.4375</v>
      </c>
      <c r="S12" s="288">
        <v>0.80208333333333337</v>
      </c>
      <c r="T12" s="277">
        <v>8</v>
      </c>
      <c r="U12" s="281">
        <f t="shared" si="2"/>
        <v>0.36458333333333337</v>
      </c>
      <c r="V12" s="279">
        <v>0.45833333333333331</v>
      </c>
      <c r="W12" s="288">
        <v>0.80208333333333337</v>
      </c>
      <c r="X12" s="286">
        <v>8</v>
      </c>
      <c r="Y12" s="293">
        <f t="shared" si="4"/>
        <v>0.34375000000000006</v>
      </c>
      <c r="Z12" s="279">
        <v>0.49305555555555558</v>
      </c>
      <c r="AA12" s="288">
        <v>0.75</v>
      </c>
      <c r="AB12" s="286">
        <v>8</v>
      </c>
      <c r="AC12" s="293">
        <f t="shared" si="6"/>
        <v>0.25694444444444442</v>
      </c>
      <c r="AD12" s="279">
        <v>0</v>
      </c>
      <c r="AE12" s="296">
        <v>0.86458333333333304</v>
      </c>
      <c r="AF12" s="286">
        <v>8</v>
      </c>
      <c r="AG12" s="281">
        <f t="shared" ref="AG12:AG20" si="7">AE12-AD12</f>
        <v>0.86458333333333304</v>
      </c>
    </row>
    <row r="13" spans="1:33" s="297" customFormat="1" x14ac:dyDescent="0.2">
      <c r="A13" s="277">
        <v>7</v>
      </c>
      <c r="B13" s="278">
        <v>0.45833333333333331</v>
      </c>
      <c r="C13" s="290">
        <v>0.78125</v>
      </c>
      <c r="D13" s="280">
        <v>8</v>
      </c>
      <c r="E13" s="293">
        <f t="shared" si="3"/>
        <v>0.32291666666666669</v>
      </c>
      <c r="F13" s="283">
        <v>0.44444444444444442</v>
      </c>
      <c r="G13" s="289">
        <v>0.78472222222222221</v>
      </c>
      <c r="H13" s="294">
        <v>8</v>
      </c>
      <c r="I13" s="295">
        <f t="shared" si="0"/>
        <v>0.34027777777777779</v>
      </c>
      <c r="J13" s="296">
        <v>0.45694444444444443</v>
      </c>
      <c r="K13" s="296">
        <v>0.75</v>
      </c>
      <c r="L13" s="280">
        <v>8</v>
      </c>
      <c r="M13" s="285">
        <f t="shared" si="1"/>
        <v>0.29305555555555557</v>
      </c>
      <c r="N13" s="296">
        <v>0.4201388888888889</v>
      </c>
      <c r="O13" s="296">
        <v>0.76736111111111116</v>
      </c>
      <c r="P13" s="280">
        <v>8</v>
      </c>
      <c r="Q13" s="293">
        <f t="shared" si="5"/>
        <v>0.34722222222222227</v>
      </c>
      <c r="R13" s="279">
        <v>0.45833333333333331</v>
      </c>
      <c r="S13" s="288">
        <v>0.76736111111111116</v>
      </c>
      <c r="T13" s="277">
        <v>8</v>
      </c>
      <c r="U13" s="281">
        <f t="shared" si="2"/>
        <v>0.30902777777777785</v>
      </c>
      <c r="V13" s="296">
        <v>0.47916666666666669</v>
      </c>
      <c r="W13" s="296">
        <v>0.83333333333333337</v>
      </c>
      <c r="X13" s="286">
        <v>8</v>
      </c>
      <c r="Y13" s="293">
        <f t="shared" si="4"/>
        <v>0.35416666666666669</v>
      </c>
      <c r="Z13" s="296">
        <v>0.44930555555555557</v>
      </c>
      <c r="AA13" s="296">
        <v>0.77083333333333337</v>
      </c>
      <c r="AB13" s="286">
        <v>8</v>
      </c>
      <c r="AC13" s="293">
        <f t="shared" si="6"/>
        <v>0.3215277777777778</v>
      </c>
      <c r="AD13" s="296">
        <v>0.75</v>
      </c>
      <c r="AE13" s="296">
        <v>0.90625</v>
      </c>
      <c r="AF13" s="286">
        <v>8</v>
      </c>
      <c r="AG13" s="281">
        <f t="shared" si="7"/>
        <v>0.15625</v>
      </c>
    </row>
    <row r="14" spans="1:33" s="274" customFormat="1" x14ac:dyDescent="0.2">
      <c r="A14" s="277">
        <v>8</v>
      </c>
      <c r="B14" s="618" t="s">
        <v>206</v>
      </c>
      <c r="C14" s="619"/>
      <c r="D14" s="619"/>
      <c r="E14" s="620"/>
      <c r="F14" s="618" t="s">
        <v>206</v>
      </c>
      <c r="G14" s="619"/>
      <c r="H14" s="619"/>
      <c r="I14" s="620"/>
      <c r="J14" s="618" t="s">
        <v>206</v>
      </c>
      <c r="K14" s="619"/>
      <c r="L14" s="619"/>
      <c r="M14" s="620"/>
      <c r="N14" s="618" t="s">
        <v>206</v>
      </c>
      <c r="O14" s="619"/>
      <c r="P14" s="619"/>
      <c r="Q14" s="620"/>
      <c r="R14" s="618" t="s">
        <v>206</v>
      </c>
      <c r="S14" s="619"/>
      <c r="T14" s="619"/>
      <c r="U14" s="620"/>
      <c r="V14" s="618" t="s">
        <v>206</v>
      </c>
      <c r="W14" s="619"/>
      <c r="X14" s="619"/>
      <c r="Y14" s="620"/>
      <c r="Z14" s="618" t="s">
        <v>206</v>
      </c>
      <c r="AA14" s="619"/>
      <c r="AB14" s="619"/>
      <c r="AC14" s="620"/>
      <c r="AD14" s="618" t="s">
        <v>206</v>
      </c>
      <c r="AE14" s="619"/>
      <c r="AF14" s="619"/>
      <c r="AG14" s="620"/>
    </row>
    <row r="15" spans="1:33" s="275" customFormat="1" x14ac:dyDescent="0.2">
      <c r="A15" s="287">
        <v>9</v>
      </c>
      <c r="B15" s="278">
        <v>0.4201388888888889</v>
      </c>
      <c r="C15" s="288">
        <v>0.77777777777777779</v>
      </c>
      <c r="D15" s="286">
        <v>8</v>
      </c>
      <c r="E15" s="281">
        <f t="shared" si="3"/>
        <v>0.3576388888888889</v>
      </c>
      <c r="F15" s="299">
        <v>0.44861111111111113</v>
      </c>
      <c r="G15" s="302">
        <v>0.7993055555555556</v>
      </c>
      <c r="H15" s="294">
        <v>8</v>
      </c>
      <c r="I15" s="300">
        <f t="shared" si="0"/>
        <v>0.35069444444444448</v>
      </c>
      <c r="J15" s="279">
        <v>0.46527777777777773</v>
      </c>
      <c r="K15" s="288">
        <v>0.7993055555555556</v>
      </c>
      <c r="L15" s="280">
        <v>8</v>
      </c>
      <c r="M15" s="285">
        <f t="shared" si="1"/>
        <v>0.33402777777777787</v>
      </c>
      <c r="N15" s="279">
        <v>0.43124999999999997</v>
      </c>
      <c r="O15" s="288">
        <v>0.79236111111111107</v>
      </c>
      <c r="P15" s="280">
        <v>8</v>
      </c>
      <c r="Q15" s="293">
        <f t="shared" si="5"/>
        <v>0.3611111111111111</v>
      </c>
      <c r="R15" s="279">
        <v>0.44791666666666669</v>
      </c>
      <c r="S15" s="288">
        <v>0.76041666666666663</v>
      </c>
      <c r="T15" s="277">
        <v>8</v>
      </c>
      <c r="U15" s="281">
        <f t="shared" si="2"/>
        <v>0.31249999999999994</v>
      </c>
      <c r="V15" s="623" t="s">
        <v>55</v>
      </c>
      <c r="W15" s="624"/>
      <c r="X15" s="624"/>
      <c r="Y15" s="624"/>
      <c r="Z15" s="279">
        <v>0.4375</v>
      </c>
      <c r="AA15" s="288">
        <v>0.80208333333333337</v>
      </c>
      <c r="AB15" s="286">
        <v>8</v>
      </c>
      <c r="AC15" s="293">
        <f t="shared" si="6"/>
        <v>0.36458333333333337</v>
      </c>
      <c r="AD15" s="279">
        <v>0</v>
      </c>
      <c r="AE15" s="288">
        <v>0</v>
      </c>
      <c r="AF15" s="286">
        <v>8</v>
      </c>
      <c r="AG15" s="281">
        <f t="shared" si="7"/>
        <v>0</v>
      </c>
    </row>
    <row r="16" spans="1:33" s="275" customFormat="1" x14ac:dyDescent="0.2">
      <c r="A16" s="277">
        <v>10</v>
      </c>
      <c r="B16" s="278">
        <v>0.46875</v>
      </c>
      <c r="C16" s="290">
        <v>0.78125</v>
      </c>
      <c r="D16" s="280">
        <v>8</v>
      </c>
      <c r="E16" s="293">
        <f t="shared" si="3"/>
        <v>0.3125</v>
      </c>
      <c r="F16" s="296">
        <v>0.43888888888888888</v>
      </c>
      <c r="G16" s="298">
        <v>0.75</v>
      </c>
      <c r="H16" s="294">
        <v>8</v>
      </c>
      <c r="I16" s="301">
        <f t="shared" si="0"/>
        <v>0.31111111111111112</v>
      </c>
      <c r="J16" s="278">
        <v>0.45833333333333331</v>
      </c>
      <c r="K16" s="278">
        <v>0.79166666666666663</v>
      </c>
      <c r="L16" s="286">
        <v>8</v>
      </c>
      <c r="M16" s="285">
        <f t="shared" si="1"/>
        <v>0.33333333333333331</v>
      </c>
      <c r="N16" s="278">
        <v>0.44097222222222227</v>
      </c>
      <c r="O16" s="290">
        <v>0.79166666666666663</v>
      </c>
      <c r="P16" s="280">
        <v>8</v>
      </c>
      <c r="Q16" s="293">
        <f t="shared" si="5"/>
        <v>0.35069444444444436</v>
      </c>
      <c r="R16" s="279">
        <v>0.4375</v>
      </c>
      <c r="S16" s="288">
        <v>0.75</v>
      </c>
      <c r="T16" s="277">
        <v>8</v>
      </c>
      <c r="U16" s="293">
        <f t="shared" si="2"/>
        <v>0.3125</v>
      </c>
      <c r="V16" s="623" t="s">
        <v>55</v>
      </c>
      <c r="W16" s="624"/>
      <c r="X16" s="624"/>
      <c r="Y16" s="624"/>
      <c r="Z16" s="278">
        <v>0.4465277777777778</v>
      </c>
      <c r="AA16" s="290">
        <v>0.78125</v>
      </c>
      <c r="AB16" s="280">
        <v>8</v>
      </c>
      <c r="AC16" s="281">
        <f t="shared" si="6"/>
        <v>0.3347222222222222</v>
      </c>
      <c r="AD16" s="278">
        <v>0.75</v>
      </c>
      <c r="AE16" s="290">
        <v>0.91666666666666663</v>
      </c>
      <c r="AF16" s="280">
        <v>8</v>
      </c>
      <c r="AG16" s="281">
        <f t="shared" si="7"/>
        <v>0.16666666666666663</v>
      </c>
    </row>
    <row r="17" spans="1:33" s="292" customFormat="1" x14ac:dyDescent="0.2">
      <c r="A17" s="277">
        <v>11</v>
      </c>
      <c r="B17" s="278">
        <v>0.39583333333333331</v>
      </c>
      <c r="C17" s="290">
        <v>0.76736111111111116</v>
      </c>
      <c r="D17" s="280">
        <v>8</v>
      </c>
      <c r="E17" s="293">
        <f t="shared" si="3"/>
        <v>0.37152777777777785</v>
      </c>
      <c r="F17" s="296">
        <v>0.44791666666666669</v>
      </c>
      <c r="G17" s="298">
        <v>0.82986111111111116</v>
      </c>
      <c r="H17" s="294">
        <v>8</v>
      </c>
      <c r="I17" s="301">
        <f t="shared" si="0"/>
        <v>0.38194444444444448</v>
      </c>
      <c r="J17" s="278">
        <v>0.46875</v>
      </c>
      <c r="K17" s="278">
        <v>0.82986111111111116</v>
      </c>
      <c r="L17" s="286">
        <v>8</v>
      </c>
      <c r="M17" s="285">
        <f t="shared" si="1"/>
        <v>0.36111111111111116</v>
      </c>
      <c r="N17" s="278">
        <v>0.43055555555555558</v>
      </c>
      <c r="O17" s="290">
        <v>0.82986111111111116</v>
      </c>
      <c r="P17" s="280">
        <v>8</v>
      </c>
      <c r="Q17" s="293">
        <f t="shared" si="5"/>
        <v>0.39930555555555558</v>
      </c>
      <c r="R17" s="279">
        <v>0.45833333333333331</v>
      </c>
      <c r="S17" s="288">
        <v>0.75</v>
      </c>
      <c r="T17" s="277">
        <v>8</v>
      </c>
      <c r="U17" s="293">
        <f t="shared" si="2"/>
        <v>0.29166666666666669</v>
      </c>
      <c r="V17" s="278">
        <v>0.47916666666666669</v>
      </c>
      <c r="W17" s="290">
        <v>0.78125</v>
      </c>
      <c r="X17" s="280">
        <v>8</v>
      </c>
      <c r="Y17" s="281">
        <f t="shared" si="4"/>
        <v>0.30208333333333331</v>
      </c>
      <c r="Z17" s="623" t="s">
        <v>55</v>
      </c>
      <c r="AA17" s="624"/>
      <c r="AB17" s="624"/>
      <c r="AC17" s="624"/>
      <c r="AD17" s="278">
        <v>0.79166666666666696</v>
      </c>
      <c r="AE17" s="290">
        <v>0.95833333333333304</v>
      </c>
      <c r="AF17" s="280">
        <v>8</v>
      </c>
      <c r="AG17" s="281">
        <f t="shared" si="7"/>
        <v>0.16666666666666607</v>
      </c>
    </row>
    <row r="18" spans="1:33" s="274" customFormat="1" x14ac:dyDescent="0.2">
      <c r="A18" s="277">
        <v>12</v>
      </c>
      <c r="B18" s="279">
        <v>0.40972222222222227</v>
      </c>
      <c r="C18" s="290">
        <v>0.82291666666666663</v>
      </c>
      <c r="D18" s="286">
        <v>8</v>
      </c>
      <c r="E18" s="281">
        <f t="shared" si="3"/>
        <v>0.41319444444444436</v>
      </c>
      <c r="F18" s="296">
        <v>0.43541666666666662</v>
      </c>
      <c r="G18" s="298">
        <v>0.75</v>
      </c>
      <c r="H18" s="294">
        <v>8</v>
      </c>
      <c r="I18" s="301">
        <f t="shared" si="0"/>
        <v>0.31458333333333338</v>
      </c>
      <c r="J18" s="278">
        <v>0.4548611111111111</v>
      </c>
      <c r="K18" s="278">
        <v>0.8041666666666667</v>
      </c>
      <c r="L18" s="280">
        <v>8</v>
      </c>
      <c r="M18" s="285">
        <f t="shared" si="1"/>
        <v>0.34930555555555559</v>
      </c>
      <c r="N18" s="278">
        <v>0.4201388888888889</v>
      </c>
      <c r="O18" s="278">
        <v>0.80555555555555547</v>
      </c>
      <c r="P18" s="280">
        <v>8</v>
      </c>
      <c r="Q18" s="293">
        <f t="shared" si="5"/>
        <v>0.38541666666666657</v>
      </c>
      <c r="R18" s="279">
        <v>0.4375</v>
      </c>
      <c r="S18" s="288">
        <v>0.80555555555555547</v>
      </c>
      <c r="T18" s="277">
        <v>8</v>
      </c>
      <c r="U18" s="293">
        <f t="shared" si="2"/>
        <v>0.36805555555555547</v>
      </c>
      <c r="V18" s="278">
        <v>0.47916666666666669</v>
      </c>
      <c r="W18" s="290">
        <v>0.78125</v>
      </c>
      <c r="X18" s="280">
        <v>8</v>
      </c>
      <c r="Y18" s="281">
        <f t="shared" si="4"/>
        <v>0.30208333333333331</v>
      </c>
      <c r="Z18" s="278">
        <v>0.4375</v>
      </c>
      <c r="AA18" s="278">
        <v>0.75</v>
      </c>
      <c r="AB18" s="280">
        <v>8</v>
      </c>
      <c r="AC18" s="281">
        <f>AA18-Z18</f>
        <v>0.3125</v>
      </c>
      <c r="AD18" s="278">
        <v>0.78125</v>
      </c>
      <c r="AE18" s="278">
        <v>0.95833333333333337</v>
      </c>
      <c r="AF18" s="280">
        <v>8</v>
      </c>
      <c r="AG18" s="293">
        <f t="shared" si="7"/>
        <v>0.17708333333333337</v>
      </c>
    </row>
    <row r="19" spans="1:33" s="275" customFormat="1" x14ac:dyDescent="0.2">
      <c r="A19" s="287">
        <v>13</v>
      </c>
      <c r="B19" s="623" t="s">
        <v>55</v>
      </c>
      <c r="C19" s="624"/>
      <c r="D19" s="624"/>
      <c r="E19" s="624"/>
      <c r="F19" s="296">
        <v>0.4548611111111111</v>
      </c>
      <c r="G19" s="302">
        <v>0.80486111111111114</v>
      </c>
      <c r="H19" s="303">
        <v>8</v>
      </c>
      <c r="I19" s="300">
        <f t="shared" si="0"/>
        <v>0.35000000000000003</v>
      </c>
      <c r="J19" s="279">
        <v>0.46875</v>
      </c>
      <c r="K19" s="288">
        <v>0.80486111111111114</v>
      </c>
      <c r="L19" s="286">
        <v>8</v>
      </c>
      <c r="M19" s="285">
        <f t="shared" si="1"/>
        <v>0.33611111111111114</v>
      </c>
      <c r="N19" s="278">
        <v>0.43124999999999997</v>
      </c>
      <c r="O19" s="288">
        <v>0.78888888888888886</v>
      </c>
      <c r="P19" s="286">
        <v>8</v>
      </c>
      <c r="Q19" s="281">
        <f t="shared" si="5"/>
        <v>0.3576388888888889</v>
      </c>
      <c r="R19" s="279">
        <v>0.42708333333333331</v>
      </c>
      <c r="S19" s="290">
        <v>0.72916666666666663</v>
      </c>
      <c r="T19" s="286">
        <v>8</v>
      </c>
      <c r="U19" s="281">
        <f t="shared" si="2"/>
        <v>0.30208333333333331</v>
      </c>
      <c r="V19" s="279">
        <v>0.49652777777777773</v>
      </c>
      <c r="W19" s="288">
        <v>0.8125</v>
      </c>
      <c r="X19" s="280">
        <v>8</v>
      </c>
      <c r="Y19" s="281">
        <f t="shared" si="4"/>
        <v>0.31597222222222227</v>
      </c>
      <c r="Z19" s="279">
        <v>0.44444444444444442</v>
      </c>
      <c r="AA19" s="288">
        <v>0.78125</v>
      </c>
      <c r="AB19" s="280">
        <v>8</v>
      </c>
      <c r="AC19" s="281">
        <f t="shared" si="6"/>
        <v>0.33680555555555558</v>
      </c>
      <c r="AD19" s="279">
        <v>0.625</v>
      </c>
      <c r="AE19" s="288">
        <v>0.875</v>
      </c>
      <c r="AF19" s="280">
        <v>8</v>
      </c>
      <c r="AG19" s="281">
        <f t="shared" si="7"/>
        <v>0.25</v>
      </c>
    </row>
    <row r="20" spans="1:33" s="304" customFormat="1" x14ac:dyDescent="0.2">
      <c r="A20" s="277">
        <v>14</v>
      </c>
      <c r="B20" s="623" t="s">
        <v>55</v>
      </c>
      <c r="C20" s="624"/>
      <c r="D20" s="624"/>
      <c r="E20" s="624"/>
      <c r="F20" s="299">
        <v>0.47500000000000003</v>
      </c>
      <c r="G20" s="302">
        <v>0.75</v>
      </c>
      <c r="H20" s="303">
        <v>8</v>
      </c>
      <c r="I20" s="300">
        <f t="shared" si="0"/>
        <v>0.27499999999999997</v>
      </c>
      <c r="J20" s="279">
        <v>0.45833333333333331</v>
      </c>
      <c r="K20" s="288">
        <v>0.75</v>
      </c>
      <c r="L20" s="286">
        <v>8</v>
      </c>
      <c r="M20" s="285">
        <f t="shared" si="1"/>
        <v>0.29166666666666669</v>
      </c>
      <c r="N20" s="278">
        <v>0.4201388888888889</v>
      </c>
      <c r="O20" s="288">
        <v>0.79166666666666663</v>
      </c>
      <c r="P20" s="286">
        <v>8</v>
      </c>
      <c r="Q20" s="281">
        <f t="shared" si="5"/>
        <v>0.37152777777777773</v>
      </c>
      <c r="R20" s="623" t="s">
        <v>55</v>
      </c>
      <c r="S20" s="624"/>
      <c r="T20" s="624"/>
      <c r="U20" s="624"/>
      <c r="V20" s="279">
        <v>0.45833333333333331</v>
      </c>
      <c r="W20" s="288">
        <v>0.79166666666666663</v>
      </c>
      <c r="X20" s="280">
        <v>8</v>
      </c>
      <c r="Y20" s="281">
        <f t="shared" si="4"/>
        <v>0.33333333333333331</v>
      </c>
      <c r="Z20" s="279">
        <v>0.44097222222222227</v>
      </c>
      <c r="AA20" s="288">
        <v>0.75</v>
      </c>
      <c r="AB20" s="280">
        <v>8</v>
      </c>
      <c r="AC20" s="281">
        <f t="shared" si="6"/>
        <v>0.30902777777777773</v>
      </c>
      <c r="AD20" s="279">
        <v>0.66666666666666696</v>
      </c>
      <c r="AE20" s="288">
        <v>0.91666666666666696</v>
      </c>
      <c r="AF20" s="280">
        <v>8</v>
      </c>
      <c r="AG20" s="281">
        <f t="shared" si="7"/>
        <v>0.25</v>
      </c>
    </row>
    <row r="21" spans="1:33" s="275" customFormat="1" x14ac:dyDescent="0.2">
      <c r="A21" s="277">
        <v>15</v>
      </c>
      <c r="B21" s="618" t="s">
        <v>206</v>
      </c>
      <c r="C21" s="619"/>
      <c r="D21" s="619"/>
      <c r="E21" s="620"/>
      <c r="F21" s="618" t="s">
        <v>206</v>
      </c>
      <c r="G21" s="619"/>
      <c r="H21" s="619"/>
      <c r="I21" s="620"/>
      <c r="J21" s="618" t="s">
        <v>206</v>
      </c>
      <c r="K21" s="619"/>
      <c r="L21" s="619"/>
      <c r="M21" s="620"/>
      <c r="N21" s="618" t="s">
        <v>206</v>
      </c>
      <c r="O21" s="619"/>
      <c r="P21" s="619"/>
      <c r="Q21" s="620"/>
      <c r="R21" s="618" t="s">
        <v>206</v>
      </c>
      <c r="S21" s="619"/>
      <c r="T21" s="619"/>
      <c r="U21" s="620"/>
      <c r="V21" s="618" t="s">
        <v>206</v>
      </c>
      <c r="W21" s="619"/>
      <c r="X21" s="619"/>
      <c r="Y21" s="620"/>
      <c r="Z21" s="618" t="s">
        <v>206</v>
      </c>
      <c r="AA21" s="619"/>
      <c r="AB21" s="619"/>
      <c r="AC21" s="620"/>
      <c r="AD21" s="618" t="s">
        <v>206</v>
      </c>
      <c r="AE21" s="619"/>
      <c r="AF21" s="619"/>
      <c r="AG21" s="620"/>
    </row>
    <row r="22" spans="1:33" s="274" customFormat="1" x14ac:dyDescent="0.2">
      <c r="A22" s="277">
        <v>16</v>
      </c>
      <c r="B22" s="278">
        <v>0.40625</v>
      </c>
      <c r="C22" s="278">
        <v>0.80208333333333337</v>
      </c>
      <c r="D22" s="280">
        <v>8</v>
      </c>
      <c r="E22" s="293">
        <f>C22-B22</f>
        <v>0.39583333333333337</v>
      </c>
      <c r="F22" s="279">
        <v>0.43402777777777773</v>
      </c>
      <c r="G22" s="288">
        <v>0.77777777777777779</v>
      </c>
      <c r="H22" s="286">
        <v>8</v>
      </c>
      <c r="I22" s="281">
        <f t="shared" ref="I22:I36" si="8">G22-F22</f>
        <v>0.34375000000000006</v>
      </c>
      <c r="J22" s="278">
        <v>0.45833333333333331</v>
      </c>
      <c r="K22" s="278">
        <v>0.78472222222222221</v>
      </c>
      <c r="L22" s="286">
        <v>8</v>
      </c>
      <c r="M22" s="285">
        <f t="shared" si="1"/>
        <v>0.3263888888888889</v>
      </c>
      <c r="N22" s="623" t="s">
        <v>55</v>
      </c>
      <c r="O22" s="624"/>
      <c r="P22" s="624"/>
      <c r="Q22" s="624"/>
      <c r="R22" s="279">
        <v>0.46527777777777773</v>
      </c>
      <c r="S22" s="290">
        <v>0.75</v>
      </c>
      <c r="T22" s="286">
        <v>8</v>
      </c>
      <c r="U22" s="281">
        <f t="shared" ref="U22:U36" si="9">S22-R22</f>
        <v>0.28472222222222227</v>
      </c>
      <c r="V22" s="278">
        <v>0.4513888888888889</v>
      </c>
      <c r="W22" s="278">
        <v>0.78472222222222221</v>
      </c>
      <c r="X22" s="286">
        <v>8</v>
      </c>
      <c r="Y22" s="281">
        <f t="shared" ref="Y22:Y36" si="10">W22-V22</f>
        <v>0.33333333333333331</v>
      </c>
      <c r="Z22" s="623" t="s">
        <v>55</v>
      </c>
      <c r="AA22" s="624"/>
      <c r="AB22" s="624"/>
      <c r="AC22" s="624"/>
      <c r="AD22" s="278">
        <v>0</v>
      </c>
      <c r="AE22" s="278">
        <v>0</v>
      </c>
      <c r="AF22" s="286">
        <v>8</v>
      </c>
      <c r="AG22" s="281">
        <f t="shared" ref="AG22:AG36" si="11">AE22-AD22</f>
        <v>0</v>
      </c>
    </row>
    <row r="23" spans="1:33" s="274" customFormat="1" x14ac:dyDescent="0.2">
      <c r="A23" s="277">
        <v>17</v>
      </c>
      <c r="B23" s="625" t="s">
        <v>219</v>
      </c>
      <c r="C23" s="626"/>
      <c r="D23" s="626"/>
      <c r="E23" s="627"/>
      <c r="F23" s="625" t="s">
        <v>219</v>
      </c>
      <c r="G23" s="626"/>
      <c r="H23" s="626"/>
      <c r="I23" s="627"/>
      <c r="J23" s="625" t="s">
        <v>219</v>
      </c>
      <c r="K23" s="626"/>
      <c r="L23" s="626"/>
      <c r="M23" s="627"/>
      <c r="N23" s="625" t="s">
        <v>219</v>
      </c>
      <c r="O23" s="626"/>
      <c r="P23" s="626"/>
      <c r="Q23" s="627"/>
      <c r="R23" s="625" t="s">
        <v>219</v>
      </c>
      <c r="S23" s="626"/>
      <c r="T23" s="626"/>
      <c r="U23" s="627"/>
      <c r="V23" s="625" t="s">
        <v>219</v>
      </c>
      <c r="W23" s="626"/>
      <c r="X23" s="626"/>
      <c r="Y23" s="627"/>
      <c r="Z23" s="625" t="s">
        <v>219</v>
      </c>
      <c r="AA23" s="626"/>
      <c r="AB23" s="626"/>
      <c r="AC23" s="627"/>
      <c r="AD23" s="625" t="s">
        <v>219</v>
      </c>
      <c r="AE23" s="626"/>
      <c r="AF23" s="626"/>
      <c r="AG23" s="627"/>
    </row>
    <row r="24" spans="1:33" s="292" customFormat="1" x14ac:dyDescent="0.2">
      <c r="A24" s="277">
        <v>18</v>
      </c>
      <c r="B24" s="278">
        <v>0.375</v>
      </c>
      <c r="C24" s="278">
        <v>0.78125</v>
      </c>
      <c r="D24" s="280">
        <v>8</v>
      </c>
      <c r="E24" s="293">
        <f>C24-B24</f>
        <v>0.40625</v>
      </c>
      <c r="F24" s="279">
        <v>0.43263888888888885</v>
      </c>
      <c r="G24" s="288">
        <v>0.79166666666666663</v>
      </c>
      <c r="H24" s="286">
        <v>8</v>
      </c>
      <c r="I24" s="281">
        <f t="shared" si="8"/>
        <v>0.35902777777777778</v>
      </c>
      <c r="J24" s="278">
        <v>0.46527777777777773</v>
      </c>
      <c r="K24" s="278">
        <v>0.77777777777777779</v>
      </c>
      <c r="L24" s="286">
        <v>8</v>
      </c>
      <c r="M24" s="285">
        <f t="shared" si="1"/>
        <v>0.31250000000000006</v>
      </c>
      <c r="N24" s="278">
        <v>0.41736111111111113</v>
      </c>
      <c r="O24" s="278">
        <v>0.70833333333333337</v>
      </c>
      <c r="P24" s="286">
        <v>8</v>
      </c>
      <c r="Q24" s="293">
        <f t="shared" si="5"/>
        <v>0.29097222222222224</v>
      </c>
      <c r="R24" s="623" t="s">
        <v>55</v>
      </c>
      <c r="S24" s="624"/>
      <c r="T24" s="624"/>
      <c r="U24" s="624"/>
      <c r="V24" s="278">
        <v>0.46249999999999997</v>
      </c>
      <c r="W24" s="278">
        <v>0.77777777777777779</v>
      </c>
      <c r="X24" s="286">
        <v>8</v>
      </c>
      <c r="Y24" s="281">
        <f t="shared" si="10"/>
        <v>0.31527777777777782</v>
      </c>
      <c r="Z24" s="623" t="s">
        <v>55</v>
      </c>
      <c r="AA24" s="624"/>
      <c r="AB24" s="624"/>
      <c r="AC24" s="624"/>
      <c r="AD24" s="278">
        <v>4.1666666666666699E-2</v>
      </c>
      <c r="AE24" s="278">
        <v>4.1666666666666699E-2</v>
      </c>
      <c r="AF24" s="286">
        <v>8</v>
      </c>
      <c r="AG24" s="281">
        <f t="shared" si="11"/>
        <v>0</v>
      </c>
    </row>
    <row r="25" spans="1:33" s="274" customFormat="1" x14ac:dyDescent="0.2">
      <c r="A25" s="277">
        <v>19</v>
      </c>
      <c r="B25" s="278">
        <v>0.40625</v>
      </c>
      <c r="C25" s="278">
        <v>0.78125</v>
      </c>
      <c r="D25" s="280">
        <v>8</v>
      </c>
      <c r="E25" s="293">
        <f t="shared" ref="E25:E36" si="12">C25-B25</f>
        <v>0.375</v>
      </c>
      <c r="F25" s="278">
        <v>0.43472222222222223</v>
      </c>
      <c r="G25" s="288">
        <v>0.77430555555555547</v>
      </c>
      <c r="H25" s="286">
        <v>8</v>
      </c>
      <c r="I25" s="281">
        <f t="shared" si="8"/>
        <v>0.33958333333333324</v>
      </c>
      <c r="J25" s="278">
        <v>0.46527777777777773</v>
      </c>
      <c r="K25" s="278">
        <v>0.79861111111111116</v>
      </c>
      <c r="L25" s="286">
        <v>8</v>
      </c>
      <c r="M25" s="285">
        <f t="shared" si="1"/>
        <v>0.33333333333333343</v>
      </c>
      <c r="N25" s="278">
        <v>0.42222222222222222</v>
      </c>
      <c r="O25" s="278">
        <v>0.78819444444444453</v>
      </c>
      <c r="P25" s="286">
        <v>8</v>
      </c>
      <c r="Q25" s="293">
        <f t="shared" si="5"/>
        <v>0.36597222222222231</v>
      </c>
      <c r="R25" s="623" t="s">
        <v>55</v>
      </c>
      <c r="S25" s="624"/>
      <c r="T25" s="624"/>
      <c r="U25" s="624"/>
      <c r="V25" s="278">
        <v>0.46875</v>
      </c>
      <c r="W25" s="278">
        <v>0.79166666666666663</v>
      </c>
      <c r="X25" s="280">
        <v>8</v>
      </c>
      <c r="Y25" s="293">
        <f t="shared" si="10"/>
        <v>0.32291666666666663</v>
      </c>
      <c r="Z25" s="278">
        <v>0.43611111111111112</v>
      </c>
      <c r="AA25" s="278">
        <v>0.77083333333333337</v>
      </c>
      <c r="AB25" s="280">
        <v>8</v>
      </c>
      <c r="AC25" s="293">
        <f t="shared" ref="AC25:AC36" si="13">AA25-Z25</f>
        <v>0.33472222222222225</v>
      </c>
      <c r="AD25" s="278">
        <v>0</v>
      </c>
      <c r="AE25" s="278">
        <v>0</v>
      </c>
      <c r="AF25" s="280">
        <v>8</v>
      </c>
      <c r="AG25" s="293">
        <f t="shared" si="11"/>
        <v>0</v>
      </c>
    </row>
    <row r="26" spans="1:33" s="275" customFormat="1" x14ac:dyDescent="0.2">
      <c r="A26" s="277">
        <v>20</v>
      </c>
      <c r="B26" s="278">
        <v>0.3923611111111111</v>
      </c>
      <c r="C26" s="290">
        <v>0.82638888888888884</v>
      </c>
      <c r="D26" s="280">
        <v>8</v>
      </c>
      <c r="E26" s="293">
        <f t="shared" si="12"/>
        <v>0.43402777777777773</v>
      </c>
      <c r="F26" s="278">
        <v>0.43958333333333338</v>
      </c>
      <c r="G26" s="290">
        <v>0.79166666666666663</v>
      </c>
      <c r="H26" s="280">
        <v>8</v>
      </c>
      <c r="I26" s="293">
        <f t="shared" si="8"/>
        <v>0.35208333333333325</v>
      </c>
      <c r="J26" s="278">
        <v>0.46875</v>
      </c>
      <c r="K26" s="290">
        <v>0.78472222222222221</v>
      </c>
      <c r="L26" s="280">
        <v>8</v>
      </c>
      <c r="M26" s="285">
        <f t="shared" si="1"/>
        <v>0.31597222222222221</v>
      </c>
      <c r="N26" s="278">
        <v>0.44097222222222227</v>
      </c>
      <c r="O26" s="290">
        <v>0.78125</v>
      </c>
      <c r="P26" s="286">
        <v>8</v>
      </c>
      <c r="Q26" s="293">
        <f t="shared" si="5"/>
        <v>0.34027777777777773</v>
      </c>
      <c r="R26" s="278">
        <v>0.44097222222222227</v>
      </c>
      <c r="S26" s="290">
        <v>0.72916666666666663</v>
      </c>
      <c r="T26" s="280">
        <v>8</v>
      </c>
      <c r="U26" s="293">
        <f t="shared" si="9"/>
        <v>0.28819444444444436</v>
      </c>
      <c r="V26" s="278">
        <v>0.48749999999999999</v>
      </c>
      <c r="W26" s="290">
        <v>0.79166666666666663</v>
      </c>
      <c r="X26" s="280">
        <v>8</v>
      </c>
      <c r="Y26" s="293">
        <f t="shared" si="10"/>
        <v>0.30416666666666664</v>
      </c>
      <c r="Z26" s="278">
        <v>0.44097222222222227</v>
      </c>
      <c r="AA26" s="290">
        <v>0.77083333333333337</v>
      </c>
      <c r="AB26" s="280">
        <v>8</v>
      </c>
      <c r="AC26" s="293">
        <f t="shared" si="13"/>
        <v>0.3298611111111111</v>
      </c>
      <c r="AD26" s="278">
        <v>0</v>
      </c>
      <c r="AE26" s="290">
        <v>0</v>
      </c>
      <c r="AF26" s="280">
        <v>8</v>
      </c>
      <c r="AG26" s="293">
        <f t="shared" si="11"/>
        <v>0</v>
      </c>
    </row>
    <row r="27" spans="1:33" s="274" customFormat="1" x14ac:dyDescent="0.2">
      <c r="A27" s="277">
        <v>21</v>
      </c>
      <c r="B27" s="279">
        <v>0.40277777777777773</v>
      </c>
      <c r="C27" s="290">
        <v>0.78125</v>
      </c>
      <c r="D27" s="286">
        <v>8</v>
      </c>
      <c r="E27" s="293">
        <f t="shared" si="12"/>
        <v>0.37847222222222227</v>
      </c>
      <c r="F27" s="278">
        <v>0.43055555555555558</v>
      </c>
      <c r="G27" s="290">
        <v>0.79166666666666663</v>
      </c>
      <c r="H27" s="280">
        <v>8</v>
      </c>
      <c r="I27" s="293">
        <f t="shared" si="8"/>
        <v>0.36111111111111105</v>
      </c>
      <c r="J27" s="278">
        <v>0.4548611111111111</v>
      </c>
      <c r="K27" s="290">
        <v>0.85763888888888884</v>
      </c>
      <c r="L27" s="280">
        <v>8</v>
      </c>
      <c r="M27" s="285">
        <f t="shared" si="1"/>
        <v>0.40277777777777773</v>
      </c>
      <c r="N27" s="278">
        <v>0.43402777777777773</v>
      </c>
      <c r="O27" s="290">
        <v>0.79166666666666663</v>
      </c>
      <c r="P27" s="286">
        <v>8</v>
      </c>
      <c r="Q27" s="293">
        <f t="shared" si="5"/>
        <v>0.3576388888888889</v>
      </c>
      <c r="R27" s="279">
        <v>0.45833333333333331</v>
      </c>
      <c r="S27" s="290">
        <v>0.75694444444444453</v>
      </c>
      <c r="T27" s="280">
        <v>8</v>
      </c>
      <c r="U27" s="281">
        <f t="shared" si="9"/>
        <v>0.29861111111111122</v>
      </c>
      <c r="V27" s="278">
        <v>0.45833333333333331</v>
      </c>
      <c r="W27" s="290">
        <v>0.84027777777777779</v>
      </c>
      <c r="X27" s="280">
        <v>8</v>
      </c>
      <c r="Y27" s="293">
        <f t="shared" si="10"/>
        <v>0.38194444444444448</v>
      </c>
      <c r="Z27" s="278">
        <v>0.4375</v>
      </c>
      <c r="AA27" s="290">
        <v>0.83333333333333337</v>
      </c>
      <c r="AB27" s="280">
        <v>8</v>
      </c>
      <c r="AC27" s="293">
        <f t="shared" si="13"/>
        <v>0.39583333333333337</v>
      </c>
      <c r="AD27" s="278">
        <v>0</v>
      </c>
      <c r="AE27" s="290">
        <v>0</v>
      </c>
      <c r="AF27" s="280">
        <v>8</v>
      </c>
      <c r="AG27" s="293">
        <f t="shared" si="11"/>
        <v>0</v>
      </c>
    </row>
    <row r="28" spans="1:33" s="275" customFormat="1" x14ac:dyDescent="0.2">
      <c r="A28" s="287">
        <v>22</v>
      </c>
      <c r="B28" s="618" t="s">
        <v>206</v>
      </c>
      <c r="C28" s="619"/>
      <c r="D28" s="619"/>
      <c r="E28" s="620"/>
      <c r="F28" s="618" t="s">
        <v>206</v>
      </c>
      <c r="G28" s="619"/>
      <c r="H28" s="619"/>
      <c r="I28" s="620"/>
      <c r="J28" s="618" t="s">
        <v>206</v>
      </c>
      <c r="K28" s="619"/>
      <c r="L28" s="619"/>
      <c r="M28" s="620"/>
      <c r="N28" s="618" t="s">
        <v>206</v>
      </c>
      <c r="O28" s="619"/>
      <c r="P28" s="619"/>
      <c r="Q28" s="620"/>
      <c r="R28" s="618" t="s">
        <v>206</v>
      </c>
      <c r="S28" s="619"/>
      <c r="T28" s="619"/>
      <c r="U28" s="620"/>
      <c r="V28" s="618" t="s">
        <v>206</v>
      </c>
      <c r="W28" s="619"/>
      <c r="X28" s="619"/>
      <c r="Y28" s="620"/>
      <c r="Z28" s="618" t="s">
        <v>206</v>
      </c>
      <c r="AA28" s="619"/>
      <c r="AB28" s="619"/>
      <c r="AC28" s="620"/>
      <c r="AD28" s="618" t="s">
        <v>206</v>
      </c>
      <c r="AE28" s="619"/>
      <c r="AF28" s="619"/>
      <c r="AG28" s="620"/>
    </row>
    <row r="29" spans="1:33" s="275" customFormat="1" x14ac:dyDescent="0.2">
      <c r="A29" s="287">
        <v>23</v>
      </c>
      <c r="B29" s="279">
        <v>0.41319444444444442</v>
      </c>
      <c r="C29" s="288">
        <v>0.8125</v>
      </c>
      <c r="D29" s="286">
        <v>8</v>
      </c>
      <c r="E29" s="293">
        <f t="shared" si="12"/>
        <v>0.39930555555555558</v>
      </c>
      <c r="F29" s="299">
        <v>0.44861111111111113</v>
      </c>
      <c r="G29" s="302">
        <v>0.79305555555555562</v>
      </c>
      <c r="H29" s="280">
        <v>8</v>
      </c>
      <c r="I29" s="281">
        <f t="shared" si="8"/>
        <v>0.3444444444444445</v>
      </c>
      <c r="J29" s="279">
        <v>0.4513888888888889</v>
      </c>
      <c r="K29" s="288">
        <v>0.78472222222222221</v>
      </c>
      <c r="L29" s="280">
        <v>8</v>
      </c>
      <c r="M29" s="285">
        <f t="shared" si="1"/>
        <v>0.33333333333333331</v>
      </c>
      <c r="N29" s="279">
        <v>0.43055555555555558</v>
      </c>
      <c r="O29" s="288">
        <v>0.78125</v>
      </c>
      <c r="P29" s="286">
        <v>8</v>
      </c>
      <c r="Q29" s="293">
        <f t="shared" si="5"/>
        <v>0.35069444444444442</v>
      </c>
      <c r="R29" s="279">
        <v>0.4375</v>
      </c>
      <c r="S29" s="290">
        <v>0.78125</v>
      </c>
      <c r="T29" s="280">
        <v>8</v>
      </c>
      <c r="U29" s="281">
        <f t="shared" si="9"/>
        <v>0.34375</v>
      </c>
      <c r="V29" s="279">
        <v>0.47916666666666669</v>
      </c>
      <c r="W29" s="288">
        <v>0.78472222222222221</v>
      </c>
      <c r="X29" s="280">
        <v>8</v>
      </c>
      <c r="Y29" s="281">
        <f t="shared" si="10"/>
        <v>0.30555555555555552</v>
      </c>
      <c r="Z29" s="279">
        <v>0.43402777777777773</v>
      </c>
      <c r="AA29" s="290">
        <v>0.81944444444444453</v>
      </c>
      <c r="AB29" s="280">
        <v>8</v>
      </c>
      <c r="AC29" s="293">
        <f t="shared" si="13"/>
        <v>0.3854166666666668</v>
      </c>
      <c r="AD29" s="279">
        <v>0</v>
      </c>
      <c r="AE29" s="290">
        <v>0</v>
      </c>
      <c r="AF29" s="280">
        <v>8</v>
      </c>
      <c r="AG29" s="293">
        <f t="shared" si="11"/>
        <v>0</v>
      </c>
    </row>
    <row r="30" spans="1:33" s="275" customFormat="1" x14ac:dyDescent="0.2">
      <c r="A30" s="287">
        <v>24</v>
      </c>
      <c r="B30" s="279">
        <v>0.41666666666666669</v>
      </c>
      <c r="C30" s="288">
        <v>0.81944444444444453</v>
      </c>
      <c r="D30" s="286">
        <v>8</v>
      </c>
      <c r="E30" s="293">
        <f t="shared" si="12"/>
        <v>0.40277777777777785</v>
      </c>
      <c r="F30" s="299">
        <v>0.44722222222222219</v>
      </c>
      <c r="G30" s="302">
        <v>0.78888888888888886</v>
      </c>
      <c r="H30" s="280">
        <v>8</v>
      </c>
      <c r="I30" s="281">
        <f t="shared" si="8"/>
        <v>0.34166666666666667</v>
      </c>
      <c r="J30" s="279">
        <v>0.45833333333333331</v>
      </c>
      <c r="K30" s="288">
        <v>0.78472222222222221</v>
      </c>
      <c r="L30" s="280">
        <v>8</v>
      </c>
      <c r="M30" s="285">
        <f t="shared" si="1"/>
        <v>0.3263888888888889</v>
      </c>
      <c r="N30" s="279">
        <v>0.42638888888888887</v>
      </c>
      <c r="O30" s="288">
        <v>0.83333333333333337</v>
      </c>
      <c r="P30" s="286">
        <v>8</v>
      </c>
      <c r="Q30" s="281">
        <f t="shared" si="5"/>
        <v>0.4069444444444445</v>
      </c>
      <c r="R30" s="279">
        <v>0.42708333333333331</v>
      </c>
      <c r="S30" s="290">
        <v>0.76736111111111116</v>
      </c>
      <c r="T30" s="280">
        <v>8</v>
      </c>
      <c r="U30" s="281">
        <f t="shared" si="9"/>
        <v>0.34027777777777785</v>
      </c>
      <c r="V30" s="279">
        <v>0.45833333333333331</v>
      </c>
      <c r="W30" s="288">
        <v>0.76736111111111116</v>
      </c>
      <c r="X30" s="280">
        <v>8</v>
      </c>
      <c r="Y30" s="281">
        <f t="shared" si="10"/>
        <v>0.30902777777777785</v>
      </c>
      <c r="Z30" s="279">
        <v>0.43402777777777773</v>
      </c>
      <c r="AA30" s="288">
        <v>0.85416666666666663</v>
      </c>
      <c r="AB30" s="286">
        <v>8</v>
      </c>
      <c r="AC30" s="281">
        <f t="shared" si="13"/>
        <v>0.4201388888888889</v>
      </c>
      <c r="AD30" s="279">
        <v>0</v>
      </c>
      <c r="AE30" s="288">
        <v>0</v>
      </c>
      <c r="AF30" s="286">
        <v>8</v>
      </c>
      <c r="AG30" s="281">
        <f t="shared" si="11"/>
        <v>0</v>
      </c>
    </row>
    <row r="31" spans="1:33" s="292" customFormat="1" x14ac:dyDescent="0.2">
      <c r="A31" s="277">
        <v>25</v>
      </c>
      <c r="B31" s="279">
        <v>0.41666666666666669</v>
      </c>
      <c r="C31" s="288">
        <v>0.81944444444444453</v>
      </c>
      <c r="D31" s="286">
        <v>8</v>
      </c>
      <c r="E31" s="293">
        <f t="shared" si="12"/>
        <v>0.40277777777777785</v>
      </c>
      <c r="F31" s="299">
        <v>0.4513888888888889</v>
      </c>
      <c r="G31" s="302">
        <v>0.79791666666666661</v>
      </c>
      <c r="H31" s="280">
        <v>8</v>
      </c>
      <c r="I31" s="281">
        <f t="shared" si="8"/>
        <v>0.34652777777777771</v>
      </c>
      <c r="J31" s="279">
        <v>0.46180555555555558</v>
      </c>
      <c r="K31" s="288">
        <v>0.81597222222222221</v>
      </c>
      <c r="L31" s="280">
        <v>8</v>
      </c>
      <c r="M31" s="285">
        <f t="shared" si="1"/>
        <v>0.35416666666666663</v>
      </c>
      <c r="N31" s="279">
        <v>0.43055555555555558</v>
      </c>
      <c r="O31" s="288">
        <v>0.81041666666666667</v>
      </c>
      <c r="P31" s="286">
        <v>8</v>
      </c>
      <c r="Q31" s="281">
        <f t="shared" si="5"/>
        <v>0.37986111111111109</v>
      </c>
      <c r="R31" s="279">
        <v>0.40972222222222227</v>
      </c>
      <c r="S31" s="290">
        <v>0.76736111111111116</v>
      </c>
      <c r="T31" s="280">
        <v>8</v>
      </c>
      <c r="U31" s="281">
        <f t="shared" si="9"/>
        <v>0.3576388888888889</v>
      </c>
      <c r="V31" s="279">
        <v>0.41666666666666669</v>
      </c>
      <c r="W31" s="288">
        <v>0.81597222222222221</v>
      </c>
      <c r="X31" s="280">
        <v>8</v>
      </c>
      <c r="Y31" s="281">
        <f t="shared" si="10"/>
        <v>0.39930555555555552</v>
      </c>
      <c r="Z31" s="279">
        <v>0.44166666666666665</v>
      </c>
      <c r="AA31" s="288">
        <v>0.79861111111111116</v>
      </c>
      <c r="AB31" s="286">
        <v>8</v>
      </c>
      <c r="AC31" s="281">
        <f t="shared" si="13"/>
        <v>0.35694444444444451</v>
      </c>
      <c r="AD31" s="279">
        <v>4.1666666666666699E-2</v>
      </c>
      <c r="AE31" s="288">
        <v>4.1666666666666699E-2</v>
      </c>
      <c r="AF31" s="286">
        <v>8</v>
      </c>
      <c r="AG31" s="281">
        <f t="shared" si="11"/>
        <v>0</v>
      </c>
    </row>
    <row r="32" spans="1:33" s="275" customFormat="1" x14ac:dyDescent="0.2">
      <c r="A32" s="277">
        <v>26</v>
      </c>
      <c r="B32" s="278">
        <v>0.41666666666666669</v>
      </c>
      <c r="C32" s="278">
        <v>0.75</v>
      </c>
      <c r="D32" s="286">
        <v>8</v>
      </c>
      <c r="E32" s="293">
        <f t="shared" si="12"/>
        <v>0.33333333333333331</v>
      </c>
      <c r="F32" s="296">
        <v>0.45624999999999999</v>
      </c>
      <c r="G32" s="302">
        <v>0.76388888888888884</v>
      </c>
      <c r="H32" s="303">
        <v>8</v>
      </c>
      <c r="I32" s="281">
        <f t="shared" si="8"/>
        <v>0.30763888888888885</v>
      </c>
      <c r="J32" s="278">
        <v>0.46875</v>
      </c>
      <c r="K32" s="278">
        <v>0.77083333333333337</v>
      </c>
      <c r="L32" s="280">
        <v>8</v>
      </c>
      <c r="M32" s="285">
        <f t="shared" si="1"/>
        <v>0.30208333333333337</v>
      </c>
      <c r="N32" s="279">
        <v>0.42430555555555555</v>
      </c>
      <c r="O32" s="278">
        <v>0.83333333333333337</v>
      </c>
      <c r="P32" s="286">
        <v>8</v>
      </c>
      <c r="Q32" s="281">
        <f t="shared" si="5"/>
        <v>0.40902777777777782</v>
      </c>
      <c r="R32" s="279">
        <v>0.41666666666666669</v>
      </c>
      <c r="S32" s="290">
        <v>0.73958333333333337</v>
      </c>
      <c r="T32" s="280">
        <v>8</v>
      </c>
      <c r="U32" s="281">
        <f t="shared" si="9"/>
        <v>0.32291666666666669</v>
      </c>
      <c r="V32" s="278">
        <v>0.4375</v>
      </c>
      <c r="W32" s="278">
        <v>0.8125</v>
      </c>
      <c r="X32" s="286">
        <v>8</v>
      </c>
      <c r="Y32" s="281">
        <f t="shared" si="10"/>
        <v>0.375</v>
      </c>
      <c r="Z32" s="278">
        <v>0.44444444444444442</v>
      </c>
      <c r="AA32" s="278">
        <v>0.81944444444444453</v>
      </c>
      <c r="AB32" s="286">
        <v>8</v>
      </c>
      <c r="AC32" s="281">
        <f t="shared" si="13"/>
        <v>0.37500000000000011</v>
      </c>
      <c r="AD32" s="279">
        <v>8.3333333333333301E-2</v>
      </c>
      <c r="AE32" s="288">
        <v>8.3333333333333301E-2</v>
      </c>
      <c r="AF32" s="286">
        <v>8</v>
      </c>
      <c r="AG32" s="281">
        <f t="shared" si="11"/>
        <v>0</v>
      </c>
    </row>
    <row r="33" spans="1:33" s="274" customFormat="1" x14ac:dyDescent="0.2">
      <c r="A33" s="277">
        <v>27</v>
      </c>
      <c r="B33" s="279">
        <v>0.4201388888888889</v>
      </c>
      <c r="C33" s="290">
        <v>0.75</v>
      </c>
      <c r="D33" s="286">
        <v>8</v>
      </c>
      <c r="E33" s="293">
        <f t="shared" si="12"/>
        <v>0.3298611111111111</v>
      </c>
      <c r="F33" s="296">
        <v>0.45833333333333331</v>
      </c>
      <c r="G33" s="298">
        <v>0.75</v>
      </c>
      <c r="H33" s="303">
        <v>8</v>
      </c>
      <c r="I33" s="293">
        <f t="shared" si="8"/>
        <v>0.29166666666666669</v>
      </c>
      <c r="J33" s="278">
        <v>0.46527777777777773</v>
      </c>
      <c r="K33" s="290">
        <v>0.72916666666666663</v>
      </c>
      <c r="L33" s="280">
        <v>8</v>
      </c>
      <c r="M33" s="285">
        <f t="shared" si="1"/>
        <v>0.2638888888888889</v>
      </c>
      <c r="N33" s="278">
        <v>0.43055555555555558</v>
      </c>
      <c r="O33" s="290">
        <v>0.80208333333333337</v>
      </c>
      <c r="P33" s="286">
        <v>8</v>
      </c>
      <c r="Q33" s="281">
        <f t="shared" si="5"/>
        <v>0.37152777777777779</v>
      </c>
      <c r="R33" s="279">
        <v>0.43055555555555558</v>
      </c>
      <c r="S33" s="290">
        <v>0.78125</v>
      </c>
      <c r="T33" s="280">
        <v>8</v>
      </c>
      <c r="U33" s="281">
        <f t="shared" si="9"/>
        <v>0.35069444444444442</v>
      </c>
      <c r="V33" s="278">
        <v>0.46527777777777773</v>
      </c>
      <c r="W33" s="278">
        <v>0.8027777777777777</v>
      </c>
      <c r="X33" s="286">
        <v>8</v>
      </c>
      <c r="Y33" s="281">
        <f t="shared" si="10"/>
        <v>0.33749999999999997</v>
      </c>
      <c r="Z33" s="278">
        <v>0.44791666666666669</v>
      </c>
      <c r="AA33" s="278">
        <v>0.75</v>
      </c>
      <c r="AB33" s="286">
        <v>8</v>
      </c>
      <c r="AC33" s="281">
        <f t="shared" si="13"/>
        <v>0.30208333333333331</v>
      </c>
      <c r="AD33" s="278">
        <v>0</v>
      </c>
      <c r="AE33" s="278">
        <v>0</v>
      </c>
      <c r="AF33" s="286">
        <v>8</v>
      </c>
      <c r="AG33" s="281">
        <f t="shared" si="11"/>
        <v>0</v>
      </c>
    </row>
    <row r="34" spans="1:33" s="274" customFormat="1" x14ac:dyDescent="0.2">
      <c r="A34" s="277">
        <v>28</v>
      </c>
      <c r="B34" s="279">
        <v>0.4201388888888889</v>
      </c>
      <c r="C34" s="290">
        <v>0.82291666666666663</v>
      </c>
      <c r="D34" s="286">
        <v>8</v>
      </c>
      <c r="E34" s="293">
        <f t="shared" si="12"/>
        <v>0.40277777777777773</v>
      </c>
      <c r="F34" s="296">
        <v>0.45833333333333331</v>
      </c>
      <c r="G34" s="298">
        <v>0.75</v>
      </c>
      <c r="H34" s="303">
        <v>8</v>
      </c>
      <c r="I34" s="293">
        <f t="shared" si="8"/>
        <v>0.29166666666666669</v>
      </c>
      <c r="J34" s="278">
        <v>0.35069444444444442</v>
      </c>
      <c r="K34" s="290">
        <v>0.66666666666666663</v>
      </c>
      <c r="L34" s="280">
        <v>8</v>
      </c>
      <c r="M34" s="285">
        <f t="shared" si="1"/>
        <v>0.31597222222222221</v>
      </c>
      <c r="N34" s="278">
        <v>0.42708333333333331</v>
      </c>
      <c r="O34" s="278">
        <v>0.81597222222222221</v>
      </c>
      <c r="P34" s="286">
        <v>8</v>
      </c>
      <c r="Q34" s="293">
        <f t="shared" si="5"/>
        <v>0.3888888888888889</v>
      </c>
      <c r="R34" s="279">
        <v>0.44097222222222227</v>
      </c>
      <c r="S34" s="290">
        <v>0.77777777777777779</v>
      </c>
      <c r="T34" s="280">
        <v>8</v>
      </c>
      <c r="U34" s="281">
        <f t="shared" si="9"/>
        <v>0.33680555555555552</v>
      </c>
      <c r="V34" s="278">
        <v>0.45833333333333331</v>
      </c>
      <c r="W34" s="278">
        <v>0.8125</v>
      </c>
      <c r="X34" s="286">
        <v>8</v>
      </c>
      <c r="Y34" s="281">
        <v>0</v>
      </c>
      <c r="Z34" s="278">
        <v>0.43402777777777773</v>
      </c>
      <c r="AA34" s="278">
        <v>0.75</v>
      </c>
      <c r="AB34" s="286">
        <v>8</v>
      </c>
      <c r="AC34" s="281">
        <f t="shared" si="13"/>
        <v>0.31597222222222227</v>
      </c>
      <c r="AD34" s="278">
        <v>0</v>
      </c>
      <c r="AE34" s="278">
        <v>0</v>
      </c>
      <c r="AF34" s="286">
        <v>8</v>
      </c>
      <c r="AG34" s="281">
        <f t="shared" si="11"/>
        <v>0</v>
      </c>
    </row>
    <row r="35" spans="1:33" s="275" customFormat="1" x14ac:dyDescent="0.2">
      <c r="A35" s="287">
        <v>29</v>
      </c>
      <c r="B35" s="618" t="s">
        <v>206</v>
      </c>
      <c r="C35" s="619"/>
      <c r="D35" s="619"/>
      <c r="E35" s="620"/>
      <c r="F35" s="618" t="s">
        <v>206</v>
      </c>
      <c r="G35" s="619"/>
      <c r="H35" s="619"/>
      <c r="I35" s="620"/>
      <c r="J35" s="618" t="s">
        <v>206</v>
      </c>
      <c r="K35" s="619"/>
      <c r="L35" s="619"/>
      <c r="M35" s="620"/>
      <c r="N35" s="279">
        <v>0.46527777777777773</v>
      </c>
      <c r="O35" s="290">
        <v>0.85416666666666663</v>
      </c>
      <c r="P35" s="280">
        <v>0</v>
      </c>
      <c r="Q35" s="281">
        <f t="shared" si="5"/>
        <v>0.3888888888888889</v>
      </c>
      <c r="R35" s="618" t="s">
        <v>206</v>
      </c>
      <c r="S35" s="619"/>
      <c r="T35" s="619"/>
      <c r="U35" s="620"/>
      <c r="V35" s="618" t="s">
        <v>206</v>
      </c>
      <c r="W35" s="619"/>
      <c r="X35" s="619"/>
      <c r="Y35" s="620"/>
      <c r="Z35" s="618" t="s">
        <v>206</v>
      </c>
      <c r="AA35" s="619"/>
      <c r="AB35" s="619"/>
      <c r="AC35" s="620"/>
      <c r="AD35" s="618" t="s">
        <v>206</v>
      </c>
      <c r="AE35" s="619"/>
      <c r="AF35" s="619"/>
      <c r="AG35" s="620"/>
    </row>
    <row r="36" spans="1:33" s="275" customFormat="1" x14ac:dyDescent="0.2">
      <c r="A36" s="287">
        <v>30</v>
      </c>
      <c r="B36" s="279">
        <v>0.3888888888888889</v>
      </c>
      <c r="C36" s="288">
        <v>0.75</v>
      </c>
      <c r="D36" s="286">
        <v>8</v>
      </c>
      <c r="E36" s="293">
        <f t="shared" si="12"/>
        <v>0.3611111111111111</v>
      </c>
      <c r="F36" s="296">
        <v>0.43958333333333338</v>
      </c>
      <c r="G36" s="288">
        <v>0.54861111111111105</v>
      </c>
      <c r="H36" s="303">
        <v>8</v>
      </c>
      <c r="I36" s="281">
        <f t="shared" si="8"/>
        <v>0.10902777777777767</v>
      </c>
      <c r="J36" s="279">
        <v>0.45833333333333331</v>
      </c>
      <c r="K36" s="288">
        <v>0.78055555555555556</v>
      </c>
      <c r="L36" s="280">
        <v>8</v>
      </c>
      <c r="M36" s="293">
        <f t="shared" ref="M36" si="14">K36-J36</f>
        <v>0.32222222222222224</v>
      </c>
      <c r="N36" s="279">
        <v>0.4236111111111111</v>
      </c>
      <c r="O36" s="288">
        <v>0.78055555555555556</v>
      </c>
      <c r="P36" s="286">
        <v>8</v>
      </c>
      <c r="Q36" s="281">
        <f t="shared" si="5"/>
        <v>0.35694444444444445</v>
      </c>
      <c r="R36" s="279">
        <v>0.43055555555555558</v>
      </c>
      <c r="S36" s="290">
        <v>0.75</v>
      </c>
      <c r="T36" s="280">
        <v>8</v>
      </c>
      <c r="U36" s="281">
        <f t="shared" si="9"/>
        <v>0.31944444444444442</v>
      </c>
      <c r="V36" s="279">
        <v>0.45833333333333331</v>
      </c>
      <c r="W36" s="288">
        <v>0.78055555555555556</v>
      </c>
      <c r="X36" s="286">
        <v>8</v>
      </c>
      <c r="Y36" s="281">
        <f t="shared" si="10"/>
        <v>0.32222222222222224</v>
      </c>
      <c r="Z36" s="279">
        <v>0.44444444444444442</v>
      </c>
      <c r="AA36" s="288">
        <v>0.80555555555555547</v>
      </c>
      <c r="AB36" s="286">
        <v>8</v>
      </c>
      <c r="AC36" s="281">
        <f t="shared" si="13"/>
        <v>0.36111111111111105</v>
      </c>
      <c r="AD36" s="279">
        <v>0</v>
      </c>
      <c r="AE36" s="288">
        <v>0</v>
      </c>
      <c r="AF36" s="286">
        <v>8</v>
      </c>
      <c r="AG36" s="281">
        <f t="shared" si="11"/>
        <v>0</v>
      </c>
    </row>
    <row r="37" spans="1:33" s="275" customFormat="1" ht="15.75" x14ac:dyDescent="0.2">
      <c r="A37" s="287"/>
      <c r="B37" s="305"/>
      <c r="C37" s="305"/>
      <c r="D37" s="306">
        <v>176</v>
      </c>
      <c r="E37" s="307">
        <f>SUM(E7:E36)</f>
        <v>8.1006944444444429</v>
      </c>
      <c r="F37" s="305"/>
      <c r="G37" s="305"/>
      <c r="H37" s="306">
        <f>SUM(H7:H36)</f>
        <v>192</v>
      </c>
      <c r="I37" s="307">
        <f>SUM(I7:I36)</f>
        <v>7.9729166666666655</v>
      </c>
      <c r="J37" s="287"/>
      <c r="K37" s="287"/>
      <c r="L37" s="308">
        <f>SUM(L7:L36)</f>
        <v>192</v>
      </c>
      <c r="M37" s="307">
        <f>SUM(M7:M36)</f>
        <v>8.00277777777778</v>
      </c>
      <c r="N37" s="287"/>
      <c r="O37" s="287"/>
      <c r="P37" s="308">
        <f>SUM(P7:P36)</f>
        <v>160</v>
      </c>
      <c r="Q37" s="307">
        <f>SUM(Q7:Q36)</f>
        <v>7.7229166666666682</v>
      </c>
      <c r="R37" s="287"/>
      <c r="S37" s="287"/>
      <c r="T37" s="308">
        <f>SUM(T7:T36)</f>
        <v>168</v>
      </c>
      <c r="U37" s="307">
        <f>SUM(U7:U36)</f>
        <v>6.8194444444444455</v>
      </c>
      <c r="V37" s="287"/>
      <c r="W37" s="287"/>
      <c r="X37" s="308">
        <f>SUM(X7:X36)</f>
        <v>176</v>
      </c>
      <c r="Y37" s="307">
        <f>SUM(Y7:Y36)</f>
        <v>7.0784722222222225</v>
      </c>
      <c r="Z37" s="287"/>
      <c r="AA37" s="287"/>
      <c r="AB37" s="308">
        <f>SUM(AB7:AB36)</f>
        <v>168</v>
      </c>
      <c r="AC37" s="307">
        <f>SUM(AC7:AC36)</f>
        <v>7.1604166666666655</v>
      </c>
      <c r="AD37" s="287"/>
      <c r="AE37" s="287"/>
      <c r="AF37" s="308">
        <f>SUM(AF7:AF36)</f>
        <v>192</v>
      </c>
      <c r="AG37" s="307">
        <f>SUM(AG7:AG36)</f>
        <v>2.1041666666666652</v>
      </c>
    </row>
    <row r="38" spans="1:33" s="275" customFormat="1" ht="15.75" x14ac:dyDescent="0.2">
      <c r="A38" s="309"/>
      <c r="B38" s="348" t="s">
        <v>207</v>
      </c>
      <c r="C38" s="622">
        <v>25</v>
      </c>
      <c r="D38" s="622"/>
      <c r="E38" s="310"/>
      <c r="F38" s="348" t="s">
        <v>207</v>
      </c>
      <c r="G38" s="622">
        <v>25</v>
      </c>
      <c r="H38" s="622"/>
      <c r="I38" s="309"/>
      <c r="J38" s="348" t="s">
        <v>207</v>
      </c>
      <c r="K38" s="348">
        <v>25</v>
      </c>
      <c r="L38" s="311"/>
      <c r="M38" s="309"/>
      <c r="N38" s="348" t="s">
        <v>207</v>
      </c>
      <c r="O38" s="348">
        <v>25</v>
      </c>
      <c r="P38" s="312"/>
      <c r="Q38" s="309"/>
      <c r="R38" s="348" t="s">
        <v>207</v>
      </c>
      <c r="S38" s="348">
        <v>25</v>
      </c>
      <c r="T38" s="311"/>
      <c r="U38" s="309"/>
      <c r="V38" s="348" t="s">
        <v>207</v>
      </c>
      <c r="W38" s="348">
        <v>25</v>
      </c>
      <c r="X38" s="312"/>
      <c r="Y38" s="309"/>
      <c r="Z38" s="348" t="s">
        <v>207</v>
      </c>
      <c r="AA38" s="348">
        <v>25</v>
      </c>
      <c r="AB38" s="312"/>
      <c r="AC38" s="309"/>
      <c r="AD38" s="348" t="s">
        <v>207</v>
      </c>
      <c r="AE38" s="348">
        <v>25</v>
      </c>
      <c r="AF38" s="312"/>
      <c r="AG38" s="309"/>
    </row>
    <row r="39" spans="1:33" s="275" customFormat="1" ht="15.75" x14ac:dyDescent="0.2">
      <c r="A39" s="309"/>
      <c r="B39" s="348" t="s">
        <v>208</v>
      </c>
      <c r="C39" s="622">
        <v>23</v>
      </c>
      <c r="D39" s="622"/>
      <c r="E39" s="310"/>
      <c r="F39" s="348" t="s">
        <v>208</v>
      </c>
      <c r="G39" s="622">
        <v>25</v>
      </c>
      <c r="H39" s="622"/>
      <c r="I39" s="309"/>
      <c r="J39" s="348" t="s">
        <v>208</v>
      </c>
      <c r="K39" s="348">
        <v>25</v>
      </c>
      <c r="L39" s="312"/>
      <c r="M39" s="309"/>
      <c r="N39" s="348" t="s">
        <v>208</v>
      </c>
      <c r="O39" s="348">
        <v>21</v>
      </c>
      <c r="P39" s="312"/>
      <c r="Q39" s="309"/>
      <c r="R39" s="348" t="s">
        <v>208</v>
      </c>
      <c r="S39" s="348">
        <v>22</v>
      </c>
      <c r="T39" s="312"/>
      <c r="U39" s="309"/>
      <c r="V39" s="348" t="s">
        <v>208</v>
      </c>
      <c r="W39" s="348">
        <v>23</v>
      </c>
      <c r="X39" s="312"/>
      <c r="Y39" s="309"/>
      <c r="Z39" s="348" t="s">
        <v>208</v>
      </c>
      <c r="AA39" s="348">
        <v>22</v>
      </c>
      <c r="AB39" s="312"/>
      <c r="AC39" s="309"/>
      <c r="AD39" s="348" t="s">
        <v>208</v>
      </c>
      <c r="AE39" s="348">
        <v>23</v>
      </c>
      <c r="AF39" s="312"/>
      <c r="AG39" s="309"/>
    </row>
    <row r="40" spans="1:33" s="275" customFormat="1" ht="15.75" x14ac:dyDescent="0.2">
      <c r="A40" s="309"/>
      <c r="B40" s="348" t="s">
        <v>55</v>
      </c>
      <c r="C40" s="622">
        <f>C38-C39</f>
        <v>2</v>
      </c>
      <c r="D40" s="622"/>
      <c r="E40" s="310"/>
      <c r="F40" s="348" t="s">
        <v>55</v>
      </c>
      <c r="G40" s="622">
        <f>G38-G39</f>
        <v>0</v>
      </c>
      <c r="H40" s="622"/>
      <c r="I40" s="309"/>
      <c r="J40" s="348" t="s">
        <v>55</v>
      </c>
      <c r="K40" s="348">
        <f>K38-K39</f>
        <v>0</v>
      </c>
      <c r="L40" s="312"/>
      <c r="M40" s="309"/>
      <c r="N40" s="348" t="s">
        <v>55</v>
      </c>
      <c r="O40" s="348">
        <f>O38-O39</f>
        <v>4</v>
      </c>
      <c r="P40" s="312"/>
      <c r="Q40" s="309"/>
      <c r="R40" s="348" t="s">
        <v>55</v>
      </c>
      <c r="S40" s="348">
        <f>S38-S39</f>
        <v>3</v>
      </c>
      <c r="T40" s="312"/>
      <c r="U40" s="309"/>
      <c r="V40" s="348" t="s">
        <v>55</v>
      </c>
      <c r="W40" s="348">
        <f>W38-W39</f>
        <v>2</v>
      </c>
      <c r="X40" s="312"/>
      <c r="Y40" s="309"/>
      <c r="Z40" s="348" t="s">
        <v>55</v>
      </c>
      <c r="AA40" s="348">
        <f>AA38-AA39</f>
        <v>3</v>
      </c>
      <c r="AB40" s="312"/>
      <c r="AC40" s="309"/>
      <c r="AD40" s="348" t="s">
        <v>55</v>
      </c>
      <c r="AE40" s="348">
        <f>AE38-AE39</f>
        <v>2</v>
      </c>
      <c r="AF40" s="312"/>
      <c r="AG40" s="309"/>
    </row>
    <row r="41" spans="1:33" s="275" customFormat="1" ht="15.75" x14ac:dyDescent="0.2">
      <c r="A41" s="309"/>
      <c r="B41" s="348" t="s">
        <v>214</v>
      </c>
      <c r="C41" s="621">
        <f>D37</f>
        <v>176</v>
      </c>
      <c r="D41" s="621"/>
      <c r="E41" s="310"/>
      <c r="F41" s="348" t="s">
        <v>214</v>
      </c>
      <c r="G41" s="621">
        <v>192</v>
      </c>
      <c r="H41" s="621"/>
      <c r="I41" s="309"/>
      <c r="J41" s="348" t="s">
        <v>214</v>
      </c>
      <c r="K41" s="349">
        <f>L37</f>
        <v>192</v>
      </c>
      <c r="L41" s="309"/>
      <c r="M41" s="309"/>
      <c r="N41" s="348" t="s">
        <v>214</v>
      </c>
      <c r="O41" s="349">
        <f>P37</f>
        <v>160</v>
      </c>
      <c r="P41" s="309"/>
      <c r="Q41" s="309"/>
      <c r="R41" s="348" t="s">
        <v>214</v>
      </c>
      <c r="S41" s="349">
        <f>T37</f>
        <v>168</v>
      </c>
      <c r="T41" s="309"/>
      <c r="U41" s="309"/>
      <c r="V41" s="348" t="s">
        <v>214</v>
      </c>
      <c r="W41" s="349">
        <f>X37</f>
        <v>176</v>
      </c>
      <c r="X41" s="309"/>
      <c r="Y41" s="309"/>
      <c r="Z41" s="348" t="s">
        <v>214</v>
      </c>
      <c r="AA41" s="349">
        <f>AB37</f>
        <v>168</v>
      </c>
      <c r="AB41" s="309"/>
      <c r="AC41" s="309"/>
      <c r="AD41" s="348" t="s">
        <v>214</v>
      </c>
      <c r="AE41" s="349">
        <f>AF37</f>
        <v>192</v>
      </c>
      <c r="AF41" s="309"/>
      <c r="AG41" s="309"/>
    </row>
    <row r="42" spans="1:33" s="275" customFormat="1" ht="15.75" x14ac:dyDescent="0.2">
      <c r="A42" s="309"/>
      <c r="B42" s="348" t="s">
        <v>212</v>
      </c>
      <c r="C42" s="621">
        <v>194.25</v>
      </c>
      <c r="D42" s="621"/>
      <c r="E42" s="310"/>
      <c r="F42" s="348" t="s">
        <v>212</v>
      </c>
      <c r="G42" s="621">
        <v>191.21</v>
      </c>
      <c r="H42" s="621"/>
      <c r="I42" s="309"/>
      <c r="J42" s="348" t="s">
        <v>212</v>
      </c>
      <c r="K42" s="349">
        <v>192.04</v>
      </c>
      <c r="L42" s="309"/>
      <c r="M42" s="309"/>
      <c r="N42" s="348" t="s">
        <v>212</v>
      </c>
      <c r="O42" s="349">
        <v>185.21</v>
      </c>
      <c r="P42" s="309"/>
      <c r="Q42" s="309"/>
      <c r="R42" s="348" t="s">
        <v>212</v>
      </c>
      <c r="S42" s="349">
        <v>163.4</v>
      </c>
      <c r="T42" s="309"/>
      <c r="U42" s="309"/>
      <c r="V42" s="348" t="s">
        <v>212</v>
      </c>
      <c r="W42" s="349">
        <v>169.33</v>
      </c>
      <c r="X42" s="309"/>
      <c r="Y42" s="309"/>
      <c r="Z42" s="348" t="s">
        <v>212</v>
      </c>
      <c r="AA42" s="349">
        <v>171.51</v>
      </c>
      <c r="AB42" s="309"/>
      <c r="AC42" s="309"/>
      <c r="AD42" s="348" t="s">
        <v>212</v>
      </c>
      <c r="AE42" s="349">
        <v>189</v>
      </c>
      <c r="AF42" s="309"/>
      <c r="AG42" s="309"/>
    </row>
    <row r="43" spans="1:33" s="275" customFormat="1" ht="15.75" x14ac:dyDescent="0.2">
      <c r="A43" s="309"/>
      <c r="B43" s="348" t="s">
        <v>213</v>
      </c>
      <c r="C43" s="621">
        <f>C42-C41</f>
        <v>18.25</v>
      </c>
      <c r="D43" s="621"/>
      <c r="E43" s="313"/>
      <c r="F43" s="348" t="s">
        <v>213</v>
      </c>
      <c r="G43" s="621">
        <f>G42-G41</f>
        <v>-0.78999999999999204</v>
      </c>
      <c r="H43" s="621"/>
      <c r="I43" s="314"/>
      <c r="J43" s="348" t="s">
        <v>213</v>
      </c>
      <c r="K43" s="350">
        <f>K42-K41</f>
        <v>3.9999999999992042E-2</v>
      </c>
      <c r="L43" s="314"/>
      <c r="M43" s="314"/>
      <c r="N43" s="348" t="s">
        <v>213</v>
      </c>
      <c r="O43" s="350">
        <f>O42-O41</f>
        <v>25.210000000000008</v>
      </c>
      <c r="P43" s="314"/>
      <c r="Q43" s="314"/>
      <c r="R43" s="348" t="s">
        <v>213</v>
      </c>
      <c r="S43" s="350">
        <f>S42-S41</f>
        <v>-4.5999999999999943</v>
      </c>
      <c r="T43" s="314"/>
      <c r="U43" s="314"/>
      <c r="V43" s="348" t="s">
        <v>213</v>
      </c>
      <c r="W43" s="350">
        <f>W42-W41</f>
        <v>-6.6699999999999875</v>
      </c>
      <c r="X43" s="314"/>
      <c r="Y43" s="314"/>
      <c r="Z43" s="348" t="s">
        <v>213</v>
      </c>
      <c r="AA43" s="350">
        <f>AA42-AA41</f>
        <v>3.5099999999999909</v>
      </c>
      <c r="AB43" s="314"/>
      <c r="AC43" s="314"/>
      <c r="AD43" s="348" t="s">
        <v>213</v>
      </c>
      <c r="AE43" s="350">
        <f>AE42-AE41</f>
        <v>-3</v>
      </c>
      <c r="AF43" s="314"/>
      <c r="AG43" s="314"/>
    </row>
  </sheetData>
  <mergeCells count="83">
    <mergeCell ref="AD35:AG35"/>
    <mergeCell ref="C38:D38"/>
    <mergeCell ref="G38:H38"/>
    <mergeCell ref="AD28:AG28"/>
    <mergeCell ref="B23:E23"/>
    <mergeCell ref="F23:I23"/>
    <mergeCell ref="J23:M23"/>
    <mergeCell ref="N23:Q23"/>
    <mergeCell ref="J28:M28"/>
    <mergeCell ref="N28:Q28"/>
    <mergeCell ref="R28:U28"/>
    <mergeCell ref="V28:Y28"/>
    <mergeCell ref="Z28:AC28"/>
    <mergeCell ref="Z24:AC24"/>
    <mergeCell ref="B28:E28"/>
    <mergeCell ref="F28:I28"/>
    <mergeCell ref="V23:Y23"/>
    <mergeCell ref="Z23:AC23"/>
    <mergeCell ref="AD23:AG23"/>
    <mergeCell ref="V21:Y21"/>
    <mergeCell ref="Z21:AC21"/>
    <mergeCell ref="Z17:AC17"/>
    <mergeCell ref="V14:Y14"/>
    <mergeCell ref="AD21:AG21"/>
    <mergeCell ref="N22:Q22"/>
    <mergeCell ref="Z22:AC22"/>
    <mergeCell ref="V16:Y16"/>
    <mergeCell ref="AD14:AG14"/>
    <mergeCell ref="V15:Y15"/>
    <mergeCell ref="Z14:AC14"/>
    <mergeCell ref="N5:Q5"/>
    <mergeCell ref="R5:U5"/>
    <mergeCell ref="N8:Q8"/>
    <mergeCell ref="N9:Q9"/>
    <mergeCell ref="B5:E5"/>
    <mergeCell ref="F5:I5"/>
    <mergeCell ref="J5:M5"/>
    <mergeCell ref="R25:U25"/>
    <mergeCell ref="B21:E21"/>
    <mergeCell ref="F21:I21"/>
    <mergeCell ref="A1:AG4"/>
    <mergeCell ref="A5:A6"/>
    <mergeCell ref="B7:E7"/>
    <mergeCell ref="F7:I7"/>
    <mergeCell ref="J7:M7"/>
    <mergeCell ref="N7:Q7"/>
    <mergeCell ref="R7:U7"/>
    <mergeCell ref="V7:Y7"/>
    <mergeCell ref="Z7:AC7"/>
    <mergeCell ref="AD7:AG7"/>
    <mergeCell ref="V5:Y5"/>
    <mergeCell ref="Z5:AC5"/>
    <mergeCell ref="AD5:AG5"/>
    <mergeCell ref="N10:Q10"/>
    <mergeCell ref="R24:U24"/>
    <mergeCell ref="R14:U14"/>
    <mergeCell ref="B14:E14"/>
    <mergeCell ref="F14:I14"/>
    <mergeCell ref="J14:M14"/>
    <mergeCell ref="N14:Q14"/>
    <mergeCell ref="J21:M21"/>
    <mergeCell ref="N21:Q21"/>
    <mergeCell ref="R21:U21"/>
    <mergeCell ref="R23:U23"/>
    <mergeCell ref="B19:E19"/>
    <mergeCell ref="B20:E20"/>
    <mergeCell ref="R20:U20"/>
    <mergeCell ref="V35:Y35"/>
    <mergeCell ref="Z35:AC35"/>
    <mergeCell ref="C41:D41"/>
    <mergeCell ref="C42:D42"/>
    <mergeCell ref="C43:D43"/>
    <mergeCell ref="G39:H39"/>
    <mergeCell ref="G40:H40"/>
    <mergeCell ref="G41:H41"/>
    <mergeCell ref="G42:H42"/>
    <mergeCell ref="G43:H43"/>
    <mergeCell ref="C39:D39"/>
    <mergeCell ref="C40:D40"/>
    <mergeCell ref="B35:E35"/>
    <mergeCell ref="F35:I35"/>
    <mergeCell ref="J35:M35"/>
    <mergeCell ref="R35:U35"/>
  </mergeCells>
  <pageMargins left="0.7" right="0.7" top="0.75" bottom="0.75" header="0.3" footer="0.3"/>
  <pageSetup scale="85" fitToWidth="0" orientation="landscape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16"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631" t="s">
        <v>123</v>
      </c>
      <c r="B1" s="526"/>
      <c r="C1" s="526"/>
      <c r="D1" s="526"/>
      <c r="E1" s="526"/>
      <c r="F1" s="526"/>
      <c r="G1" s="526"/>
      <c r="H1" s="526"/>
      <c r="I1" s="526"/>
      <c r="J1" s="526"/>
      <c r="K1" s="526"/>
      <c r="L1" s="526"/>
      <c r="M1" s="526"/>
      <c r="N1" s="526"/>
      <c r="O1" s="526"/>
      <c r="P1" s="526"/>
      <c r="Q1" s="526"/>
      <c r="R1" s="527"/>
    </row>
    <row r="2" spans="1:26" ht="48.75" customHeight="1" x14ac:dyDescent="0.2">
      <c r="A2" s="160" t="s">
        <v>42</v>
      </c>
      <c r="B2" s="161" t="s">
        <v>43</v>
      </c>
      <c r="C2" s="161" t="s">
        <v>44</v>
      </c>
      <c r="D2" s="161" t="s">
        <v>124</v>
      </c>
      <c r="E2" s="161" t="s">
        <v>125</v>
      </c>
      <c r="F2" s="161" t="s">
        <v>126</v>
      </c>
      <c r="G2" s="161" t="s">
        <v>127</v>
      </c>
      <c r="H2" s="162" t="s">
        <v>128</v>
      </c>
      <c r="I2" s="162" t="s">
        <v>129</v>
      </c>
      <c r="J2" s="162" t="s">
        <v>130</v>
      </c>
      <c r="K2" s="162" t="s">
        <v>131</v>
      </c>
      <c r="L2" s="162" t="s">
        <v>132</v>
      </c>
      <c r="M2" s="162" t="s">
        <v>133</v>
      </c>
      <c r="N2" s="162" t="s">
        <v>134</v>
      </c>
      <c r="O2" s="162" t="s">
        <v>135</v>
      </c>
      <c r="P2" s="162" t="s">
        <v>136</v>
      </c>
      <c r="Q2" s="162" t="s">
        <v>137</v>
      </c>
      <c r="R2" s="163" t="s">
        <v>138</v>
      </c>
      <c r="S2" s="9"/>
      <c r="T2" s="76"/>
      <c r="U2" s="9"/>
      <c r="V2" s="9"/>
      <c r="W2" s="9"/>
      <c r="X2" s="9"/>
      <c r="Y2" s="9"/>
    </row>
    <row r="3" spans="1:26" ht="20.25" customHeight="1" x14ac:dyDescent="0.25">
      <c r="A3" s="164" t="s">
        <v>139</v>
      </c>
      <c r="B3" s="78">
        <v>100000</v>
      </c>
      <c r="C3" s="78">
        <v>100000</v>
      </c>
      <c r="D3" s="78">
        <v>100000</v>
      </c>
      <c r="E3" s="78">
        <v>100000</v>
      </c>
      <c r="F3" s="78">
        <v>100000</v>
      </c>
      <c r="G3" s="78">
        <v>100000</v>
      </c>
      <c r="H3" s="165">
        <v>100000</v>
      </c>
      <c r="I3" s="165">
        <v>100000</v>
      </c>
      <c r="J3" s="165">
        <v>100000</v>
      </c>
      <c r="K3" s="165">
        <v>0</v>
      </c>
      <c r="L3" s="165">
        <v>100000</v>
      </c>
      <c r="M3" s="165">
        <v>100000</v>
      </c>
      <c r="N3" s="165">
        <v>100000</v>
      </c>
      <c r="O3" s="165">
        <v>100000</v>
      </c>
      <c r="P3" s="165">
        <v>100000</v>
      </c>
      <c r="Q3" s="165">
        <v>100000</v>
      </c>
      <c r="R3" s="165">
        <f t="shared" ref="R3:R15" si="0">Q3-P3</f>
        <v>0</v>
      </c>
      <c r="S3" s="9"/>
      <c r="T3" s="76"/>
      <c r="U3" s="9"/>
      <c r="V3" s="9"/>
      <c r="W3" s="9"/>
      <c r="X3" s="9"/>
      <c r="Y3" s="9"/>
      <c r="Z3" s="9"/>
    </row>
    <row r="4" spans="1:26" ht="20.25" customHeight="1" x14ac:dyDescent="0.25">
      <c r="A4" s="166" t="s">
        <v>18</v>
      </c>
      <c r="B4" s="167">
        <v>60000</v>
      </c>
      <c r="C4" s="79">
        <v>60000</v>
      </c>
      <c r="D4" s="79">
        <v>60000</v>
      </c>
      <c r="E4" s="79">
        <v>60000</v>
      </c>
      <c r="F4" s="79">
        <v>60000</v>
      </c>
      <c r="G4" s="79">
        <v>60000</v>
      </c>
      <c r="H4" s="168">
        <v>60000</v>
      </c>
      <c r="I4" s="168">
        <v>60000</v>
      </c>
      <c r="J4" s="168">
        <v>60000</v>
      </c>
      <c r="K4" s="168">
        <v>60000</v>
      </c>
      <c r="L4" s="165">
        <v>60000</v>
      </c>
      <c r="M4" s="165">
        <v>60000</v>
      </c>
      <c r="N4" s="165">
        <v>60000</v>
      </c>
      <c r="O4" s="165">
        <v>62000</v>
      </c>
      <c r="P4" s="165">
        <v>62000</v>
      </c>
      <c r="Q4" s="165">
        <v>62000</v>
      </c>
      <c r="R4" s="165">
        <f t="shared" si="0"/>
        <v>0</v>
      </c>
      <c r="S4" s="9"/>
      <c r="T4" s="9"/>
      <c r="U4" s="9"/>
      <c r="V4" s="9"/>
      <c r="W4" s="9"/>
      <c r="X4" s="9"/>
      <c r="Y4" s="9"/>
    </row>
    <row r="5" spans="1:26" ht="20.25" customHeight="1" x14ac:dyDescent="0.25">
      <c r="A5" s="169" t="s">
        <v>25</v>
      </c>
      <c r="B5" s="79">
        <v>73206</v>
      </c>
      <c r="C5" s="79">
        <v>87000</v>
      </c>
      <c r="D5" s="79">
        <v>65000</v>
      </c>
      <c r="E5" s="79">
        <v>67000</v>
      </c>
      <c r="F5" s="79">
        <v>65000</v>
      </c>
      <c r="G5" s="79">
        <v>66000</v>
      </c>
      <c r="H5" s="168">
        <v>88000</v>
      </c>
      <c r="I5" s="168">
        <v>103489.58333333333</v>
      </c>
      <c r="J5" s="168">
        <v>87822.580645161288</v>
      </c>
      <c r="K5" s="168">
        <v>84933.333333333328</v>
      </c>
      <c r="L5" s="165">
        <v>66000</v>
      </c>
      <c r="M5" s="165">
        <v>103483.87096774194</v>
      </c>
      <c r="N5" s="165">
        <v>118000</v>
      </c>
      <c r="O5" s="165">
        <v>117387.09677419355</v>
      </c>
      <c r="P5" s="165">
        <v>119000</v>
      </c>
      <c r="Q5" s="165">
        <v>94000</v>
      </c>
      <c r="R5" s="165">
        <f t="shared" si="0"/>
        <v>-25000</v>
      </c>
      <c r="S5" s="9"/>
      <c r="T5" s="9"/>
      <c r="U5" s="9"/>
      <c r="V5" s="9"/>
      <c r="W5" s="9"/>
      <c r="X5" s="9"/>
      <c r="Y5" s="9"/>
    </row>
    <row r="6" spans="1:26" ht="20.25" customHeight="1" x14ac:dyDescent="0.25">
      <c r="A6" s="169" t="s">
        <v>140</v>
      </c>
      <c r="B6" s="79">
        <v>147448.27586206896</v>
      </c>
      <c r="C6" s="79">
        <v>116709.67741935482</v>
      </c>
      <c r="D6" s="79">
        <v>32250</v>
      </c>
      <c r="E6" s="79">
        <v>32250</v>
      </c>
      <c r="F6" s="79">
        <v>32250</v>
      </c>
      <c r="G6" s="79">
        <v>32250</v>
      </c>
      <c r="H6" s="168">
        <v>32250</v>
      </c>
      <c r="I6" s="168">
        <v>29300</v>
      </c>
      <c r="J6" s="168">
        <v>31750</v>
      </c>
      <c r="K6" s="168">
        <v>40875</v>
      </c>
      <c r="L6" s="165">
        <v>31500</v>
      </c>
      <c r="M6" s="165">
        <v>31500</v>
      </c>
      <c r="N6" s="165">
        <v>31500</v>
      </c>
      <c r="O6" s="165">
        <v>31500</v>
      </c>
      <c r="P6" s="165">
        <f>'Salary Sheets'!Q29</f>
        <v>213647.17741935485</v>
      </c>
      <c r="Q6" s="165">
        <v>37258.06451612903</v>
      </c>
      <c r="R6" s="165">
        <f t="shared" si="0"/>
        <v>-176389.11290322582</v>
      </c>
      <c r="S6" s="9"/>
      <c r="T6" s="76"/>
      <c r="U6" s="9"/>
      <c r="V6" s="9"/>
      <c r="W6" s="9"/>
      <c r="X6" s="9"/>
      <c r="Y6" s="9"/>
    </row>
    <row r="7" spans="1:26" ht="20.25" customHeight="1" x14ac:dyDescent="0.25">
      <c r="A7" s="169" t="s">
        <v>141</v>
      </c>
      <c r="B7" s="79">
        <v>132799.31034482759</v>
      </c>
      <c r="C7" s="79">
        <v>63387.096774193546</v>
      </c>
      <c r="D7" s="79">
        <v>41481.25</v>
      </c>
      <c r="E7" s="79">
        <v>53254.032258064515</v>
      </c>
      <c r="F7" s="79">
        <v>42143.75</v>
      </c>
      <c r="G7" s="79">
        <v>30919.354838709678</v>
      </c>
      <c r="H7" s="168">
        <v>35761.088709677424</v>
      </c>
      <c r="I7" s="168">
        <v>99415.625</v>
      </c>
      <c r="J7" s="168">
        <v>97959.677419354834</v>
      </c>
      <c r="K7" s="168">
        <v>54868.75</v>
      </c>
      <c r="L7" s="165">
        <v>52703.629032258061</v>
      </c>
      <c r="M7" s="165">
        <v>53987.145161290318</v>
      </c>
      <c r="N7" s="165">
        <v>92420.758928571435</v>
      </c>
      <c r="O7" s="165">
        <v>81163.548387096773</v>
      </c>
      <c r="P7" s="165">
        <v>72583.333333333328</v>
      </c>
      <c r="Q7" s="165">
        <v>75645.161290322576</v>
      </c>
      <c r="R7" s="165">
        <f t="shared" si="0"/>
        <v>3061.8279569892475</v>
      </c>
      <c r="S7" s="9"/>
      <c r="T7" s="76"/>
      <c r="U7" s="59"/>
      <c r="V7" s="59"/>
      <c r="W7" s="59"/>
      <c r="X7" s="59"/>
      <c r="Y7" s="9"/>
    </row>
    <row r="8" spans="1:26" ht="20.25" customHeight="1" x14ac:dyDescent="0.25">
      <c r="A8" s="169" t="s">
        <v>28</v>
      </c>
      <c r="B8" s="79">
        <v>372668.96551724145</v>
      </c>
      <c r="C8" s="79">
        <v>306071.05846774194</v>
      </c>
      <c r="D8" s="79">
        <v>205928.33333333331</v>
      </c>
      <c r="E8" s="79">
        <v>255428.46774193548</v>
      </c>
      <c r="F8" s="79">
        <v>285739.58333333343</v>
      </c>
      <c r="G8" s="79">
        <v>169628.98387096776</v>
      </c>
      <c r="H8" s="168">
        <v>214618.54838709679</v>
      </c>
      <c r="I8" s="168">
        <v>263865.91666666669</v>
      </c>
      <c r="J8" s="168">
        <v>288039.31451612909</v>
      </c>
      <c r="K8" s="168">
        <v>261683.95833333337</v>
      </c>
      <c r="L8" s="165">
        <v>193254.97580645161</v>
      </c>
      <c r="M8" s="165">
        <v>212582.85483870967</v>
      </c>
      <c r="N8" s="165">
        <v>232213.1696428571</v>
      </c>
      <c r="O8" s="165">
        <v>241484.47580645161</v>
      </c>
      <c r="P8" s="165">
        <f>'Salary Sheets'!Q44</f>
        <v>238427.41935483873</v>
      </c>
      <c r="Q8" s="165">
        <v>201483.87096774194</v>
      </c>
      <c r="R8" s="165">
        <f t="shared" si="0"/>
        <v>-36943.548387096787</v>
      </c>
      <c r="S8" s="9"/>
      <c r="T8" s="76"/>
      <c r="U8" s="9"/>
      <c r="V8" s="9"/>
      <c r="W8" s="9"/>
      <c r="X8" s="9"/>
      <c r="Y8" s="9"/>
    </row>
    <row r="9" spans="1:26" ht="20.25" customHeight="1" x14ac:dyDescent="0.25">
      <c r="A9" s="169" t="s">
        <v>142</v>
      </c>
      <c r="B9" s="79">
        <v>120506.03448275861</v>
      </c>
      <c r="C9" s="79">
        <v>131841.12903225809</v>
      </c>
      <c r="D9" s="79">
        <v>104362.49999999999</v>
      </c>
      <c r="E9" s="79">
        <v>104752.41935483871</v>
      </c>
      <c r="F9" s="79">
        <v>113883.33333333334</v>
      </c>
      <c r="G9" s="79">
        <v>105737.90322580645</v>
      </c>
      <c r="H9" s="168">
        <v>103883.06451612903</v>
      </c>
      <c r="I9" s="168">
        <v>109841.66666666667</v>
      </c>
      <c r="J9" s="168">
        <v>117032.25806451612</v>
      </c>
      <c r="K9" s="168">
        <v>105759.16666666667</v>
      </c>
      <c r="L9" s="165">
        <v>119633.06451612904</v>
      </c>
      <c r="M9" s="165">
        <v>122745.96774193548</v>
      </c>
      <c r="N9" s="165">
        <v>113383.92857142855</v>
      </c>
      <c r="O9" s="165">
        <v>100282.25806451612</v>
      </c>
      <c r="P9" s="165">
        <v>116254.16666666666</v>
      </c>
      <c r="Q9" s="165">
        <v>121334.67741935483</v>
      </c>
      <c r="R9" s="165">
        <f t="shared" si="0"/>
        <v>5080.5107526881766</v>
      </c>
      <c r="S9" s="9"/>
      <c r="T9" s="76"/>
      <c r="U9" s="9"/>
      <c r="V9" s="9"/>
      <c r="W9" s="9"/>
      <c r="X9" s="9"/>
      <c r="Y9" s="9"/>
      <c r="Z9" s="76"/>
    </row>
    <row r="10" spans="1:26" ht="20.25" customHeight="1" x14ac:dyDescent="0.25">
      <c r="A10" s="169" t="s">
        <v>143</v>
      </c>
      <c r="B10" s="79">
        <v>93330.732758620696</v>
      </c>
      <c r="C10" s="79">
        <v>87991.93548387097</v>
      </c>
      <c r="D10" s="79">
        <v>61687.5</v>
      </c>
      <c r="E10" s="79">
        <v>72469.354838709682</v>
      </c>
      <c r="F10" s="79">
        <v>92054.166666666672</v>
      </c>
      <c r="G10" s="79">
        <v>92983.870967741939</v>
      </c>
      <c r="H10" s="168">
        <v>95745.967741935485</v>
      </c>
      <c r="I10" s="168">
        <v>91266.666666666657</v>
      </c>
      <c r="J10" s="168">
        <v>82338.709677419363</v>
      </c>
      <c r="K10" s="168">
        <v>87658.333333333328</v>
      </c>
      <c r="L10" s="165">
        <v>98245.967741935485</v>
      </c>
      <c r="M10" s="165">
        <v>104427.41935483871</v>
      </c>
      <c r="N10" s="165">
        <v>89080.357142857145</v>
      </c>
      <c r="O10" s="165">
        <v>87447.580645161288</v>
      </c>
      <c r="P10" s="165">
        <v>92458.333333333343</v>
      </c>
      <c r="Q10" s="165">
        <v>89770.161290322576</v>
      </c>
      <c r="R10" s="165">
        <f t="shared" si="0"/>
        <v>-2688.1720430107671</v>
      </c>
      <c r="S10" s="9"/>
      <c r="T10" s="76"/>
      <c r="U10" s="9"/>
      <c r="V10" s="9"/>
      <c r="W10" s="9"/>
      <c r="X10" s="9"/>
      <c r="Y10" s="9"/>
      <c r="Z10" s="76"/>
    </row>
    <row r="11" spans="1:26" ht="20.25" customHeight="1" x14ac:dyDescent="0.25">
      <c r="A11" s="169" t="s">
        <v>144</v>
      </c>
      <c r="B11" s="79">
        <v>47469.310344827587</v>
      </c>
      <c r="C11" s="79">
        <v>29145.16129032258</v>
      </c>
      <c r="D11" s="79">
        <v>27083.333333333332</v>
      </c>
      <c r="E11" s="79">
        <v>28830.645161290322</v>
      </c>
      <c r="F11" s="79">
        <v>27083.333333333332</v>
      </c>
      <c r="G11" s="79">
        <v>29145.16129032258</v>
      </c>
      <c r="H11" s="168">
        <v>45596.774193548386</v>
      </c>
      <c r="I11" s="168">
        <v>45641.666666666672</v>
      </c>
      <c r="J11" s="168">
        <v>48903.225806451621</v>
      </c>
      <c r="K11" s="168">
        <v>39968.75</v>
      </c>
      <c r="L11" s="165">
        <v>48483.870967741939</v>
      </c>
      <c r="M11" s="165">
        <v>52201.612903225803</v>
      </c>
      <c r="N11" s="165">
        <v>67227.678571428565</v>
      </c>
      <c r="O11" s="165">
        <v>107939.51612903226</v>
      </c>
      <c r="P11" s="165">
        <v>81066.666666666672</v>
      </c>
      <c r="Q11" s="165">
        <v>84967.741935483878</v>
      </c>
      <c r="R11" s="165">
        <f t="shared" si="0"/>
        <v>3901.075268817207</v>
      </c>
      <c r="S11" s="9"/>
      <c r="T11" s="76"/>
      <c r="U11" s="9"/>
      <c r="V11" s="9"/>
      <c r="W11" s="9"/>
      <c r="X11" s="9"/>
      <c r="Y11" s="9"/>
    </row>
    <row r="12" spans="1:26" ht="36" customHeight="1" x14ac:dyDescent="0.25">
      <c r="A12" s="170" t="s">
        <v>145</v>
      </c>
      <c r="B12" s="79"/>
      <c r="C12" s="79"/>
      <c r="D12" s="79"/>
      <c r="E12" s="79"/>
      <c r="F12" s="79"/>
      <c r="G12" s="79"/>
      <c r="H12" s="168"/>
      <c r="I12" s="168"/>
      <c r="J12" s="168"/>
      <c r="K12" s="168"/>
      <c r="L12" s="165"/>
      <c r="M12" s="165"/>
      <c r="N12" s="165"/>
      <c r="O12" s="165"/>
      <c r="P12" s="165">
        <f>'Salary Sheets'!Q112</f>
        <v>343544.3548387097</v>
      </c>
      <c r="Q12" s="165">
        <v>254832.25806451612</v>
      </c>
      <c r="R12" s="165">
        <f t="shared" si="0"/>
        <v>-88712.096774193575</v>
      </c>
      <c r="S12" s="9"/>
      <c r="T12" s="76"/>
      <c r="U12" s="9"/>
      <c r="V12" s="9"/>
      <c r="W12" s="9"/>
      <c r="X12" s="9"/>
      <c r="Y12" s="9"/>
    </row>
    <row r="13" spans="1:26" ht="20.25" customHeight="1" x14ac:dyDescent="0.25">
      <c r="A13" s="169" t="s">
        <v>146</v>
      </c>
      <c r="B13" s="79"/>
      <c r="C13" s="79"/>
      <c r="D13" s="79"/>
      <c r="E13" s="79"/>
      <c r="F13" s="79"/>
      <c r="G13" s="79"/>
      <c r="H13" s="168"/>
      <c r="I13" s="168"/>
      <c r="J13" s="168"/>
      <c r="K13" s="168"/>
      <c r="L13" s="165"/>
      <c r="M13" s="165"/>
      <c r="N13" s="165"/>
      <c r="O13" s="165"/>
      <c r="P13" s="165" t="e">
        <f>'Salary Sheets'!#REF!</f>
        <v>#REF!</v>
      </c>
      <c r="Q13" s="165" t="e">
        <f>'Salary Sheets'!#REF!</f>
        <v>#REF!</v>
      </c>
      <c r="R13" s="165" t="e">
        <f t="shared" si="0"/>
        <v>#REF!</v>
      </c>
      <c r="S13" s="9"/>
      <c r="T13" s="76"/>
      <c r="U13" s="9"/>
      <c r="V13" s="9"/>
      <c r="W13" s="9"/>
      <c r="X13" s="9"/>
      <c r="Y13" s="9"/>
    </row>
    <row r="14" spans="1:26" ht="20.25" customHeight="1" x14ac:dyDescent="0.25">
      <c r="A14" s="169" t="s">
        <v>147</v>
      </c>
      <c r="B14" s="79">
        <v>160366.37931034484</v>
      </c>
      <c r="C14" s="79">
        <v>169366.93548387097</v>
      </c>
      <c r="D14" s="79">
        <v>177360</v>
      </c>
      <c r="E14" s="79">
        <v>201414.11290322582</v>
      </c>
      <c r="F14" s="79">
        <v>185683.33333333334</v>
      </c>
      <c r="G14" s="79">
        <v>178671.93548387097</v>
      </c>
      <c r="H14" s="168">
        <v>186343.54838709679</v>
      </c>
      <c r="I14" s="168">
        <v>183710</v>
      </c>
      <c r="J14" s="168">
        <v>208798.38709677421</v>
      </c>
      <c r="K14" s="168">
        <v>172205.83333333334</v>
      </c>
      <c r="L14" s="165">
        <v>99483.870967741939</v>
      </c>
      <c r="M14" s="165">
        <v>104608.87096774192</v>
      </c>
      <c r="N14" s="165">
        <v>156408.92857142858</v>
      </c>
      <c r="O14" s="165">
        <v>106806.45161290321</v>
      </c>
      <c r="P14" s="165">
        <v>127450</v>
      </c>
      <c r="Q14" s="165">
        <v>0</v>
      </c>
      <c r="R14" s="165">
        <f t="shared" si="0"/>
        <v>-127450</v>
      </c>
      <c r="S14" s="9"/>
      <c r="T14" s="76"/>
      <c r="U14" s="9"/>
      <c r="V14" s="9"/>
      <c r="W14" s="9"/>
      <c r="X14" s="9"/>
      <c r="Y14" s="9"/>
      <c r="Z14" s="76"/>
    </row>
    <row r="15" spans="1:26" ht="12.75" customHeight="1" x14ac:dyDescent="0.2">
      <c r="A15" s="171" t="s">
        <v>148</v>
      </c>
      <c r="B15" s="172">
        <v>214942.75862068965</v>
      </c>
      <c r="C15" s="79">
        <v>204628.70967741933</v>
      </c>
      <c r="D15" s="79">
        <v>91566.666666666672</v>
      </c>
      <c r="E15" s="79">
        <v>100387.09677419355</v>
      </c>
      <c r="F15" s="79">
        <v>41733.333333333336</v>
      </c>
      <c r="G15" s="79">
        <v>2580.6451612903224</v>
      </c>
      <c r="H15" s="168">
        <v>34870.967741935485</v>
      </c>
      <c r="I15" s="168">
        <v>61920.833333333336</v>
      </c>
      <c r="J15" s="168">
        <v>44959.677419354841</v>
      </c>
      <c r="K15" s="168">
        <v>38666.666666666672</v>
      </c>
      <c r="L15" s="165">
        <v>39516.129032258061</v>
      </c>
      <c r="M15" s="165">
        <v>43000</v>
      </c>
      <c r="N15" s="165">
        <v>50142.857142857145</v>
      </c>
      <c r="O15" s="165">
        <v>102443.54838709676</v>
      </c>
      <c r="P15" s="165" t="e">
        <f>'Salary Sheets'!#REF!</f>
        <v>#REF!</v>
      </c>
      <c r="Q15" s="165" t="e">
        <f>'Salary Sheets'!#REF!</f>
        <v>#REF!</v>
      </c>
      <c r="R15" s="165" t="e">
        <f t="shared" si="0"/>
        <v>#REF!</v>
      </c>
      <c r="S15" s="9"/>
      <c r="U15" s="9"/>
      <c r="V15" s="9"/>
      <c r="W15" s="9"/>
      <c r="X15" s="9"/>
      <c r="Y15" s="9"/>
      <c r="Z15" s="76"/>
    </row>
    <row r="16" spans="1:26" ht="29.25" customHeight="1" x14ac:dyDescent="0.2">
      <c r="A16" s="173" t="s">
        <v>45</v>
      </c>
      <c r="B16" s="173">
        <f t="shared" ref="B16:R16" si="1">SUM(B3:B15)</f>
        <v>1522737.7672413792</v>
      </c>
      <c r="C16" s="173">
        <f t="shared" si="1"/>
        <v>1356141.7036290322</v>
      </c>
      <c r="D16" s="173">
        <f t="shared" si="1"/>
        <v>966719.58333333326</v>
      </c>
      <c r="E16" s="173">
        <f t="shared" si="1"/>
        <v>1075786.1290322579</v>
      </c>
      <c r="F16" s="173">
        <f t="shared" si="1"/>
        <v>1045570.8333333336</v>
      </c>
      <c r="G16" s="173">
        <f t="shared" si="1"/>
        <v>867917.8548387097</v>
      </c>
      <c r="H16" s="173">
        <f t="shared" si="1"/>
        <v>997069.95967741939</v>
      </c>
      <c r="I16" s="173">
        <f t="shared" si="1"/>
        <v>1148451.9583333333</v>
      </c>
      <c r="J16" s="173">
        <f t="shared" si="1"/>
        <v>1167603.8306451614</v>
      </c>
      <c r="K16" s="173">
        <f t="shared" si="1"/>
        <v>946619.79166666674</v>
      </c>
      <c r="L16" s="173">
        <f t="shared" si="1"/>
        <v>908821.50806451624</v>
      </c>
      <c r="M16" s="173">
        <f t="shared" si="1"/>
        <v>988537.74193548388</v>
      </c>
      <c r="N16" s="173">
        <f t="shared" si="1"/>
        <v>1110377.6785714284</v>
      </c>
      <c r="O16" s="173">
        <f t="shared" si="1"/>
        <v>1138454.4758064516</v>
      </c>
      <c r="P16" s="173" t="e">
        <f t="shared" si="1"/>
        <v>#REF!</v>
      </c>
      <c r="Q16" s="173" t="e">
        <f t="shared" si="1"/>
        <v>#REF!</v>
      </c>
      <c r="R16" s="173" t="e">
        <f t="shared" si="1"/>
        <v>#REF!</v>
      </c>
      <c r="S16" s="9"/>
      <c r="W16" s="9"/>
      <c r="Y16" s="9"/>
    </row>
    <row r="17" spans="16:17" ht="12.75" customHeight="1" x14ac:dyDescent="0.2">
      <c r="P17" s="9"/>
      <c r="Q17" s="9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009"/>
  <sheetViews>
    <sheetView topLeftCell="A94" workbookViewId="0">
      <selection activeCell="E105" sqref="E105"/>
    </sheetView>
  </sheetViews>
  <sheetFormatPr defaultColWidth="12.7109375" defaultRowHeight="15" customHeight="1" x14ac:dyDescent="0.2"/>
  <cols>
    <col min="2" max="2" width="25.7109375" customWidth="1"/>
    <col min="3" max="3" width="10.85546875" customWidth="1"/>
    <col min="4" max="4" width="14.85546875" customWidth="1"/>
    <col min="5" max="5" width="15.140625" customWidth="1"/>
    <col min="6" max="6" width="17.28515625" customWidth="1"/>
    <col min="7" max="27" width="8.7109375" customWidth="1"/>
  </cols>
  <sheetData>
    <row r="2" spans="2:6" ht="34.15" customHeight="1" x14ac:dyDescent="0.4">
      <c r="B2" s="631" t="s">
        <v>217</v>
      </c>
      <c r="C2" s="526"/>
      <c r="D2" s="526"/>
      <c r="E2" s="526"/>
      <c r="F2" s="527"/>
    </row>
    <row r="3" spans="2:6" ht="40.9" customHeight="1" x14ac:dyDescent="0.2">
      <c r="B3" s="273" t="s">
        <v>149</v>
      </c>
      <c r="C3" s="174"/>
      <c r="D3" s="175" t="s">
        <v>150</v>
      </c>
      <c r="E3" s="175" t="s">
        <v>151</v>
      </c>
      <c r="F3" s="175" t="s">
        <v>22</v>
      </c>
    </row>
    <row r="4" spans="2:6" ht="19.899999999999999" customHeight="1" x14ac:dyDescent="0.25">
      <c r="B4" s="164" t="s">
        <v>109</v>
      </c>
      <c r="C4" s="632" t="s">
        <v>152</v>
      </c>
      <c r="D4" s="335">
        <v>24500</v>
      </c>
      <c r="E4" s="335">
        <v>2000</v>
      </c>
      <c r="F4" s="336">
        <f t="shared" ref="F4:F81" si="0">E4+D4</f>
        <v>26500</v>
      </c>
    </row>
    <row r="5" spans="2:6" ht="19.899999999999999" customHeight="1" x14ac:dyDescent="0.25">
      <c r="B5" s="164" t="s">
        <v>107</v>
      </c>
      <c r="C5" s="633"/>
      <c r="D5" s="335">
        <v>25000</v>
      </c>
      <c r="E5" s="335">
        <v>2000</v>
      </c>
      <c r="F5" s="336">
        <f t="shared" si="0"/>
        <v>27000</v>
      </c>
    </row>
    <row r="6" spans="2:6" ht="19.899999999999999" customHeight="1" x14ac:dyDescent="0.25">
      <c r="B6" s="164" t="s">
        <v>153</v>
      </c>
      <c r="C6" s="633"/>
      <c r="D6" s="335">
        <v>32500</v>
      </c>
      <c r="E6" s="335">
        <v>2000</v>
      </c>
      <c r="F6" s="336">
        <f t="shared" si="0"/>
        <v>34500</v>
      </c>
    </row>
    <row r="7" spans="2:6" ht="19.899999999999999" customHeight="1" x14ac:dyDescent="0.25">
      <c r="B7" s="164" t="s">
        <v>110</v>
      </c>
      <c r="C7" s="634"/>
      <c r="D7" s="335">
        <v>21000</v>
      </c>
      <c r="E7" s="335">
        <v>1000</v>
      </c>
      <c r="F7" s="336">
        <f t="shared" si="0"/>
        <v>22000</v>
      </c>
    </row>
    <row r="8" spans="2:6" ht="19.899999999999999" customHeight="1" x14ac:dyDescent="0.25">
      <c r="B8" s="164" t="s">
        <v>120</v>
      </c>
      <c r="C8" s="635" t="s">
        <v>154</v>
      </c>
      <c r="D8" s="336">
        <v>40000</v>
      </c>
      <c r="E8" s="336">
        <v>5000</v>
      </c>
      <c r="F8" s="336">
        <f t="shared" si="0"/>
        <v>45000</v>
      </c>
    </row>
    <row r="9" spans="2:6" ht="19.899999999999999" customHeight="1" x14ac:dyDescent="0.25">
      <c r="B9" s="166" t="s">
        <v>155</v>
      </c>
      <c r="C9" s="636"/>
      <c r="D9" s="337">
        <v>55000</v>
      </c>
      <c r="E9" s="337">
        <v>5000</v>
      </c>
      <c r="F9" s="336">
        <f t="shared" si="0"/>
        <v>60000</v>
      </c>
    </row>
    <row r="10" spans="2:6" ht="19.899999999999999" customHeight="1" x14ac:dyDescent="0.25">
      <c r="B10" s="169" t="s">
        <v>111</v>
      </c>
      <c r="C10" s="636"/>
      <c r="D10" s="337">
        <v>30000</v>
      </c>
      <c r="E10" s="337">
        <v>5000</v>
      </c>
      <c r="F10" s="336">
        <f t="shared" si="0"/>
        <v>35000</v>
      </c>
    </row>
    <row r="11" spans="2:6" ht="19.899999999999999" customHeight="1" x14ac:dyDescent="0.25">
      <c r="B11" s="169" t="s">
        <v>156</v>
      </c>
      <c r="C11" s="636"/>
      <c r="D11" s="337">
        <v>38000</v>
      </c>
      <c r="E11" s="337">
        <v>5000</v>
      </c>
      <c r="F11" s="336">
        <f t="shared" si="0"/>
        <v>43000</v>
      </c>
    </row>
    <row r="12" spans="2:6" ht="19.899999999999999" customHeight="1" x14ac:dyDescent="0.25">
      <c r="B12" s="169" t="s">
        <v>157</v>
      </c>
      <c r="C12" s="636"/>
      <c r="D12" s="337">
        <v>28000</v>
      </c>
      <c r="E12" s="337">
        <v>3000</v>
      </c>
      <c r="F12" s="336">
        <f t="shared" si="0"/>
        <v>31000</v>
      </c>
    </row>
    <row r="13" spans="2:6" ht="19.899999999999999" customHeight="1" x14ac:dyDescent="0.25">
      <c r="B13" s="169" t="s">
        <v>158</v>
      </c>
      <c r="C13" s="636"/>
      <c r="D13" s="337">
        <v>22000</v>
      </c>
      <c r="E13" s="337">
        <v>3000</v>
      </c>
      <c r="F13" s="336">
        <f t="shared" si="0"/>
        <v>25000</v>
      </c>
    </row>
    <row r="14" spans="2:6" ht="19.899999999999999" customHeight="1" x14ac:dyDescent="0.25">
      <c r="B14" s="169" t="s">
        <v>159</v>
      </c>
      <c r="C14" s="636"/>
      <c r="D14" s="337">
        <v>24000</v>
      </c>
      <c r="E14" s="337">
        <v>2000</v>
      </c>
      <c r="F14" s="336">
        <f t="shared" si="0"/>
        <v>26000</v>
      </c>
    </row>
    <row r="15" spans="2:6" ht="19.899999999999999" customHeight="1" x14ac:dyDescent="0.25">
      <c r="B15" s="176" t="s">
        <v>94</v>
      </c>
      <c r="C15" s="636"/>
      <c r="D15" s="338">
        <v>27000</v>
      </c>
      <c r="E15" s="338">
        <v>3000</v>
      </c>
      <c r="F15" s="339">
        <f t="shared" si="0"/>
        <v>30000</v>
      </c>
    </row>
    <row r="16" spans="2:6" ht="19.899999999999999" customHeight="1" x14ac:dyDescent="0.25">
      <c r="B16" s="177" t="s">
        <v>160</v>
      </c>
      <c r="C16" s="637" t="s">
        <v>161</v>
      </c>
      <c r="D16" s="340">
        <v>54000</v>
      </c>
      <c r="E16" s="340">
        <v>5000</v>
      </c>
      <c r="F16" s="340">
        <f t="shared" si="0"/>
        <v>59000</v>
      </c>
    </row>
    <row r="17" spans="2:6" ht="19.899999999999999" customHeight="1" x14ac:dyDescent="0.25">
      <c r="B17" s="178" t="s">
        <v>162</v>
      </c>
      <c r="C17" s="638"/>
      <c r="D17" s="340">
        <v>27500</v>
      </c>
      <c r="E17" s="340">
        <v>2000</v>
      </c>
      <c r="F17" s="340">
        <f t="shared" si="0"/>
        <v>29500</v>
      </c>
    </row>
    <row r="18" spans="2:6" ht="19.899999999999999" customHeight="1" x14ac:dyDescent="0.25">
      <c r="B18" s="177" t="s">
        <v>163</v>
      </c>
      <c r="C18" s="638"/>
      <c r="D18" s="340">
        <v>22500</v>
      </c>
      <c r="E18" s="340">
        <v>2000</v>
      </c>
      <c r="F18" s="340">
        <f t="shared" si="0"/>
        <v>24500</v>
      </c>
    </row>
    <row r="19" spans="2:6" ht="19.899999999999999" customHeight="1" x14ac:dyDescent="0.25">
      <c r="B19" s="177" t="s">
        <v>164</v>
      </c>
      <c r="C19" s="639"/>
      <c r="D19" s="340">
        <v>22500</v>
      </c>
      <c r="E19" s="340">
        <v>2000</v>
      </c>
      <c r="F19" s="340">
        <f t="shared" si="0"/>
        <v>24500</v>
      </c>
    </row>
    <row r="20" spans="2:6" ht="19.899999999999999" customHeight="1" x14ac:dyDescent="0.25">
      <c r="B20" s="177" t="s">
        <v>86</v>
      </c>
      <c r="C20" s="640">
        <v>45017</v>
      </c>
      <c r="D20" s="340">
        <v>45000</v>
      </c>
      <c r="E20" s="340">
        <v>5000</v>
      </c>
      <c r="F20" s="340">
        <f t="shared" si="0"/>
        <v>50000</v>
      </c>
    </row>
    <row r="21" spans="2:6" ht="19.899999999999999" customHeight="1" x14ac:dyDescent="0.25">
      <c r="B21" s="177" t="s">
        <v>165</v>
      </c>
      <c r="C21" s="641"/>
      <c r="D21" s="340">
        <v>19000</v>
      </c>
      <c r="E21" s="340">
        <v>3000</v>
      </c>
      <c r="F21" s="340">
        <f t="shared" si="0"/>
        <v>22000</v>
      </c>
    </row>
    <row r="22" spans="2:6" ht="19.899999999999999" customHeight="1" x14ac:dyDescent="0.25">
      <c r="B22" s="177" t="s">
        <v>93</v>
      </c>
      <c r="C22" s="642"/>
      <c r="D22" s="340">
        <v>47000</v>
      </c>
      <c r="E22" s="340">
        <v>3000</v>
      </c>
      <c r="F22" s="340">
        <f t="shared" si="0"/>
        <v>50000</v>
      </c>
    </row>
    <row r="23" spans="2:6" ht="19.899999999999999" customHeight="1" x14ac:dyDescent="0.25">
      <c r="B23" s="177" t="s">
        <v>166</v>
      </c>
      <c r="C23" s="272">
        <v>45047</v>
      </c>
      <c r="D23" s="340">
        <v>25000</v>
      </c>
      <c r="E23" s="340">
        <v>30000</v>
      </c>
      <c r="F23" s="340">
        <f t="shared" si="0"/>
        <v>55000</v>
      </c>
    </row>
    <row r="24" spans="2:6" ht="19.899999999999999" customHeight="1" x14ac:dyDescent="0.25">
      <c r="B24" s="177" t="s">
        <v>109</v>
      </c>
      <c r="C24" s="637" t="s">
        <v>167</v>
      </c>
      <c r="D24" s="340">
        <v>26500</v>
      </c>
      <c r="E24" s="340">
        <v>3000</v>
      </c>
      <c r="F24" s="340">
        <f t="shared" si="0"/>
        <v>29500</v>
      </c>
    </row>
    <row r="25" spans="2:6" ht="19.899999999999999" customHeight="1" x14ac:dyDescent="0.25">
      <c r="B25" s="177" t="s">
        <v>107</v>
      </c>
      <c r="C25" s="641"/>
      <c r="D25" s="340">
        <v>27000</v>
      </c>
      <c r="E25" s="340">
        <v>3000</v>
      </c>
      <c r="F25" s="340">
        <f t="shared" si="0"/>
        <v>30000</v>
      </c>
    </row>
    <row r="26" spans="2:6" ht="19.899999999999999" customHeight="1" x14ac:dyDescent="0.25">
      <c r="B26" s="177" t="s">
        <v>153</v>
      </c>
      <c r="C26" s="641"/>
      <c r="D26" s="340">
        <v>34500</v>
      </c>
      <c r="E26" s="340">
        <v>3000</v>
      </c>
      <c r="F26" s="340">
        <f t="shared" si="0"/>
        <v>37500</v>
      </c>
    </row>
    <row r="27" spans="2:6" ht="19.899999999999999" customHeight="1" x14ac:dyDescent="0.25">
      <c r="B27" s="177" t="s">
        <v>110</v>
      </c>
      <c r="C27" s="642"/>
      <c r="D27" s="340">
        <v>22000</v>
      </c>
      <c r="E27" s="340">
        <v>3000</v>
      </c>
      <c r="F27" s="340">
        <f t="shared" si="0"/>
        <v>25000</v>
      </c>
    </row>
    <row r="28" spans="2:6" ht="19.899999999999999" customHeight="1" x14ac:dyDescent="0.25">
      <c r="B28" s="177" t="s">
        <v>155</v>
      </c>
      <c r="C28" s="637" t="s">
        <v>168</v>
      </c>
      <c r="D28" s="340">
        <v>60000</v>
      </c>
      <c r="E28" s="340">
        <v>5000</v>
      </c>
      <c r="F28" s="340">
        <f t="shared" si="0"/>
        <v>65000</v>
      </c>
    </row>
    <row r="29" spans="2:6" ht="19.899999999999999" customHeight="1" x14ac:dyDescent="0.25">
      <c r="B29" s="177" t="s">
        <v>104</v>
      </c>
      <c r="C29" s="641"/>
      <c r="D29" s="340">
        <v>25000</v>
      </c>
      <c r="E29" s="340">
        <v>2000</v>
      </c>
      <c r="F29" s="340">
        <f t="shared" si="0"/>
        <v>27000</v>
      </c>
    </row>
    <row r="30" spans="2:6" ht="19.899999999999999" customHeight="1" x14ac:dyDescent="0.25">
      <c r="B30" s="177" t="s">
        <v>94</v>
      </c>
      <c r="C30" s="641"/>
      <c r="D30" s="340">
        <v>30000</v>
      </c>
      <c r="E30" s="340">
        <v>5000</v>
      </c>
      <c r="F30" s="340">
        <f t="shared" si="0"/>
        <v>35000</v>
      </c>
    </row>
    <row r="31" spans="2:6" ht="19.899999999999999" customHeight="1" x14ac:dyDescent="0.25">
      <c r="B31" s="177" t="s">
        <v>86</v>
      </c>
      <c r="C31" s="642"/>
      <c r="D31" s="340">
        <v>50000</v>
      </c>
      <c r="E31" s="340">
        <v>20000</v>
      </c>
      <c r="F31" s="340">
        <f t="shared" si="0"/>
        <v>70000</v>
      </c>
    </row>
    <row r="32" spans="2:6" ht="19.899999999999999" customHeight="1" x14ac:dyDescent="0.25">
      <c r="B32" s="179" t="s">
        <v>169</v>
      </c>
      <c r="C32" s="637" t="s">
        <v>170</v>
      </c>
      <c r="D32" s="341">
        <v>45000</v>
      </c>
      <c r="E32" s="341">
        <v>2000</v>
      </c>
      <c r="F32" s="341">
        <f t="shared" si="0"/>
        <v>47000</v>
      </c>
    </row>
    <row r="33" spans="2:8" ht="19.899999999999999" customHeight="1" x14ac:dyDescent="0.25">
      <c r="B33" s="179" t="s">
        <v>87</v>
      </c>
      <c r="C33" s="641"/>
      <c r="D33" s="341">
        <v>38000</v>
      </c>
      <c r="E33" s="341">
        <v>3000</v>
      </c>
      <c r="F33" s="341">
        <f t="shared" si="0"/>
        <v>41000</v>
      </c>
    </row>
    <row r="34" spans="2:8" ht="19.899999999999999" customHeight="1" x14ac:dyDescent="0.25">
      <c r="B34" s="179" t="s">
        <v>98</v>
      </c>
      <c r="C34" s="641"/>
      <c r="D34" s="341">
        <v>45000</v>
      </c>
      <c r="E34" s="341">
        <v>20000</v>
      </c>
      <c r="F34" s="341">
        <f t="shared" si="0"/>
        <v>65000</v>
      </c>
    </row>
    <row r="35" spans="2:8" ht="19.899999999999999" customHeight="1" x14ac:dyDescent="0.25">
      <c r="B35" s="179" t="s">
        <v>171</v>
      </c>
      <c r="C35" s="641"/>
      <c r="D35" s="341">
        <v>32000</v>
      </c>
      <c r="E35" s="341">
        <v>3000</v>
      </c>
      <c r="F35" s="341">
        <f t="shared" si="0"/>
        <v>35000</v>
      </c>
    </row>
    <row r="36" spans="2:8" ht="19.899999999999999" customHeight="1" x14ac:dyDescent="0.25">
      <c r="B36" s="179" t="s">
        <v>172</v>
      </c>
      <c r="C36" s="641"/>
      <c r="D36" s="341">
        <v>23000</v>
      </c>
      <c r="E36" s="341">
        <v>12000</v>
      </c>
      <c r="F36" s="341">
        <f t="shared" si="0"/>
        <v>35000</v>
      </c>
    </row>
    <row r="37" spans="2:8" ht="19.899999999999999" customHeight="1" x14ac:dyDescent="0.25">
      <c r="B37" s="179" t="s">
        <v>99</v>
      </c>
      <c r="C37" s="641"/>
      <c r="D37" s="341">
        <v>22000</v>
      </c>
      <c r="E37" s="341">
        <v>13000</v>
      </c>
      <c r="F37" s="341">
        <f t="shared" si="0"/>
        <v>35000</v>
      </c>
    </row>
    <row r="38" spans="2:8" ht="19.899999999999999" customHeight="1" x14ac:dyDescent="0.25">
      <c r="B38" s="177" t="s">
        <v>173</v>
      </c>
      <c r="C38" s="641"/>
      <c r="D38" s="340">
        <v>30000</v>
      </c>
      <c r="E38" s="340">
        <v>2000</v>
      </c>
      <c r="F38" s="340">
        <f t="shared" si="0"/>
        <v>32000</v>
      </c>
    </row>
    <row r="39" spans="2:8" ht="19.899999999999999" customHeight="1" x14ac:dyDescent="0.25">
      <c r="B39" s="178" t="s">
        <v>162</v>
      </c>
      <c r="C39" s="641"/>
      <c r="D39" s="340">
        <v>29500</v>
      </c>
      <c r="E39" s="340">
        <v>2000</v>
      </c>
      <c r="F39" s="340">
        <f t="shared" si="0"/>
        <v>31500</v>
      </c>
    </row>
    <row r="40" spans="2:8" ht="19.899999999999999" customHeight="1" x14ac:dyDescent="0.25">
      <c r="B40" s="177" t="s">
        <v>163</v>
      </c>
      <c r="C40" s="641"/>
      <c r="D40" s="340">
        <v>24500</v>
      </c>
      <c r="E40" s="340">
        <v>2000</v>
      </c>
      <c r="F40" s="340">
        <f t="shared" si="0"/>
        <v>26500</v>
      </c>
    </row>
    <row r="41" spans="2:8" ht="19.899999999999999" customHeight="1" x14ac:dyDescent="0.25">
      <c r="B41" s="177" t="s">
        <v>164</v>
      </c>
      <c r="C41" s="642"/>
      <c r="D41" s="340">
        <v>24500</v>
      </c>
      <c r="E41" s="340">
        <v>2000</v>
      </c>
      <c r="F41" s="340">
        <f t="shared" si="0"/>
        <v>26500</v>
      </c>
    </row>
    <row r="42" spans="2:8" ht="19.899999999999999" customHeight="1" x14ac:dyDescent="0.25">
      <c r="B42" s="177" t="s">
        <v>155</v>
      </c>
      <c r="C42" s="640">
        <v>45231</v>
      </c>
      <c r="D42" s="340">
        <v>65000</v>
      </c>
      <c r="E42" s="340">
        <v>10000</v>
      </c>
      <c r="F42" s="340">
        <f t="shared" si="0"/>
        <v>75000</v>
      </c>
    </row>
    <row r="43" spans="2:8" ht="19.899999999999999" customHeight="1" x14ac:dyDescent="0.25">
      <c r="B43" s="177" t="s">
        <v>85</v>
      </c>
      <c r="C43" s="642"/>
      <c r="D43" s="340">
        <v>65000</v>
      </c>
      <c r="E43" s="340">
        <v>15000</v>
      </c>
      <c r="F43" s="340">
        <f t="shared" si="0"/>
        <v>80000</v>
      </c>
    </row>
    <row r="44" spans="2:8" ht="19.899999999999999" customHeight="1" x14ac:dyDescent="0.25">
      <c r="B44" s="177" t="s">
        <v>174</v>
      </c>
      <c r="C44" s="640">
        <v>45231</v>
      </c>
      <c r="D44" s="340">
        <v>30000</v>
      </c>
      <c r="E44" s="340">
        <v>5000</v>
      </c>
      <c r="F44" s="340">
        <f t="shared" si="0"/>
        <v>35000</v>
      </c>
    </row>
    <row r="45" spans="2:8" ht="19.899999999999999" customHeight="1" x14ac:dyDescent="0.25">
      <c r="B45" s="177" t="s">
        <v>175</v>
      </c>
      <c r="C45" s="641"/>
      <c r="D45" s="340">
        <v>27000</v>
      </c>
      <c r="E45" s="340">
        <v>8000</v>
      </c>
      <c r="F45" s="340">
        <f t="shared" si="0"/>
        <v>35000</v>
      </c>
      <c r="H45" s="9"/>
    </row>
    <row r="46" spans="2:8" ht="19.899999999999999" customHeight="1" x14ac:dyDescent="0.25">
      <c r="B46" s="177" t="s">
        <v>102</v>
      </c>
      <c r="C46" s="641"/>
      <c r="D46" s="340">
        <v>20000</v>
      </c>
      <c r="E46" s="340">
        <v>5000</v>
      </c>
      <c r="F46" s="340">
        <f t="shared" si="0"/>
        <v>25000</v>
      </c>
      <c r="H46" s="9"/>
    </row>
    <row r="47" spans="2:8" ht="19.899999999999999" customHeight="1" x14ac:dyDescent="0.25">
      <c r="B47" s="177" t="s">
        <v>176</v>
      </c>
      <c r="C47" s="641"/>
      <c r="D47" s="340">
        <v>21000</v>
      </c>
      <c r="E47" s="340">
        <v>6000</v>
      </c>
      <c r="F47" s="340">
        <f t="shared" si="0"/>
        <v>27000</v>
      </c>
      <c r="H47" s="9"/>
    </row>
    <row r="48" spans="2:8" ht="19.899999999999999" customHeight="1" x14ac:dyDescent="0.25">
      <c r="B48" s="177" t="s">
        <v>165</v>
      </c>
      <c r="C48" s="642"/>
      <c r="D48" s="340">
        <v>22000</v>
      </c>
      <c r="E48" s="340">
        <v>5000</v>
      </c>
      <c r="F48" s="340">
        <f t="shared" si="0"/>
        <v>27000</v>
      </c>
      <c r="H48" s="9"/>
    </row>
    <row r="49" spans="2:8" ht="19.899999999999999" customHeight="1" x14ac:dyDescent="0.25">
      <c r="B49" s="177" t="s">
        <v>171</v>
      </c>
      <c r="C49" s="640">
        <v>45292</v>
      </c>
      <c r="D49" s="341">
        <v>35000</v>
      </c>
      <c r="E49" s="341">
        <v>15000</v>
      </c>
      <c r="F49" s="341">
        <f t="shared" si="0"/>
        <v>50000</v>
      </c>
      <c r="H49" s="9"/>
    </row>
    <row r="50" spans="2:8" ht="19.899999999999999" customHeight="1" x14ac:dyDescent="0.25">
      <c r="B50" s="177" t="s">
        <v>177</v>
      </c>
      <c r="C50" s="641"/>
      <c r="D50" s="341">
        <v>35000</v>
      </c>
      <c r="E50" s="341">
        <v>10000</v>
      </c>
      <c r="F50" s="341">
        <f t="shared" si="0"/>
        <v>45000</v>
      </c>
    </row>
    <row r="51" spans="2:8" ht="19.899999999999999" customHeight="1" x14ac:dyDescent="0.25">
      <c r="B51" s="177" t="s">
        <v>178</v>
      </c>
      <c r="C51" s="641"/>
      <c r="D51" s="341">
        <v>35000</v>
      </c>
      <c r="E51" s="341">
        <v>10000</v>
      </c>
      <c r="F51" s="341">
        <f t="shared" si="0"/>
        <v>45000</v>
      </c>
    </row>
    <row r="52" spans="2:8" ht="19.899999999999999" customHeight="1" x14ac:dyDescent="0.25">
      <c r="B52" s="177" t="s">
        <v>179</v>
      </c>
      <c r="C52" s="641"/>
      <c r="D52" s="341">
        <v>25000</v>
      </c>
      <c r="E52" s="341">
        <v>7000</v>
      </c>
      <c r="F52" s="341">
        <f t="shared" si="0"/>
        <v>32000</v>
      </c>
    </row>
    <row r="53" spans="2:8" ht="19.899999999999999" customHeight="1" x14ac:dyDescent="0.25">
      <c r="B53" s="179" t="s">
        <v>180</v>
      </c>
      <c r="C53" s="640">
        <v>45292</v>
      </c>
      <c r="D53" s="341">
        <v>30000</v>
      </c>
      <c r="E53" s="341">
        <v>5000</v>
      </c>
      <c r="F53" s="341">
        <f t="shared" si="0"/>
        <v>35000</v>
      </c>
    </row>
    <row r="54" spans="2:8" ht="19.899999999999999" customHeight="1" x14ac:dyDescent="0.25">
      <c r="B54" s="179" t="s">
        <v>115</v>
      </c>
      <c r="C54" s="641"/>
      <c r="D54" s="341">
        <v>45000</v>
      </c>
      <c r="E54" s="341">
        <v>5000</v>
      </c>
      <c r="F54" s="341">
        <f t="shared" si="0"/>
        <v>50000</v>
      </c>
    </row>
    <row r="55" spans="2:8" ht="19.899999999999999" customHeight="1" x14ac:dyDescent="0.25">
      <c r="B55" s="179" t="s">
        <v>90</v>
      </c>
      <c r="C55" s="641"/>
      <c r="D55" s="341">
        <v>35000</v>
      </c>
      <c r="E55" s="341">
        <v>7000</v>
      </c>
      <c r="F55" s="341">
        <f t="shared" si="0"/>
        <v>42000</v>
      </c>
    </row>
    <row r="56" spans="2:8" ht="19.899999999999999" customHeight="1" x14ac:dyDescent="0.25">
      <c r="B56" s="177" t="s">
        <v>181</v>
      </c>
      <c r="C56" s="648">
        <v>45383</v>
      </c>
      <c r="D56" s="340">
        <v>65000</v>
      </c>
      <c r="E56" s="340">
        <v>10000</v>
      </c>
      <c r="F56" s="340">
        <f t="shared" si="0"/>
        <v>75000</v>
      </c>
    </row>
    <row r="57" spans="2:8" ht="19.899999999999999" customHeight="1" x14ac:dyDescent="0.25">
      <c r="B57" s="177" t="s">
        <v>182</v>
      </c>
      <c r="C57" s="649"/>
      <c r="D57" s="340">
        <v>40000</v>
      </c>
      <c r="E57" s="340">
        <v>10000</v>
      </c>
      <c r="F57" s="340">
        <f t="shared" si="0"/>
        <v>50000</v>
      </c>
    </row>
    <row r="58" spans="2:8" ht="19.899999999999999" customHeight="1" x14ac:dyDescent="0.25">
      <c r="B58" s="177" t="s">
        <v>121</v>
      </c>
      <c r="C58" s="649"/>
      <c r="D58" s="340">
        <v>60000</v>
      </c>
      <c r="E58" s="340">
        <v>10000</v>
      </c>
      <c r="F58" s="340">
        <f t="shared" si="0"/>
        <v>70000</v>
      </c>
    </row>
    <row r="59" spans="2:8" ht="19.899999999999999" customHeight="1" x14ac:dyDescent="0.25">
      <c r="B59" s="179" t="s">
        <v>183</v>
      </c>
      <c r="C59" s="649"/>
      <c r="D59" s="341">
        <v>60000</v>
      </c>
      <c r="E59" s="341">
        <v>10000</v>
      </c>
      <c r="F59" s="342">
        <f t="shared" si="0"/>
        <v>70000</v>
      </c>
    </row>
    <row r="60" spans="2:8" ht="19.899999999999999" customHeight="1" x14ac:dyDescent="0.25">
      <c r="B60" s="269" t="s">
        <v>184</v>
      </c>
      <c r="C60" s="650">
        <v>45413</v>
      </c>
      <c r="D60" s="343">
        <v>41000</v>
      </c>
      <c r="E60" s="343">
        <v>5000</v>
      </c>
      <c r="F60" s="343">
        <f t="shared" si="0"/>
        <v>46000</v>
      </c>
    </row>
    <row r="61" spans="2:8" ht="19.899999999999999" customHeight="1" x14ac:dyDescent="0.25">
      <c r="B61" s="269" t="s">
        <v>185</v>
      </c>
      <c r="C61" s="651"/>
      <c r="D61" s="343">
        <v>45000</v>
      </c>
      <c r="E61" s="343">
        <v>7000</v>
      </c>
      <c r="F61" s="343">
        <f t="shared" si="0"/>
        <v>52000</v>
      </c>
    </row>
    <row r="62" spans="2:8" ht="19.899999999999999" customHeight="1" x14ac:dyDescent="0.25">
      <c r="B62" s="269" t="s">
        <v>153</v>
      </c>
      <c r="C62" s="651"/>
      <c r="D62" s="343">
        <v>37500</v>
      </c>
      <c r="E62" s="343">
        <v>5000</v>
      </c>
      <c r="F62" s="343">
        <f t="shared" si="0"/>
        <v>42500</v>
      </c>
    </row>
    <row r="63" spans="2:8" ht="19.899999999999999" customHeight="1" x14ac:dyDescent="0.25">
      <c r="B63" s="269" t="s">
        <v>186</v>
      </c>
      <c r="C63" s="651"/>
      <c r="D63" s="343">
        <v>22000</v>
      </c>
      <c r="E63" s="343">
        <v>3000</v>
      </c>
      <c r="F63" s="343">
        <f t="shared" si="0"/>
        <v>25000</v>
      </c>
    </row>
    <row r="64" spans="2:8" ht="19.899999999999999" customHeight="1" x14ac:dyDescent="0.25">
      <c r="B64" s="269" t="s">
        <v>111</v>
      </c>
      <c r="C64" s="651"/>
      <c r="D64" s="343">
        <v>35000</v>
      </c>
      <c r="E64" s="343">
        <v>5000</v>
      </c>
      <c r="F64" s="343">
        <f t="shared" si="0"/>
        <v>40000</v>
      </c>
    </row>
    <row r="65" spans="2:6" ht="19.899999999999999" customHeight="1" x14ac:dyDescent="0.25">
      <c r="B65" s="269" t="s">
        <v>187</v>
      </c>
      <c r="C65" s="651"/>
      <c r="D65" s="343">
        <v>43000</v>
      </c>
      <c r="E65" s="343">
        <v>17000</v>
      </c>
      <c r="F65" s="343">
        <f t="shared" si="0"/>
        <v>60000</v>
      </c>
    </row>
    <row r="66" spans="2:6" ht="19.899999999999999" customHeight="1" x14ac:dyDescent="0.25">
      <c r="B66" s="269" t="s">
        <v>166</v>
      </c>
      <c r="C66" s="651"/>
      <c r="D66" s="343">
        <v>30000</v>
      </c>
      <c r="E66" s="343">
        <v>4000</v>
      </c>
      <c r="F66" s="343">
        <f t="shared" si="0"/>
        <v>34000</v>
      </c>
    </row>
    <row r="67" spans="2:6" ht="19.899999999999999" customHeight="1" x14ac:dyDescent="0.25">
      <c r="B67" s="269" t="s">
        <v>182</v>
      </c>
      <c r="C67" s="645">
        <v>45444</v>
      </c>
      <c r="D67" s="343">
        <v>50000</v>
      </c>
      <c r="E67" s="343">
        <v>5000</v>
      </c>
      <c r="F67" s="343">
        <f t="shared" si="0"/>
        <v>55000</v>
      </c>
    </row>
    <row r="68" spans="2:6" ht="19.899999999999999" customHeight="1" x14ac:dyDescent="0.25">
      <c r="B68" s="269" t="s">
        <v>188</v>
      </c>
      <c r="C68" s="646"/>
      <c r="D68" s="343">
        <v>27000</v>
      </c>
      <c r="E68" s="343">
        <v>4000</v>
      </c>
      <c r="F68" s="343">
        <f t="shared" si="0"/>
        <v>31000</v>
      </c>
    </row>
    <row r="69" spans="2:6" ht="19.899999999999999" customHeight="1" x14ac:dyDescent="0.25">
      <c r="B69" s="269" t="s">
        <v>174</v>
      </c>
      <c r="C69" s="646"/>
      <c r="D69" s="343">
        <v>35000</v>
      </c>
      <c r="E69" s="343">
        <v>5000</v>
      </c>
      <c r="F69" s="343">
        <f t="shared" si="0"/>
        <v>40000</v>
      </c>
    </row>
    <row r="70" spans="2:6" ht="19.899999999999999" customHeight="1" x14ac:dyDescent="0.25">
      <c r="B70" s="269" t="s">
        <v>93</v>
      </c>
      <c r="C70" s="646"/>
      <c r="D70" s="343">
        <v>50000</v>
      </c>
      <c r="E70" s="343">
        <v>5000</v>
      </c>
      <c r="F70" s="343">
        <f t="shared" si="0"/>
        <v>55000</v>
      </c>
    </row>
    <row r="71" spans="2:6" ht="19.899999999999999" customHeight="1" x14ac:dyDescent="0.25">
      <c r="B71" s="271" t="s">
        <v>189</v>
      </c>
      <c r="C71" s="646"/>
      <c r="D71" s="343">
        <v>47000</v>
      </c>
      <c r="E71" s="343">
        <v>5000</v>
      </c>
      <c r="F71" s="343">
        <f t="shared" si="0"/>
        <v>52000</v>
      </c>
    </row>
    <row r="72" spans="2:6" ht="19.899999999999999" customHeight="1" x14ac:dyDescent="0.25">
      <c r="B72" s="271" t="s">
        <v>163</v>
      </c>
      <c r="C72" s="646"/>
      <c r="D72" s="343">
        <v>26500</v>
      </c>
      <c r="E72" s="343">
        <v>3500</v>
      </c>
      <c r="F72" s="343">
        <f t="shared" si="0"/>
        <v>30000</v>
      </c>
    </row>
    <row r="73" spans="2:6" ht="19.899999999999999" customHeight="1" x14ac:dyDescent="0.25">
      <c r="B73" s="271" t="s">
        <v>164</v>
      </c>
      <c r="C73" s="646"/>
      <c r="D73" s="343">
        <v>26500</v>
      </c>
      <c r="E73" s="343">
        <v>3500</v>
      </c>
      <c r="F73" s="343">
        <f t="shared" si="0"/>
        <v>30000</v>
      </c>
    </row>
    <row r="74" spans="2:6" ht="19.899999999999999" customHeight="1" x14ac:dyDescent="0.25">
      <c r="B74" s="271" t="s">
        <v>162</v>
      </c>
      <c r="C74" s="647"/>
      <c r="D74" s="343">
        <v>31500</v>
      </c>
      <c r="E74" s="343">
        <v>3000</v>
      </c>
      <c r="F74" s="343">
        <f t="shared" si="0"/>
        <v>34500</v>
      </c>
    </row>
    <row r="75" spans="2:6" ht="19.899999999999999" customHeight="1" x14ac:dyDescent="0.25">
      <c r="B75" s="271" t="s">
        <v>195</v>
      </c>
      <c r="C75" s="644">
        <v>45497</v>
      </c>
      <c r="D75" s="343">
        <v>25000</v>
      </c>
      <c r="E75" s="343">
        <v>3000</v>
      </c>
      <c r="F75" s="343">
        <f t="shared" si="0"/>
        <v>28000</v>
      </c>
    </row>
    <row r="76" spans="2:6" ht="19.899999999999999" customHeight="1" x14ac:dyDescent="0.25">
      <c r="B76" s="271" t="s">
        <v>109</v>
      </c>
      <c r="C76" s="644"/>
      <c r="D76" s="343">
        <v>29500</v>
      </c>
      <c r="E76" s="343">
        <v>2000</v>
      </c>
      <c r="F76" s="343">
        <f t="shared" si="0"/>
        <v>31500</v>
      </c>
    </row>
    <row r="77" spans="2:6" ht="19.899999999999999" customHeight="1" x14ac:dyDescent="0.25">
      <c r="B77" s="271" t="s">
        <v>198</v>
      </c>
      <c r="C77" s="644"/>
      <c r="D77" s="343">
        <v>80000</v>
      </c>
      <c r="E77" s="343">
        <v>10000</v>
      </c>
      <c r="F77" s="343">
        <f t="shared" si="0"/>
        <v>90000</v>
      </c>
    </row>
    <row r="78" spans="2:6" ht="19.899999999999999" customHeight="1" x14ac:dyDescent="0.25">
      <c r="B78" s="271" t="s">
        <v>159</v>
      </c>
      <c r="C78" s="644"/>
      <c r="D78" s="343">
        <v>26000</v>
      </c>
      <c r="E78" s="343">
        <v>4000</v>
      </c>
      <c r="F78" s="343">
        <f t="shared" si="0"/>
        <v>30000</v>
      </c>
    </row>
    <row r="79" spans="2:6" ht="20.45" customHeight="1" x14ac:dyDescent="0.25">
      <c r="B79" s="271" t="s">
        <v>200</v>
      </c>
      <c r="C79" s="643">
        <v>45505</v>
      </c>
      <c r="D79" s="343">
        <v>25000</v>
      </c>
      <c r="E79" s="343">
        <v>3000</v>
      </c>
      <c r="F79" s="343">
        <f t="shared" si="0"/>
        <v>28000</v>
      </c>
    </row>
    <row r="80" spans="2:6" ht="20.45" customHeight="1" x14ac:dyDescent="0.25">
      <c r="B80" s="271" t="s">
        <v>120</v>
      </c>
      <c r="C80" s="643"/>
      <c r="D80" s="343">
        <v>32000</v>
      </c>
      <c r="E80" s="343">
        <v>3000</v>
      </c>
      <c r="F80" s="343">
        <f t="shared" si="0"/>
        <v>35000</v>
      </c>
    </row>
    <row r="81" spans="2:8" ht="20.45" customHeight="1" x14ac:dyDescent="0.25">
      <c r="B81" s="271" t="s">
        <v>192</v>
      </c>
      <c r="C81" s="643"/>
      <c r="D81" s="343">
        <v>32000</v>
      </c>
      <c r="E81" s="343">
        <v>3000</v>
      </c>
      <c r="F81" s="343">
        <f t="shared" si="0"/>
        <v>35000</v>
      </c>
    </row>
    <row r="82" spans="2:8" ht="20.45" customHeight="1" x14ac:dyDescent="0.25">
      <c r="B82" s="271" t="s">
        <v>225</v>
      </c>
      <c r="C82" s="643">
        <v>45536</v>
      </c>
      <c r="D82" s="352">
        <v>35000</v>
      </c>
      <c r="E82" s="352">
        <v>2500</v>
      </c>
      <c r="F82" s="352">
        <f t="shared" ref="F82:F114" si="1">E82+D82</f>
        <v>37500</v>
      </c>
      <c r="H82" s="465">
        <f t="shared" ref="H82:H87" si="2">E82*2</f>
        <v>5000</v>
      </c>
    </row>
    <row r="83" spans="2:8" ht="20.45" customHeight="1" x14ac:dyDescent="0.25">
      <c r="B83" s="271" t="s">
        <v>226</v>
      </c>
      <c r="C83" s="643"/>
      <c r="D83" s="352">
        <v>27000</v>
      </c>
      <c r="E83" s="352">
        <v>3000</v>
      </c>
      <c r="F83" s="352">
        <f t="shared" si="1"/>
        <v>30000</v>
      </c>
      <c r="H83" s="465">
        <f t="shared" si="2"/>
        <v>6000</v>
      </c>
    </row>
    <row r="84" spans="2:8" ht="20.45" customHeight="1" x14ac:dyDescent="0.25">
      <c r="B84" s="271" t="s">
        <v>227</v>
      </c>
      <c r="C84" s="643"/>
      <c r="D84" s="352">
        <v>30000</v>
      </c>
      <c r="E84" s="352">
        <v>2500</v>
      </c>
      <c r="F84" s="352">
        <f t="shared" si="1"/>
        <v>32500</v>
      </c>
      <c r="H84" s="465">
        <f t="shared" si="2"/>
        <v>5000</v>
      </c>
    </row>
    <row r="85" spans="2:8" ht="20.45" customHeight="1" x14ac:dyDescent="0.25">
      <c r="B85" s="271" t="s">
        <v>228</v>
      </c>
      <c r="C85" s="643"/>
      <c r="D85" s="352">
        <v>25000</v>
      </c>
      <c r="E85" s="352">
        <v>2000</v>
      </c>
      <c r="F85" s="352">
        <f t="shared" si="1"/>
        <v>27000</v>
      </c>
      <c r="H85" s="465">
        <f t="shared" si="2"/>
        <v>4000</v>
      </c>
    </row>
    <row r="86" spans="2:8" ht="20.45" customHeight="1" x14ac:dyDescent="0.25">
      <c r="B86" s="271" t="s">
        <v>229</v>
      </c>
      <c r="C86" s="643"/>
      <c r="D86" s="352">
        <v>25000</v>
      </c>
      <c r="E86" s="352">
        <v>2000</v>
      </c>
      <c r="F86" s="352">
        <f t="shared" si="1"/>
        <v>27000</v>
      </c>
      <c r="H86" s="465">
        <f t="shared" si="2"/>
        <v>4000</v>
      </c>
    </row>
    <row r="87" spans="2:8" ht="20.45" customHeight="1" x14ac:dyDescent="0.25">
      <c r="B87" s="271" t="s">
        <v>230</v>
      </c>
      <c r="C87" s="643"/>
      <c r="D87" s="352">
        <v>35000</v>
      </c>
      <c r="E87" s="352">
        <v>2000</v>
      </c>
      <c r="F87" s="352">
        <f t="shared" si="1"/>
        <v>37000</v>
      </c>
      <c r="H87" s="465">
        <f t="shared" si="2"/>
        <v>4000</v>
      </c>
    </row>
    <row r="88" spans="2:8" ht="20.45" customHeight="1" x14ac:dyDescent="0.25">
      <c r="B88" s="271" t="s">
        <v>190</v>
      </c>
      <c r="C88" s="643"/>
      <c r="D88" s="352">
        <v>35000</v>
      </c>
      <c r="E88" s="352">
        <v>3000</v>
      </c>
      <c r="F88" s="352">
        <f t="shared" si="1"/>
        <v>38000</v>
      </c>
      <c r="H88" s="465">
        <f>SUM(H82:H87)</f>
        <v>28000</v>
      </c>
    </row>
    <row r="89" spans="2:8" ht="20.45" customHeight="1" x14ac:dyDescent="0.25">
      <c r="B89" s="271" t="s">
        <v>188</v>
      </c>
      <c r="C89" s="455">
        <v>45566</v>
      </c>
      <c r="D89" s="344">
        <v>31000</v>
      </c>
      <c r="E89" s="344">
        <v>3000</v>
      </c>
      <c r="F89" s="344">
        <f t="shared" si="1"/>
        <v>34000</v>
      </c>
    </row>
    <row r="90" spans="2:8" ht="20.45" customHeight="1" x14ac:dyDescent="0.25">
      <c r="B90" s="271" t="s">
        <v>86</v>
      </c>
      <c r="C90" s="456">
        <v>45597</v>
      </c>
      <c r="D90" s="270">
        <v>70000</v>
      </c>
      <c r="E90" s="270">
        <v>5000</v>
      </c>
      <c r="F90" s="270">
        <f t="shared" si="1"/>
        <v>75000</v>
      </c>
    </row>
    <row r="91" spans="2:8" ht="20.45" customHeight="1" x14ac:dyDescent="0.25">
      <c r="B91" s="271" t="s">
        <v>115</v>
      </c>
      <c r="C91" s="456">
        <v>45597</v>
      </c>
      <c r="D91" s="270">
        <v>50000</v>
      </c>
      <c r="E91" s="270">
        <v>10000</v>
      </c>
      <c r="F91" s="270">
        <f t="shared" si="1"/>
        <v>60000</v>
      </c>
    </row>
    <row r="92" spans="2:8" ht="20.45" customHeight="1" x14ac:dyDescent="0.25">
      <c r="B92" s="271" t="s">
        <v>94</v>
      </c>
      <c r="C92" s="456">
        <v>45597</v>
      </c>
      <c r="D92" s="270">
        <v>35000</v>
      </c>
      <c r="E92" s="270">
        <v>5000</v>
      </c>
      <c r="F92" s="270">
        <f t="shared" si="1"/>
        <v>40000</v>
      </c>
    </row>
    <row r="93" spans="2:8" ht="20.45" customHeight="1" x14ac:dyDescent="0.25">
      <c r="B93" s="271" t="s">
        <v>191</v>
      </c>
      <c r="C93" s="456">
        <v>45597</v>
      </c>
      <c r="D93" s="270">
        <v>35000</v>
      </c>
      <c r="E93" s="270">
        <v>10000</v>
      </c>
      <c r="F93" s="270">
        <f t="shared" si="1"/>
        <v>45000</v>
      </c>
    </row>
    <row r="94" spans="2:8" ht="20.45" customHeight="1" x14ac:dyDescent="0.25">
      <c r="B94" s="271" t="s">
        <v>235</v>
      </c>
      <c r="C94" s="456">
        <v>45597</v>
      </c>
      <c r="D94" s="270">
        <v>25000</v>
      </c>
      <c r="E94" s="270">
        <v>2000</v>
      </c>
      <c r="F94" s="270">
        <f t="shared" si="1"/>
        <v>27000</v>
      </c>
    </row>
    <row r="95" spans="2:8" ht="20.45" customHeight="1" x14ac:dyDescent="0.25">
      <c r="B95" s="271" t="s">
        <v>192</v>
      </c>
      <c r="C95" s="456">
        <v>45597</v>
      </c>
      <c r="D95" s="270">
        <v>35000</v>
      </c>
      <c r="E95" s="270">
        <v>5000</v>
      </c>
      <c r="F95" s="270">
        <f t="shared" si="1"/>
        <v>40000</v>
      </c>
    </row>
    <row r="96" spans="2:8" ht="20.45" customHeight="1" x14ac:dyDescent="0.25">
      <c r="B96" s="271" t="s">
        <v>180</v>
      </c>
      <c r="C96" s="456">
        <v>45597</v>
      </c>
      <c r="D96" s="270">
        <v>35000</v>
      </c>
      <c r="E96" s="270">
        <v>5000</v>
      </c>
      <c r="F96" s="270">
        <f t="shared" si="1"/>
        <v>40000</v>
      </c>
    </row>
    <row r="97" spans="2:6" ht="20.45" customHeight="1" x14ac:dyDescent="0.25">
      <c r="B97" s="480" t="s">
        <v>266</v>
      </c>
      <c r="C97" s="456">
        <v>45627</v>
      </c>
      <c r="D97" s="270">
        <v>170000</v>
      </c>
      <c r="E97" s="270">
        <v>17000</v>
      </c>
      <c r="F97" s="270">
        <f t="shared" si="1"/>
        <v>187000</v>
      </c>
    </row>
    <row r="98" spans="2:6" ht="12.75" customHeight="1" x14ac:dyDescent="0.25">
      <c r="B98" s="481" t="s">
        <v>111</v>
      </c>
      <c r="C98" s="456">
        <v>45658</v>
      </c>
      <c r="D98" s="270">
        <v>40000</v>
      </c>
      <c r="E98" s="270">
        <v>5000</v>
      </c>
      <c r="F98" s="270">
        <f t="shared" si="1"/>
        <v>45000</v>
      </c>
    </row>
    <row r="99" spans="2:6" ht="17.25" customHeight="1" x14ac:dyDescent="0.25">
      <c r="B99" s="481" t="s">
        <v>155</v>
      </c>
      <c r="C99" s="456">
        <v>45689</v>
      </c>
      <c r="D99" s="270">
        <v>75000</v>
      </c>
      <c r="E99" s="270">
        <v>25000</v>
      </c>
      <c r="F99" s="270">
        <f t="shared" si="1"/>
        <v>100000</v>
      </c>
    </row>
    <row r="100" spans="2:6" s="512" customFormat="1" ht="17.25" customHeight="1" x14ac:dyDescent="0.2">
      <c r="B100" s="511" t="s">
        <v>174</v>
      </c>
      <c r="C100" s="456">
        <v>45689</v>
      </c>
      <c r="D100" s="270">
        <v>40000</v>
      </c>
      <c r="E100" s="270">
        <v>8000</v>
      </c>
      <c r="F100" s="270">
        <f t="shared" si="1"/>
        <v>48000</v>
      </c>
    </row>
    <row r="101" spans="2:6" s="512" customFormat="1" ht="17.25" customHeight="1" x14ac:dyDescent="0.2">
      <c r="B101" s="511" t="s">
        <v>160</v>
      </c>
      <c r="C101" s="456">
        <v>45717</v>
      </c>
      <c r="D101" s="270">
        <v>70000</v>
      </c>
      <c r="E101" s="270">
        <v>10000</v>
      </c>
      <c r="F101" s="270">
        <f t="shared" si="1"/>
        <v>80000</v>
      </c>
    </row>
    <row r="102" spans="2:6" s="512" customFormat="1" ht="17.25" customHeight="1" x14ac:dyDescent="0.2">
      <c r="B102" s="511" t="s">
        <v>86</v>
      </c>
      <c r="C102" s="456">
        <v>45748</v>
      </c>
      <c r="D102" s="270">
        <v>75000</v>
      </c>
      <c r="E102" s="270">
        <v>15000</v>
      </c>
      <c r="F102" s="270">
        <f t="shared" si="1"/>
        <v>90000</v>
      </c>
    </row>
    <row r="103" spans="2:6" s="512" customFormat="1" ht="17.25" customHeight="1" x14ac:dyDescent="0.2">
      <c r="B103" s="511" t="s">
        <v>153</v>
      </c>
      <c r="C103" s="456">
        <v>45748</v>
      </c>
      <c r="D103" s="270">
        <v>42500</v>
      </c>
      <c r="E103" s="270">
        <v>5000</v>
      </c>
      <c r="F103" s="270">
        <f t="shared" si="1"/>
        <v>47500</v>
      </c>
    </row>
    <row r="104" spans="2:6" s="512" customFormat="1" ht="17.25" customHeight="1" x14ac:dyDescent="0.2">
      <c r="B104" s="511" t="s">
        <v>284</v>
      </c>
      <c r="C104" s="456">
        <v>45748</v>
      </c>
      <c r="D104" s="270">
        <v>52000</v>
      </c>
      <c r="E104" s="270">
        <v>5000</v>
      </c>
      <c r="F104" s="270">
        <f t="shared" si="1"/>
        <v>57000</v>
      </c>
    </row>
    <row r="105" spans="2:6" s="512" customFormat="1" ht="17.25" customHeight="1" x14ac:dyDescent="0.2">
      <c r="B105" s="511" t="s">
        <v>90</v>
      </c>
      <c r="C105" s="456">
        <v>45748</v>
      </c>
      <c r="D105" s="270">
        <v>42000</v>
      </c>
      <c r="E105" s="270">
        <v>5000</v>
      </c>
      <c r="F105" s="270">
        <f t="shared" ref="F105" si="3">E105+D105</f>
        <v>47000</v>
      </c>
    </row>
    <row r="106" spans="2:6" s="512" customFormat="1" ht="17.25" customHeight="1" x14ac:dyDescent="0.2">
      <c r="B106" s="511" t="s">
        <v>85</v>
      </c>
      <c r="C106" s="456">
        <v>45748</v>
      </c>
      <c r="D106" s="270">
        <v>90000</v>
      </c>
      <c r="E106" s="270">
        <v>5000</v>
      </c>
      <c r="F106" s="270">
        <f t="shared" si="1"/>
        <v>95000</v>
      </c>
    </row>
    <row r="107" spans="2:6" s="512" customFormat="1" ht="17.25" customHeight="1" x14ac:dyDescent="0.2">
      <c r="B107" s="511" t="s">
        <v>184</v>
      </c>
      <c r="C107" s="456">
        <v>45748</v>
      </c>
      <c r="D107" s="270">
        <v>46000</v>
      </c>
      <c r="E107" s="270">
        <v>5000</v>
      </c>
      <c r="F107" s="270">
        <f t="shared" si="1"/>
        <v>51000</v>
      </c>
    </row>
    <row r="108" spans="2:6" ht="12.75" customHeight="1" x14ac:dyDescent="0.2">
      <c r="B108" s="511" t="s">
        <v>163</v>
      </c>
      <c r="C108" s="456">
        <v>45748</v>
      </c>
      <c r="D108" s="270">
        <v>30000</v>
      </c>
      <c r="E108" s="270">
        <v>5000</v>
      </c>
      <c r="F108" s="270">
        <f t="shared" si="1"/>
        <v>35000</v>
      </c>
    </row>
    <row r="109" spans="2:6" ht="12.75" customHeight="1" x14ac:dyDescent="0.2">
      <c r="B109" s="511" t="s">
        <v>185</v>
      </c>
      <c r="C109" s="456">
        <v>45748</v>
      </c>
      <c r="D109" s="270">
        <v>52000</v>
      </c>
      <c r="E109" s="270">
        <v>5000</v>
      </c>
      <c r="F109" s="270">
        <f t="shared" si="1"/>
        <v>57000</v>
      </c>
    </row>
    <row r="110" spans="2:6" ht="12.75" customHeight="1" x14ac:dyDescent="0.2">
      <c r="B110" s="511" t="s">
        <v>121</v>
      </c>
      <c r="C110" s="456">
        <v>45748</v>
      </c>
      <c r="D110" s="270">
        <v>70000</v>
      </c>
      <c r="E110" s="270">
        <v>10000</v>
      </c>
      <c r="F110" s="270">
        <f t="shared" si="1"/>
        <v>80000</v>
      </c>
    </row>
    <row r="111" spans="2:6" ht="12.75" customHeight="1" x14ac:dyDescent="0.2">
      <c r="B111" s="511" t="s">
        <v>93</v>
      </c>
      <c r="C111" s="456">
        <v>45778</v>
      </c>
      <c r="D111" s="270">
        <v>55000</v>
      </c>
      <c r="E111" s="270">
        <v>5000</v>
      </c>
      <c r="F111" s="270">
        <f t="shared" si="1"/>
        <v>60000</v>
      </c>
    </row>
    <row r="112" spans="2:6" ht="12.75" customHeight="1" x14ac:dyDescent="0.2">
      <c r="B112" s="511" t="s">
        <v>111</v>
      </c>
      <c r="C112" s="456">
        <v>45778</v>
      </c>
      <c r="D112" s="270">
        <v>45000</v>
      </c>
      <c r="E112" s="270">
        <v>5000</v>
      </c>
      <c r="F112" s="270">
        <f t="shared" si="1"/>
        <v>50000</v>
      </c>
    </row>
    <row r="113" spans="2:6" ht="12.75" customHeight="1" x14ac:dyDescent="0.2">
      <c r="B113" s="511" t="s">
        <v>156</v>
      </c>
      <c r="C113" s="456">
        <v>45778</v>
      </c>
      <c r="D113" s="270">
        <v>60000</v>
      </c>
      <c r="E113" s="270">
        <v>20000</v>
      </c>
      <c r="F113" s="270">
        <f t="shared" si="1"/>
        <v>80000</v>
      </c>
    </row>
    <row r="114" spans="2:6" ht="12.75" customHeight="1" x14ac:dyDescent="0.2">
      <c r="B114" s="511" t="s">
        <v>185</v>
      </c>
      <c r="C114" s="456">
        <v>45778</v>
      </c>
      <c r="D114" s="270">
        <v>57000</v>
      </c>
      <c r="E114" s="270">
        <v>8000</v>
      </c>
      <c r="F114" s="270">
        <f t="shared" si="1"/>
        <v>65000</v>
      </c>
    </row>
    <row r="115" spans="2:6" ht="12.75" customHeight="1" x14ac:dyDescent="0.2">
      <c r="B115" s="511" t="s">
        <v>190</v>
      </c>
      <c r="C115" s="456">
        <v>45778</v>
      </c>
      <c r="D115" s="270">
        <v>38000</v>
      </c>
      <c r="E115" s="270">
        <v>5000</v>
      </c>
      <c r="F115" s="270">
        <f t="shared" ref="F115" si="4">E115+D115</f>
        <v>43000</v>
      </c>
    </row>
    <row r="116" spans="2:6" ht="12.75" customHeight="1" x14ac:dyDescent="0.2">
      <c r="D116" s="270"/>
      <c r="E116" s="270"/>
      <c r="F116" s="270"/>
    </row>
    <row r="117" spans="2:6" ht="12.75" customHeight="1" x14ac:dyDescent="0.2">
      <c r="D117" s="270"/>
      <c r="E117" s="270"/>
      <c r="F117" s="270"/>
    </row>
    <row r="118" spans="2:6" ht="12.75" customHeight="1" x14ac:dyDescent="0.2">
      <c r="D118" s="270"/>
      <c r="E118" s="270"/>
      <c r="F118" s="270"/>
    </row>
    <row r="119" spans="2:6" ht="12.75" customHeight="1" x14ac:dyDescent="0.2">
      <c r="D119" s="270"/>
      <c r="E119" s="270"/>
      <c r="F119" s="270"/>
    </row>
    <row r="120" spans="2:6" ht="12.75" customHeight="1" x14ac:dyDescent="0.2">
      <c r="D120" s="270"/>
      <c r="E120" s="270"/>
      <c r="F120" s="270"/>
    </row>
    <row r="121" spans="2:6" ht="12.75" customHeight="1" x14ac:dyDescent="0.2">
      <c r="D121" s="270"/>
      <c r="E121" s="270"/>
      <c r="F121" s="270"/>
    </row>
    <row r="122" spans="2:6" ht="12.75" customHeight="1" x14ac:dyDescent="0.2">
      <c r="D122" s="270"/>
      <c r="E122" s="270"/>
      <c r="F122" s="270"/>
    </row>
    <row r="123" spans="2:6" ht="12.75" customHeight="1" x14ac:dyDescent="0.2">
      <c r="D123" s="270"/>
      <c r="E123" s="270"/>
      <c r="F123" s="270"/>
    </row>
    <row r="124" spans="2:6" ht="12.75" customHeight="1" x14ac:dyDescent="0.2">
      <c r="D124" s="270"/>
      <c r="E124" s="270"/>
      <c r="F124" s="270"/>
    </row>
    <row r="125" spans="2:6" ht="12.75" customHeight="1" x14ac:dyDescent="0.2">
      <c r="D125" s="270"/>
      <c r="E125" s="270"/>
      <c r="F125" s="270"/>
    </row>
    <row r="126" spans="2:6" ht="12.75" customHeight="1" x14ac:dyDescent="0.2">
      <c r="D126" s="270"/>
      <c r="E126" s="270"/>
      <c r="F126" s="270"/>
    </row>
    <row r="127" spans="2:6" ht="12.75" customHeight="1" x14ac:dyDescent="0.2">
      <c r="D127" s="270"/>
      <c r="E127" s="270"/>
      <c r="F127" s="270"/>
    </row>
    <row r="128" spans="2:6" ht="12.75" customHeight="1" x14ac:dyDescent="0.2">
      <c r="D128" s="270"/>
      <c r="E128" s="270"/>
      <c r="F128" s="270"/>
    </row>
    <row r="129" spans="4:6" ht="12.75" customHeight="1" x14ac:dyDescent="0.2">
      <c r="D129" s="270"/>
      <c r="E129" s="270"/>
      <c r="F129" s="270"/>
    </row>
    <row r="130" spans="4:6" ht="12.75" customHeight="1" x14ac:dyDescent="0.2">
      <c r="D130" s="270"/>
      <c r="E130" s="270"/>
      <c r="F130" s="270"/>
    </row>
    <row r="131" spans="4:6" ht="12.75" customHeight="1" x14ac:dyDescent="0.2">
      <c r="D131" s="270"/>
      <c r="E131" s="270"/>
      <c r="F131" s="270"/>
    </row>
    <row r="132" spans="4:6" ht="12.75" customHeight="1" x14ac:dyDescent="0.2">
      <c r="D132" s="270"/>
      <c r="E132" s="270"/>
      <c r="F132" s="270"/>
    </row>
    <row r="133" spans="4:6" ht="12.75" customHeight="1" x14ac:dyDescent="0.2">
      <c r="D133" s="270"/>
      <c r="E133" s="270"/>
      <c r="F133" s="270"/>
    </row>
    <row r="134" spans="4:6" ht="12.75" customHeight="1" x14ac:dyDescent="0.2">
      <c r="D134" s="270"/>
      <c r="E134" s="270"/>
      <c r="F134" s="270"/>
    </row>
    <row r="135" spans="4:6" ht="12.75" customHeight="1" x14ac:dyDescent="0.2">
      <c r="D135" s="270"/>
      <c r="E135" s="270"/>
      <c r="F135" s="270"/>
    </row>
    <row r="136" spans="4:6" ht="12.75" customHeight="1" x14ac:dyDescent="0.2">
      <c r="D136" s="270"/>
      <c r="E136" s="270"/>
      <c r="F136" s="270"/>
    </row>
    <row r="137" spans="4:6" ht="12.75" customHeight="1" x14ac:dyDescent="0.2">
      <c r="D137" s="270"/>
      <c r="E137" s="270"/>
      <c r="F137" s="270"/>
    </row>
    <row r="138" spans="4:6" ht="12.75" customHeight="1" x14ac:dyDescent="0.2">
      <c r="D138" s="270"/>
      <c r="E138" s="270"/>
      <c r="F138" s="270"/>
    </row>
    <row r="139" spans="4:6" ht="12.75" customHeight="1" x14ac:dyDescent="0.2">
      <c r="D139" s="270"/>
      <c r="E139" s="270"/>
      <c r="F139" s="270"/>
    </row>
    <row r="140" spans="4:6" ht="12.75" customHeight="1" x14ac:dyDescent="0.2"/>
    <row r="141" spans="4:6" ht="12.75" customHeight="1" x14ac:dyDescent="0.2"/>
    <row r="142" spans="4:6" ht="12.75" customHeight="1" x14ac:dyDescent="0.2"/>
    <row r="143" spans="4:6" ht="12.75" customHeight="1" x14ac:dyDescent="0.2"/>
    <row r="144" spans="4:6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</sheetData>
  <autoFilter ref="B3:F112" xr:uid="{00000000-0009-0000-0000-000003000000}"/>
  <mergeCells count="18">
    <mergeCell ref="C82:C88"/>
    <mergeCell ref="C49:C52"/>
    <mergeCell ref="C53:C55"/>
    <mergeCell ref="C24:C27"/>
    <mergeCell ref="C28:C31"/>
    <mergeCell ref="C32:C41"/>
    <mergeCell ref="C42:C43"/>
    <mergeCell ref="C44:C48"/>
    <mergeCell ref="C79:C81"/>
    <mergeCell ref="C75:C78"/>
    <mergeCell ref="C67:C74"/>
    <mergeCell ref="C56:C59"/>
    <mergeCell ref="C60:C66"/>
    <mergeCell ref="B2:F2"/>
    <mergeCell ref="C4:C7"/>
    <mergeCell ref="C8:C15"/>
    <mergeCell ref="C16:C19"/>
    <mergeCell ref="C20:C22"/>
  </mergeCells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7BAC-4508-4401-B4C0-AAE7B26D3B89}">
  <dimension ref="B5:P64"/>
  <sheetViews>
    <sheetView topLeftCell="A16" zoomScaleNormal="100" workbookViewId="0">
      <selection activeCell="B13" sqref="B13:I22"/>
    </sheetView>
  </sheetViews>
  <sheetFormatPr defaultRowHeight="12.75" x14ac:dyDescent="0.2"/>
  <cols>
    <col min="3" max="3" width="17.5703125" customWidth="1"/>
    <col min="4" max="4" width="14.28515625" style="457" customWidth="1"/>
    <col min="5" max="5" width="11.42578125" customWidth="1"/>
    <col min="6" max="6" width="10.7109375" customWidth="1"/>
    <col min="7" max="7" width="8.5703125" customWidth="1"/>
    <col min="8" max="8" width="15.85546875" customWidth="1"/>
    <col min="9" max="9" width="14.140625" customWidth="1"/>
    <col min="10" max="10" width="10.7109375" hidden="1" customWidth="1"/>
    <col min="11" max="11" width="11.5703125" hidden="1" customWidth="1"/>
  </cols>
  <sheetData>
    <row r="5" spans="2:11" s="513" customFormat="1" x14ac:dyDescent="0.2">
      <c r="B5" s="652" t="s">
        <v>287</v>
      </c>
      <c r="C5" s="652"/>
      <c r="D5" s="652"/>
      <c r="E5" s="652"/>
      <c r="F5" s="652"/>
      <c r="G5" s="652"/>
      <c r="H5" s="652"/>
      <c r="I5" s="652"/>
    </row>
    <row r="6" spans="2:11" s="513" customFormat="1" x14ac:dyDescent="0.2">
      <c r="B6" s="652"/>
      <c r="C6" s="652"/>
      <c r="D6" s="652"/>
      <c r="E6" s="652"/>
      <c r="F6" s="652"/>
      <c r="G6" s="652"/>
      <c r="H6" s="652"/>
      <c r="I6" s="652"/>
    </row>
    <row r="7" spans="2:11" s="513" customFormat="1" ht="15.75" x14ac:dyDescent="0.25">
      <c r="B7" s="345" t="s">
        <v>218</v>
      </c>
      <c r="C7" s="345" t="s">
        <v>61</v>
      </c>
      <c r="D7" s="451" t="s">
        <v>59</v>
      </c>
      <c r="E7" s="451" t="s">
        <v>54</v>
      </c>
      <c r="F7" s="451" t="s">
        <v>245</v>
      </c>
      <c r="G7" s="451" t="s">
        <v>248</v>
      </c>
      <c r="H7" s="451" t="s">
        <v>249</v>
      </c>
      <c r="I7" s="451" t="s">
        <v>59</v>
      </c>
      <c r="J7" s="451" t="s">
        <v>289</v>
      </c>
      <c r="K7" s="451" t="s">
        <v>22</v>
      </c>
    </row>
    <row r="8" spans="2:11" s="513" customFormat="1" ht="15" x14ac:dyDescent="0.2">
      <c r="B8" s="347">
        <v>1</v>
      </c>
      <c r="C8" s="346" t="s">
        <v>121</v>
      </c>
      <c r="D8" s="458">
        <v>70000</v>
      </c>
      <c r="E8" s="346">
        <v>30</v>
      </c>
      <c r="F8" s="346">
        <v>0</v>
      </c>
      <c r="G8" s="346">
        <v>70</v>
      </c>
      <c r="H8" s="452">
        <v>20416.666666666668</v>
      </c>
      <c r="I8" s="452">
        <v>101333.33333333333</v>
      </c>
      <c r="J8" s="452">
        <v>40000</v>
      </c>
      <c r="K8" s="465">
        <f>J8+I8</f>
        <v>141333.33333333331</v>
      </c>
    </row>
    <row r="9" spans="2:11" s="513" customFormat="1" ht="15" x14ac:dyDescent="0.2">
      <c r="B9" s="347">
        <v>2</v>
      </c>
      <c r="C9" s="346" t="s">
        <v>274</v>
      </c>
      <c r="D9" s="458">
        <v>40000</v>
      </c>
      <c r="E9" s="346">
        <v>30</v>
      </c>
      <c r="F9" s="346">
        <v>0</v>
      </c>
      <c r="G9" s="346"/>
      <c r="H9" s="452"/>
      <c r="I9" s="452">
        <v>40000</v>
      </c>
      <c r="J9" s="452">
        <v>10000</v>
      </c>
      <c r="K9" s="465">
        <f>J9+I9</f>
        <v>50000</v>
      </c>
    </row>
    <row r="10" spans="2:11" s="513" customFormat="1" ht="15.75" x14ac:dyDescent="0.25">
      <c r="B10" s="346"/>
      <c r="C10" s="345" t="s">
        <v>22</v>
      </c>
      <c r="D10" s="459"/>
      <c r="E10" s="345"/>
      <c r="F10" s="345"/>
      <c r="G10" s="345"/>
      <c r="H10" s="345"/>
      <c r="I10" s="453">
        <f>SUM(I8:I9)</f>
        <v>141333.33333333331</v>
      </c>
      <c r="J10" s="453">
        <f>SUM(J8:J9)</f>
        <v>50000</v>
      </c>
      <c r="K10" s="453">
        <f>SUM(K8:K9)</f>
        <v>191333.33333333331</v>
      </c>
    </row>
    <row r="11" spans="2:11" s="513" customFormat="1" x14ac:dyDescent="0.2">
      <c r="D11" s="457"/>
    </row>
    <row r="12" spans="2:11" s="513" customFormat="1" x14ac:dyDescent="0.2">
      <c r="D12" s="457"/>
    </row>
    <row r="13" spans="2:11" ht="12.75" customHeight="1" x14ac:dyDescent="0.2">
      <c r="B13" s="653" t="s">
        <v>286</v>
      </c>
      <c r="C13" s="654"/>
      <c r="D13" s="654"/>
      <c r="E13" s="654"/>
      <c r="F13" s="654"/>
      <c r="G13" s="654"/>
      <c r="H13" s="654"/>
      <c r="I13" s="655"/>
      <c r="J13" s="522"/>
      <c r="K13" s="522"/>
    </row>
    <row r="14" spans="2:11" ht="12.75" customHeight="1" x14ac:dyDescent="0.2">
      <c r="B14" s="656"/>
      <c r="C14" s="657"/>
      <c r="D14" s="657"/>
      <c r="E14" s="657"/>
      <c r="F14" s="657"/>
      <c r="G14" s="657"/>
      <c r="H14" s="657"/>
      <c r="I14" s="658"/>
      <c r="J14" s="522"/>
      <c r="K14" s="522"/>
    </row>
    <row r="15" spans="2:11" ht="15.75" x14ac:dyDescent="0.25">
      <c r="B15" s="345" t="s">
        <v>218</v>
      </c>
      <c r="C15" s="345" t="s">
        <v>61</v>
      </c>
      <c r="D15" s="451" t="s">
        <v>59</v>
      </c>
      <c r="E15" s="451" t="s">
        <v>54</v>
      </c>
      <c r="F15" s="451" t="s">
        <v>245</v>
      </c>
      <c r="G15" s="451" t="s">
        <v>248</v>
      </c>
      <c r="H15" s="451" t="s">
        <v>249</v>
      </c>
      <c r="I15" s="345" t="s">
        <v>59</v>
      </c>
      <c r="J15" s="451" t="s">
        <v>289</v>
      </c>
      <c r="K15" s="451" t="s">
        <v>22</v>
      </c>
    </row>
    <row r="16" spans="2:11" ht="15" x14ac:dyDescent="0.2">
      <c r="B16" s="347">
        <v>1</v>
      </c>
      <c r="C16" s="346" t="s">
        <v>118</v>
      </c>
      <c r="D16" s="458">
        <v>70000</v>
      </c>
      <c r="E16" s="346">
        <v>31</v>
      </c>
      <c r="F16" s="346">
        <v>0</v>
      </c>
      <c r="G16" s="346">
        <v>0</v>
      </c>
      <c r="H16" s="452">
        <v>0</v>
      </c>
      <c r="I16" s="452">
        <v>70000</v>
      </c>
      <c r="J16" s="452">
        <v>35000</v>
      </c>
      <c r="K16" s="514">
        <f>J16+I16</f>
        <v>105000</v>
      </c>
    </row>
    <row r="17" spans="2:16" ht="15" x14ac:dyDescent="0.2">
      <c r="B17" s="347">
        <v>2</v>
      </c>
      <c r="C17" s="346" t="s">
        <v>193</v>
      </c>
      <c r="D17" s="458">
        <v>40000</v>
      </c>
      <c r="E17" s="346">
        <v>31</v>
      </c>
      <c r="F17" s="346">
        <v>0</v>
      </c>
      <c r="G17" s="346">
        <v>0</v>
      </c>
      <c r="H17" s="452">
        <v>0</v>
      </c>
      <c r="I17" s="452">
        <v>40000</v>
      </c>
      <c r="J17" s="452">
        <v>10000</v>
      </c>
      <c r="K17" s="514">
        <f t="shared" ref="K17:K21" si="0">J17+I17</f>
        <v>50000</v>
      </c>
    </row>
    <row r="18" spans="2:16" ht="15" x14ac:dyDescent="0.2">
      <c r="B18" s="347">
        <v>3</v>
      </c>
      <c r="C18" s="346" t="s">
        <v>257</v>
      </c>
      <c r="D18" s="458">
        <v>65000</v>
      </c>
      <c r="E18" s="346">
        <v>31</v>
      </c>
      <c r="F18" s="346">
        <v>0</v>
      </c>
      <c r="G18" s="346">
        <v>103</v>
      </c>
      <c r="H18" s="452">
        <v>26995.967741935485</v>
      </c>
      <c r="I18" s="452">
        <v>91995.967741935485</v>
      </c>
      <c r="J18" s="452">
        <v>10000</v>
      </c>
      <c r="K18" s="514">
        <f t="shared" si="0"/>
        <v>101995.96774193548</v>
      </c>
    </row>
    <row r="19" spans="2:16" ht="15" x14ac:dyDescent="0.2">
      <c r="B19" s="347">
        <v>4</v>
      </c>
      <c r="C19" s="346" t="s">
        <v>256</v>
      </c>
      <c r="D19" s="458">
        <v>35000</v>
      </c>
      <c r="E19" s="346">
        <v>31</v>
      </c>
      <c r="F19" s="346">
        <v>0</v>
      </c>
      <c r="G19" s="346">
        <v>108</v>
      </c>
      <c r="H19" s="452">
        <v>15241.935483870968</v>
      </c>
      <c r="I19" s="452">
        <v>50241.93548387097</v>
      </c>
      <c r="J19" s="515">
        <v>10000</v>
      </c>
      <c r="K19" s="514">
        <f t="shared" si="0"/>
        <v>60241.93548387097</v>
      </c>
    </row>
    <row r="20" spans="2:16" ht="15" x14ac:dyDescent="0.2">
      <c r="B20" s="347">
        <v>5</v>
      </c>
      <c r="C20" s="346" t="s">
        <v>272</v>
      </c>
      <c r="D20" s="458">
        <v>40000</v>
      </c>
      <c r="E20" s="346">
        <v>31</v>
      </c>
      <c r="F20" s="346">
        <v>0</v>
      </c>
      <c r="G20" s="346">
        <v>67</v>
      </c>
      <c r="H20" s="452">
        <v>10806.451612903225</v>
      </c>
      <c r="I20" s="452">
        <v>50806.451612903227</v>
      </c>
      <c r="J20" s="515">
        <v>10000</v>
      </c>
      <c r="K20" s="514">
        <f t="shared" si="0"/>
        <v>60806.451612903227</v>
      </c>
    </row>
    <row r="21" spans="2:16" s="513" customFormat="1" ht="15" x14ac:dyDescent="0.2">
      <c r="B21" s="347">
        <v>6</v>
      </c>
      <c r="C21" s="346" t="s">
        <v>247</v>
      </c>
      <c r="D21" s="458">
        <f>1500*30</f>
        <v>45000</v>
      </c>
      <c r="E21" s="346">
        <v>27</v>
      </c>
      <c r="F21" s="346">
        <v>4</v>
      </c>
      <c r="G21" s="346">
        <v>0</v>
      </c>
      <c r="H21" s="452">
        <v>0</v>
      </c>
      <c r="I21" s="452">
        <v>40500</v>
      </c>
      <c r="J21" s="515">
        <v>10000</v>
      </c>
      <c r="K21" s="514">
        <f t="shared" si="0"/>
        <v>50500</v>
      </c>
    </row>
    <row r="22" spans="2:16" ht="15.75" x14ac:dyDescent="0.25">
      <c r="B22" s="346"/>
      <c r="C22" s="345" t="s">
        <v>22</v>
      </c>
      <c r="D22" s="459"/>
      <c r="E22" s="345"/>
      <c r="F22" s="345"/>
      <c r="G22" s="345"/>
      <c r="H22" s="345"/>
      <c r="I22" s="453">
        <f>SUM(I16:I21)</f>
        <v>343544.3548387097</v>
      </c>
      <c r="J22" s="516">
        <f>SUM(J16:J21)</f>
        <v>85000</v>
      </c>
      <c r="K22" s="453">
        <f>SUM(K16:K21)</f>
        <v>428544.35483870964</v>
      </c>
    </row>
    <row r="25" spans="2:16" s="513" customFormat="1" x14ac:dyDescent="0.2">
      <c r="B25" s="652" t="s">
        <v>288</v>
      </c>
      <c r="C25" s="652"/>
      <c r="D25" s="652"/>
      <c r="E25" s="652"/>
      <c r="F25" s="652"/>
      <c r="G25" s="652"/>
      <c r="H25" s="652"/>
      <c r="I25" s="652"/>
    </row>
    <row r="26" spans="2:16" s="513" customFormat="1" x14ac:dyDescent="0.2">
      <c r="B26" s="652"/>
      <c r="C26" s="652"/>
      <c r="D26" s="652"/>
      <c r="E26" s="652"/>
      <c r="F26" s="652"/>
      <c r="G26" s="652"/>
      <c r="H26" s="652"/>
      <c r="I26" s="652"/>
    </row>
    <row r="27" spans="2:16" s="513" customFormat="1" ht="15.75" x14ac:dyDescent="0.25">
      <c r="B27" s="345" t="s">
        <v>218</v>
      </c>
      <c r="C27" s="345" t="s">
        <v>61</v>
      </c>
      <c r="D27" s="451" t="s">
        <v>59</v>
      </c>
      <c r="E27" s="451" t="s">
        <v>54</v>
      </c>
      <c r="F27" s="451" t="s">
        <v>245</v>
      </c>
      <c r="G27" s="451" t="s">
        <v>248</v>
      </c>
      <c r="H27" s="451" t="s">
        <v>249</v>
      </c>
      <c r="I27" s="345" t="s">
        <v>59</v>
      </c>
      <c r="J27" s="451" t="s">
        <v>289</v>
      </c>
      <c r="K27" s="451" t="s">
        <v>22</v>
      </c>
    </row>
    <row r="28" spans="2:16" s="513" customFormat="1" ht="15" x14ac:dyDescent="0.2">
      <c r="B28" s="347">
        <v>1</v>
      </c>
      <c r="C28" s="346" t="s">
        <v>224</v>
      </c>
      <c r="D28" s="458">
        <v>70000</v>
      </c>
      <c r="E28" s="346">
        <v>30</v>
      </c>
      <c r="F28" s="346">
        <v>0</v>
      </c>
      <c r="G28" s="346">
        <v>0</v>
      </c>
      <c r="H28" s="452">
        <v>0</v>
      </c>
      <c r="I28" s="452">
        <v>70000</v>
      </c>
      <c r="J28" s="452">
        <v>20000</v>
      </c>
      <c r="K28" s="452">
        <f>J28+I28</f>
        <v>90000</v>
      </c>
    </row>
    <row r="29" spans="2:16" s="513" customFormat="1" ht="15" x14ac:dyDescent="0.2">
      <c r="B29" s="347">
        <v>2</v>
      </c>
      <c r="C29" s="346" t="s">
        <v>231</v>
      </c>
      <c r="D29" s="458">
        <v>45000</v>
      </c>
      <c r="E29" s="346">
        <v>30</v>
      </c>
      <c r="F29" s="346">
        <v>0</v>
      </c>
      <c r="G29" s="346">
        <v>0</v>
      </c>
      <c r="H29" s="452">
        <v>0</v>
      </c>
      <c r="I29" s="452">
        <v>45000</v>
      </c>
      <c r="J29" s="452">
        <v>10000</v>
      </c>
      <c r="K29" s="452">
        <f>J29+I29</f>
        <v>55000</v>
      </c>
    </row>
    <row r="30" spans="2:16" s="513" customFormat="1" ht="15" x14ac:dyDescent="0.2">
      <c r="B30" s="347">
        <v>3</v>
      </c>
      <c r="C30" s="346" t="s">
        <v>203</v>
      </c>
      <c r="D30" s="458">
        <f>1200*30</f>
        <v>36000</v>
      </c>
      <c r="E30" s="346">
        <v>12</v>
      </c>
      <c r="F30" s="346">
        <v>0</v>
      </c>
      <c r="G30" s="346">
        <v>0</v>
      </c>
      <c r="H30" s="452">
        <v>0</v>
      </c>
      <c r="I30" s="452">
        <v>14400</v>
      </c>
      <c r="J30" s="452">
        <v>0</v>
      </c>
      <c r="K30" s="452">
        <f>J30+I30</f>
        <v>14400</v>
      </c>
    </row>
    <row r="31" spans="2:16" s="513" customFormat="1" ht="15.75" x14ac:dyDescent="0.25">
      <c r="B31" s="346"/>
      <c r="C31" s="345" t="s">
        <v>22</v>
      </c>
      <c r="D31" s="459"/>
      <c r="E31" s="345"/>
      <c r="F31" s="345"/>
      <c r="G31" s="345"/>
      <c r="H31" s="345"/>
      <c r="I31" s="453">
        <f>SUM(I28:I30)</f>
        <v>129400</v>
      </c>
      <c r="J31" s="516">
        <f>SUM(J25:J30)</f>
        <v>30000</v>
      </c>
      <c r="K31" s="453">
        <f>SUM(K25:K30)</f>
        <v>159400</v>
      </c>
      <c r="O31" s="513">
        <v>34500</v>
      </c>
      <c r="P31" s="513">
        <f>O31/2</f>
        <v>17250</v>
      </c>
    </row>
    <row r="32" spans="2:16" x14ac:dyDescent="0.2">
      <c r="O32">
        <v>35000</v>
      </c>
      <c r="P32" s="517">
        <f>O32/2</f>
        <v>17500</v>
      </c>
    </row>
    <row r="33" spans="2:16" x14ac:dyDescent="0.2">
      <c r="L33" s="465"/>
      <c r="O33">
        <v>35000</v>
      </c>
      <c r="P33" s="517">
        <f>O33/2</f>
        <v>17500</v>
      </c>
    </row>
    <row r="34" spans="2:16" x14ac:dyDescent="0.2">
      <c r="O34">
        <v>45000</v>
      </c>
      <c r="P34" s="517">
        <f>O34/2</f>
        <v>22500</v>
      </c>
    </row>
    <row r="35" spans="2:16" x14ac:dyDescent="0.2">
      <c r="O35">
        <v>32000</v>
      </c>
      <c r="P35" s="517">
        <f>O35/2</f>
        <v>16000</v>
      </c>
    </row>
    <row r="36" spans="2:16" x14ac:dyDescent="0.2">
      <c r="P36">
        <f>SUM(P31:P35)</f>
        <v>90750</v>
      </c>
    </row>
    <row r="37" spans="2:16" x14ac:dyDescent="0.2">
      <c r="B37" s="652" t="s">
        <v>261</v>
      </c>
      <c r="C37" s="652"/>
      <c r="D37" s="652"/>
      <c r="E37" s="652"/>
      <c r="F37" s="652"/>
      <c r="G37" s="652"/>
      <c r="H37" s="652"/>
      <c r="I37" s="652"/>
    </row>
    <row r="38" spans="2:16" x14ac:dyDescent="0.2">
      <c r="B38" s="652"/>
      <c r="C38" s="652"/>
      <c r="D38" s="652"/>
      <c r="E38" s="652"/>
      <c r="F38" s="652"/>
      <c r="G38" s="652"/>
      <c r="H38" s="652"/>
      <c r="I38" s="652"/>
    </row>
    <row r="39" spans="2:16" ht="15.75" x14ac:dyDescent="0.25">
      <c r="B39" s="345" t="s">
        <v>218</v>
      </c>
      <c r="C39" s="345" t="s">
        <v>61</v>
      </c>
      <c r="D39" s="451" t="s">
        <v>59</v>
      </c>
      <c r="E39" s="451" t="s">
        <v>54</v>
      </c>
      <c r="F39" s="451" t="s">
        <v>245</v>
      </c>
      <c r="G39" s="451" t="s">
        <v>248</v>
      </c>
      <c r="H39" s="451" t="s">
        <v>249</v>
      </c>
      <c r="I39" s="345" t="s">
        <v>59</v>
      </c>
    </row>
    <row r="40" spans="2:16" ht="15" x14ac:dyDescent="0.2">
      <c r="B40" s="347">
        <v>1</v>
      </c>
      <c r="C40" s="346" t="s">
        <v>260</v>
      </c>
      <c r="D40" s="458">
        <v>70000</v>
      </c>
      <c r="E40" s="346">
        <v>31</v>
      </c>
      <c r="F40" s="346">
        <v>0</v>
      </c>
      <c r="G40" s="346">
        <v>99</v>
      </c>
      <c r="H40" s="452">
        <f>D40/31/8*G40</f>
        <v>27943.548387096773</v>
      </c>
      <c r="I40" s="452">
        <v>92943.548387096773</v>
      </c>
    </row>
    <row r="41" spans="2:16" ht="15" x14ac:dyDescent="0.2">
      <c r="B41" s="347">
        <v>2</v>
      </c>
      <c r="C41" s="346" t="s">
        <v>256</v>
      </c>
      <c r="D41" s="458">
        <v>35000</v>
      </c>
      <c r="E41" s="346">
        <v>21</v>
      </c>
      <c r="F41" s="346">
        <v>10</v>
      </c>
      <c r="G41" s="346">
        <v>67</v>
      </c>
      <c r="H41" s="452">
        <f>D41/31/8*G41</f>
        <v>9455.645161290322</v>
      </c>
      <c r="I41" s="452">
        <v>33165.322580645159</v>
      </c>
    </row>
    <row r="42" spans="2:16" ht="15" x14ac:dyDescent="0.2">
      <c r="B42" s="347">
        <v>3</v>
      </c>
      <c r="C42" s="346" t="s">
        <v>257</v>
      </c>
      <c r="D42" s="458">
        <v>65000</v>
      </c>
      <c r="E42" s="346">
        <v>21</v>
      </c>
      <c r="F42" s="346">
        <v>10</v>
      </c>
      <c r="G42" s="346">
        <v>67</v>
      </c>
      <c r="H42" s="452">
        <f>D42/31/8*G42</f>
        <v>17560.483870967742</v>
      </c>
      <c r="I42" s="452">
        <v>61592.741935483878</v>
      </c>
    </row>
    <row r="43" spans="2:16" ht="15" x14ac:dyDescent="0.2">
      <c r="B43" s="347">
        <v>4</v>
      </c>
      <c r="C43" s="346" t="s">
        <v>242</v>
      </c>
      <c r="D43" s="458">
        <v>40000</v>
      </c>
      <c r="E43" s="346">
        <v>21</v>
      </c>
      <c r="F43" s="346">
        <v>10</v>
      </c>
      <c r="G43" s="346">
        <v>67</v>
      </c>
      <c r="H43" s="452">
        <f>D43/31/8*G43</f>
        <v>10806.451612903225</v>
      </c>
      <c r="I43" s="452">
        <v>37903.225806451614</v>
      </c>
    </row>
    <row r="44" spans="2:16" ht="15.75" x14ac:dyDescent="0.25">
      <c r="B44" s="346"/>
      <c r="C44" s="345" t="s">
        <v>22</v>
      </c>
      <c r="D44" s="459"/>
      <c r="E44" s="345"/>
      <c r="F44" s="345"/>
      <c r="G44" s="345"/>
      <c r="H44" s="345"/>
      <c r="I44" s="453">
        <f>SUM(I40:I43)</f>
        <v>225604.83870967742</v>
      </c>
    </row>
    <row r="46" spans="2:16" s="517" customFormat="1" x14ac:dyDescent="0.2">
      <c r="B46" s="652" t="s">
        <v>291</v>
      </c>
      <c r="C46" s="652"/>
      <c r="D46" s="652"/>
      <c r="E46" s="652"/>
      <c r="F46" s="652"/>
      <c r="G46" s="652"/>
      <c r="H46" s="652"/>
      <c r="I46" s="652"/>
    </row>
    <row r="47" spans="2:16" s="517" customFormat="1" x14ac:dyDescent="0.2">
      <c r="B47" s="652"/>
      <c r="C47" s="652"/>
      <c r="D47" s="652"/>
      <c r="E47" s="652"/>
      <c r="F47" s="652"/>
      <c r="G47" s="652"/>
      <c r="H47" s="652"/>
      <c r="I47" s="652"/>
    </row>
    <row r="48" spans="2:16" s="517" customFormat="1" ht="15.75" x14ac:dyDescent="0.25">
      <c r="B48" s="345" t="s">
        <v>218</v>
      </c>
      <c r="C48" s="345" t="s">
        <v>61</v>
      </c>
      <c r="D48" s="451" t="s">
        <v>59</v>
      </c>
      <c r="E48" s="451" t="s">
        <v>54</v>
      </c>
      <c r="F48" s="451" t="s">
        <v>245</v>
      </c>
      <c r="G48" s="451" t="s">
        <v>248</v>
      </c>
      <c r="H48" s="451" t="s">
        <v>249</v>
      </c>
      <c r="I48" s="345" t="s">
        <v>59</v>
      </c>
      <c r="J48" s="451" t="s">
        <v>289</v>
      </c>
      <c r="K48" s="451" t="s">
        <v>22</v>
      </c>
    </row>
    <row r="49" spans="2:11" s="517" customFormat="1" ht="15" x14ac:dyDescent="0.2">
      <c r="B49" s="347">
        <v>1</v>
      </c>
      <c r="C49" s="346" t="s">
        <v>106</v>
      </c>
      <c r="D49" s="458">
        <v>34500</v>
      </c>
      <c r="E49" s="346">
        <v>30</v>
      </c>
      <c r="F49" s="346">
        <v>0</v>
      </c>
      <c r="G49" s="346">
        <v>49</v>
      </c>
      <c r="H49" s="452">
        <v>7043.75</v>
      </c>
      <c r="I49" s="452">
        <v>41543.75</v>
      </c>
      <c r="J49" s="452">
        <v>17250</v>
      </c>
      <c r="K49" s="452">
        <f>J49+I49</f>
        <v>58793.75</v>
      </c>
    </row>
    <row r="50" spans="2:11" s="517" customFormat="1" ht="15" x14ac:dyDescent="0.2">
      <c r="B50" s="347">
        <v>2</v>
      </c>
      <c r="C50" s="346" t="s">
        <v>105</v>
      </c>
      <c r="D50" s="458">
        <v>35000</v>
      </c>
      <c r="E50" s="346">
        <v>30</v>
      </c>
      <c r="F50" s="346">
        <v>0</v>
      </c>
      <c r="G50" s="346">
        <v>71</v>
      </c>
      <c r="H50" s="452">
        <v>10354.166666666668</v>
      </c>
      <c r="I50" s="452">
        <v>45354.166666666672</v>
      </c>
      <c r="J50" s="452">
        <v>17500</v>
      </c>
      <c r="K50" s="452">
        <f t="shared" ref="K50:K53" si="1">J50+I50</f>
        <v>62854.166666666672</v>
      </c>
    </row>
    <row r="51" spans="2:11" s="517" customFormat="1" ht="15" x14ac:dyDescent="0.2">
      <c r="B51" s="347">
        <v>3</v>
      </c>
      <c r="C51" s="346" t="s">
        <v>96</v>
      </c>
      <c r="D51" s="458">
        <v>35000</v>
      </c>
      <c r="E51" s="346">
        <v>25</v>
      </c>
      <c r="F51" s="346">
        <v>5</v>
      </c>
      <c r="G51" s="346">
        <v>46</v>
      </c>
      <c r="H51" s="452">
        <v>6708.3333333333339</v>
      </c>
      <c r="I51" s="452">
        <v>40541.666666666672</v>
      </c>
      <c r="J51" s="452">
        <v>17500</v>
      </c>
      <c r="K51" s="452">
        <f t="shared" si="1"/>
        <v>58041.666666666672</v>
      </c>
    </row>
    <row r="52" spans="2:11" s="517" customFormat="1" ht="15" x14ac:dyDescent="0.2">
      <c r="B52" s="347">
        <v>4</v>
      </c>
      <c r="C52" s="346" t="s">
        <v>114</v>
      </c>
      <c r="D52" s="458">
        <v>45000</v>
      </c>
      <c r="E52" s="346">
        <v>29</v>
      </c>
      <c r="F52" s="346">
        <v>1</v>
      </c>
      <c r="G52" s="346">
        <v>33</v>
      </c>
      <c r="H52" s="452">
        <v>6187.5</v>
      </c>
      <c r="I52" s="452">
        <v>51187.5</v>
      </c>
      <c r="J52" s="452">
        <v>22500</v>
      </c>
      <c r="K52" s="452">
        <f t="shared" si="1"/>
        <v>73687.5</v>
      </c>
    </row>
    <row r="53" spans="2:11" s="517" customFormat="1" ht="15" x14ac:dyDescent="0.2">
      <c r="B53" s="347">
        <v>5</v>
      </c>
      <c r="C53" s="346" t="s">
        <v>221</v>
      </c>
      <c r="D53" s="458">
        <v>32000</v>
      </c>
      <c r="E53" s="346">
        <v>30</v>
      </c>
      <c r="F53" s="346">
        <v>0</v>
      </c>
      <c r="G53" s="346">
        <v>57</v>
      </c>
      <c r="H53" s="452">
        <v>7600.0000000000009</v>
      </c>
      <c r="I53" s="452">
        <v>39600.000000000007</v>
      </c>
      <c r="J53" s="452">
        <v>16000</v>
      </c>
      <c r="K53" s="452">
        <f t="shared" si="1"/>
        <v>55600.000000000007</v>
      </c>
    </row>
    <row r="54" spans="2:11" s="517" customFormat="1" ht="15.75" x14ac:dyDescent="0.25">
      <c r="B54" s="346"/>
      <c r="C54" s="345" t="s">
        <v>22</v>
      </c>
      <c r="D54" s="459"/>
      <c r="E54" s="345"/>
      <c r="F54" s="345"/>
      <c r="G54" s="345"/>
      <c r="H54" s="453">
        <f>SUM(H49:H53)</f>
        <v>37893.75</v>
      </c>
      <c r="I54" s="453">
        <f>SUM(I49:I53)</f>
        <v>218227.08333333334</v>
      </c>
      <c r="J54" s="516">
        <f>SUM(J48:J53)</f>
        <v>90750</v>
      </c>
      <c r="K54" s="453">
        <f>SUM(K48:K53)</f>
        <v>308977.08333333337</v>
      </c>
    </row>
    <row r="59" spans="2:11" ht="20.25" x14ac:dyDescent="0.2">
      <c r="H59" s="501" t="s">
        <v>277</v>
      </c>
      <c r="I59" s="502">
        <v>3475528.2258064514</v>
      </c>
    </row>
    <row r="60" spans="2:11" ht="60.75" x14ac:dyDescent="0.2">
      <c r="H60" s="503" t="s">
        <v>278</v>
      </c>
      <c r="I60" s="504">
        <v>581560</v>
      </c>
    </row>
    <row r="61" spans="2:11" ht="81" x14ac:dyDescent="0.2">
      <c r="H61" s="503" t="s">
        <v>279</v>
      </c>
      <c r="I61" s="504">
        <f>'Salary Sheets'!Q102+'Salary Sheets'!Q101+'Salary Sheets'!Q100+'Salary Sheets'!Q111+'Salary Sheets'!Q96+'Salary Sheets'!Q107</f>
        <v>266700</v>
      </c>
    </row>
    <row r="62" spans="2:11" ht="20.25" x14ac:dyDescent="0.2">
      <c r="H62" s="505"/>
      <c r="I62" s="506">
        <f>I59-I60-I61</f>
        <v>2627268.2258064514</v>
      </c>
    </row>
    <row r="63" spans="2:11" ht="20.25" x14ac:dyDescent="0.2">
      <c r="H63" s="505" t="s">
        <v>280</v>
      </c>
      <c r="I63" s="507">
        <v>2494914.9193548383</v>
      </c>
    </row>
    <row r="64" spans="2:11" ht="20.25" x14ac:dyDescent="0.2">
      <c r="H64" s="505" t="s">
        <v>270</v>
      </c>
      <c r="I64" s="507">
        <f>I62-I63</f>
        <v>132353.30645161308</v>
      </c>
    </row>
  </sheetData>
  <mergeCells count="5">
    <mergeCell ref="B37:I38"/>
    <mergeCell ref="B5:I6"/>
    <mergeCell ref="B25:I26"/>
    <mergeCell ref="B46:I47"/>
    <mergeCell ref="B13:I14"/>
  </mergeCells>
  <pageMargins left="0.7" right="0.7" top="0.75" bottom="0.75" header="0.3" footer="0.3"/>
  <pageSetup scale="83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Salary Sheets</vt:lpstr>
      <vt:lpstr>Salary Record</vt:lpstr>
      <vt:lpstr>Staff Attendance</vt:lpstr>
      <vt:lpstr>Salary summary</vt:lpstr>
      <vt:lpstr>Salary increment</vt:lpstr>
      <vt:lpstr>Sheet1</vt:lpstr>
      <vt:lpstr>'Salary Record'!Print_Area</vt:lpstr>
      <vt:lpstr>'Salary Sheets'!Print_Area</vt:lpstr>
      <vt:lpstr>Sheet1!Print_Area</vt:lpstr>
      <vt:lpstr>'Salary Sheets'!Print_Titles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2025-06-05T08:26:47Z</cp:lastPrinted>
  <dcterms:created xsi:type="dcterms:W3CDTF">2007-01-04T05:01:09Z</dcterms:created>
  <dcterms:modified xsi:type="dcterms:W3CDTF">2025-06-11T11:23:14Z</dcterms:modified>
</cp:coreProperties>
</file>