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ioneer\Running projects\UEP 17th Floor\"/>
    </mc:Choice>
  </mc:AlternateContent>
  <xr:revisionPtr revIDLastSave="0" documentId="13_ncr:1_{8F14A8A7-C167-4F88-B2A6-605E80A8A8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Gran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M14" i="2"/>
  <c r="M10" i="2"/>
  <c r="I12" i="2"/>
  <c r="F10" i="2"/>
  <c r="B9" i="2" l="1"/>
  <c r="B21" i="2"/>
  <c r="F34" i="2"/>
  <c r="B29" i="2"/>
  <c r="F23" i="2"/>
  <c r="F22" i="2"/>
  <c r="F21" i="2"/>
  <c r="F20" i="2"/>
  <c r="F19" i="2"/>
  <c r="I9" i="2"/>
  <c r="I7" i="2"/>
  <c r="I8" i="2"/>
  <c r="I6" i="2"/>
  <c r="I5" i="2"/>
  <c r="I29" i="2"/>
  <c r="I30" i="2" s="1"/>
  <c r="I31" i="2"/>
  <c r="F6" i="2" l="1"/>
  <c r="F7" i="2" s="1"/>
  <c r="I21" i="2"/>
  <c r="B11" i="2"/>
  <c r="B13" i="2" s="1"/>
  <c r="B26" i="2" s="1"/>
  <c r="E8" i="1"/>
  <c r="B15" i="2" l="1"/>
  <c r="F8" i="2"/>
  <c r="F12" i="2" s="1"/>
  <c r="B19" i="2" l="1"/>
  <c r="B23" i="2" s="1"/>
  <c r="F9" i="2"/>
  <c r="F11" i="2" s="1"/>
  <c r="I32" i="2"/>
  <c r="E10" i="1"/>
  <c r="H5" i="1"/>
  <c r="F13" i="2" l="1"/>
  <c r="F14" i="2" s="1"/>
  <c r="I14" i="2" s="1"/>
  <c r="B27" i="2"/>
  <c r="I34" i="2"/>
  <c r="E5" i="1"/>
  <c r="H6" i="1"/>
  <c r="H7" i="1" s="1"/>
  <c r="E19" i="1"/>
  <c r="E12" i="1"/>
  <c r="E14" i="1" l="1"/>
  <c r="E23" i="1" s="1"/>
  <c r="H15" i="1"/>
  <c r="H16" i="1" s="1"/>
  <c r="E16" i="1" l="1"/>
  <c r="E21" i="1" s="1"/>
  <c r="E24" i="1" s="1"/>
  <c r="E26" i="1" s="1"/>
</calcChain>
</file>

<file path=xl/sharedStrings.xml><?xml version="1.0" encoding="utf-8"?>
<sst xmlns="http://schemas.openxmlformats.org/spreadsheetml/2006/main" count="67" uniqueCount="42">
  <si>
    <t>Bill Summary for the project UEP 17th Floor DMC Karachi</t>
  </si>
  <si>
    <t>Contract Amount</t>
  </si>
  <si>
    <t>MOBILIZATION ADVANCE</t>
  </si>
  <si>
    <t>Tax 8%</t>
  </si>
  <si>
    <t>CHQ Amount</t>
  </si>
  <si>
    <t>DEDUCTION</t>
  </si>
  <si>
    <t>Mobilizatin adv 20%</t>
  </si>
  <si>
    <t>RUNNING BILL NO 1</t>
  </si>
  <si>
    <t>Less Retention</t>
  </si>
  <si>
    <t>Balance Payable</t>
  </si>
  <si>
    <t>DEDUCTION IN IPC 1</t>
  </si>
  <si>
    <t>Mob advance 20%</t>
  </si>
  <si>
    <t>TOTAL</t>
  </si>
  <si>
    <t>Mob Payable</t>
  </si>
  <si>
    <t>RETENTION AMOUNT</t>
  </si>
  <si>
    <t>Less Mobilization</t>
  </si>
  <si>
    <t>ADD SST 13%</t>
  </si>
  <si>
    <t>LESS WHTAX</t>
  </si>
  <si>
    <t>LESS SST TAX</t>
  </si>
  <si>
    <t>DEDUCTION IN adhoc in IPC 2</t>
  </si>
  <si>
    <t>TOTAL RECEIVABLE</t>
  </si>
  <si>
    <t>Gross Work Done</t>
  </si>
  <si>
    <t>Amount Receivable</t>
  </si>
  <si>
    <t>WHT deducted once at the time of mob adv received</t>
  </si>
  <si>
    <t>WHT deducted will be deducted and SST wil be added when retention amount released</t>
  </si>
  <si>
    <t>LESS SST TAX 20%</t>
  </si>
  <si>
    <t>LESS WHTAX  08%</t>
  </si>
  <si>
    <t>Amount Received</t>
  </si>
  <si>
    <t>IPC-01</t>
  </si>
  <si>
    <t>IPC-02</t>
  </si>
  <si>
    <t>IPC-03</t>
  </si>
  <si>
    <t>Verified (IPC-1 + IPC-02)</t>
  </si>
  <si>
    <t>LESS Retention 5%</t>
  </si>
  <si>
    <t xml:space="preserve">LESS Remaining Mobilization Adv </t>
  </si>
  <si>
    <t>Net</t>
  </si>
  <si>
    <t>Remaining</t>
  </si>
  <si>
    <t xml:space="preserve">Gross </t>
  </si>
  <si>
    <t>DEDUCTION IN IPC 2</t>
  </si>
  <si>
    <t>Verified BILL</t>
  </si>
  <si>
    <t>Less Mob</t>
  </si>
  <si>
    <t>Retention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</si>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</sst>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0" fontId="2" fillId="0" borderId="0" xfId="0" applyFont="1"/>
    <xf numFmtId="9" fontId="2" fillId="0" borderId="0" xfId="2" applyFont="1" applyBorder="1" applyAlignment="1">
      <alignment vertical="center"/>
    </xf>
    <xf numFmtId="165" fontId="2" fillId="0" borderId="0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 vertical="center"/>
    </xf>
    <xf numFmtId="165" fontId="2" fillId="0" borderId="6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0" fontId="2" fillId="0" borderId="5" xfId="0" applyFont="1" applyBorder="1"/>
    <xf numFmtId="165" fontId="5" fillId="0" borderId="6" xfId="1" applyNumberFormat="1" applyFont="1" applyBorder="1" applyAlignment="1">
      <alignment vertical="center"/>
    </xf>
    <xf numFmtId="165" fontId="2" fillId="0" borderId="6" xfId="1" applyNumberFormat="1" applyFont="1" applyBorder="1"/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9" fontId="2" fillId="0" borderId="8" xfId="2" applyFont="1" applyBorder="1" applyAlignment="1">
      <alignment vertical="center"/>
    </xf>
    <xf numFmtId="165" fontId="2" fillId="0" borderId="9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43" fontId="0" fillId="0" borderId="0" xfId="0" applyNumberFormat="1"/>
    <xf numFmtId="0" fontId="0" fillId="0" borderId="5" xfId="0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165" fontId="5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  <xf numFmtId="165" fontId="7" fillId="3" borderId="0" xfId="1" applyNumberFormat="1" applyFont="1" applyFill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1714500</xdr:colOff>
      <xdr:row>10</xdr:row>
      <xdr:rowOff>209550</xdr:rowOff>
    </xdr:from>
    <xdr:to>
      <xdr:col>16</xdr:col>
      <xdr:colOff>248430</xdr:colOff>
      <xdr:row>28</xdr:row>
      <xdr:rowOff>114941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B909E-103E-92F4-FBA3-069E4AA6C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06300" y="2724150"/>
          <a:ext cx="5591955" cy="4591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1"/>
  <sheetViews>
    <sheetView tabSelected="1" workbookViewId="0">
      <selection activeCell="C10" sqref="C10"/>
    </sheetView>
  </sheetViews>
  <sheetFormatPr defaultRowHeight="15" x14ac:dyDescent="0.25"/>
  <cols>
    <col min="1" max="1" width="27.42578125" customWidth="1"/>
    <col min="2" max="4" width="17.28515625" customWidth="1"/>
    <col min="5" max="5" width="22.42578125" customWidth="1"/>
    <col min="6" max="6" width="6.5703125" customWidth="1"/>
    <col min="7" max="7" width="34.7109375" customWidth="1"/>
    <col min="8" max="8" width="24" customWidth="1"/>
    <col min="10" max="10" width="34.7109375" customWidth="1"/>
    <col min="11" max="11" width="24" customWidth="1"/>
    <col min="12" max="12" width="10.5703125" bestFit="1" customWidth="1"/>
  </cols>
  <sheetData>
    <row r="2" spans="1:12" ht="23.25" x14ac:dyDescent="0.35">
      <c r="A2" s="41" t="s">
        <v>0</v>
      </c>
      <c r="B2" s="42"/>
      <c r="C2" s="42"/>
      <c r="D2" s="42"/>
      <c r="E2" s="43"/>
      <c r="G2" s="44" t="s">
        <v>2</v>
      </c>
      <c r="H2" s="44"/>
      <c r="J2" s="44" t="s">
        <v>14</v>
      </c>
      <c r="K2" s="44"/>
    </row>
    <row r="3" spans="1:12" ht="35.25" customHeight="1" x14ac:dyDescent="0.25">
      <c r="A3" s="15"/>
      <c r="E3" s="16"/>
      <c r="G3" s="46" t="s">
        <v>23</v>
      </c>
      <c r="H3" s="47"/>
      <c r="J3" s="48" t="s">
        <v>24</v>
      </c>
      <c r="K3" s="49"/>
    </row>
    <row r="4" spans="1:12" ht="23.25" x14ac:dyDescent="0.35">
      <c r="A4" s="17" t="s">
        <v>1</v>
      </c>
      <c r="B4" s="10"/>
      <c r="C4" s="11"/>
      <c r="D4" s="11"/>
      <c r="E4" s="18">
        <v>55163506</v>
      </c>
      <c r="G4" s="3" t="s">
        <v>1</v>
      </c>
      <c r="H4" s="2">
        <v>55163506</v>
      </c>
      <c r="J4" s="3" t="s">
        <v>10</v>
      </c>
      <c r="K4" s="2">
        <v>594201</v>
      </c>
    </row>
    <row r="5" spans="1:12" ht="23.25" x14ac:dyDescent="0.35">
      <c r="A5" s="25" t="s">
        <v>6</v>
      </c>
      <c r="B5" s="26"/>
      <c r="C5" s="30"/>
      <c r="D5" s="30"/>
      <c r="E5" s="28">
        <f>H5</f>
        <v>11032701.200000001</v>
      </c>
      <c r="G5" s="3" t="s">
        <v>11</v>
      </c>
      <c r="H5" s="2">
        <f>H4*20%</f>
        <v>11032701.200000001</v>
      </c>
      <c r="J5" s="29" t="s">
        <v>19</v>
      </c>
      <c r="K5" s="2">
        <v>1103270</v>
      </c>
    </row>
    <row r="6" spans="1:12" ht="23.25" x14ac:dyDescent="0.35">
      <c r="A6" s="20"/>
      <c r="B6" s="4"/>
      <c r="C6" s="8"/>
      <c r="D6" s="8"/>
      <c r="E6" s="21"/>
      <c r="G6" s="3" t="s">
        <v>3</v>
      </c>
      <c r="H6" s="2">
        <f>H5*8%</f>
        <v>882616.09600000014</v>
      </c>
      <c r="J6" s="29" t="s">
        <v>37</v>
      </c>
      <c r="K6" s="2">
        <v>2586024</v>
      </c>
      <c r="L6" s="52"/>
    </row>
    <row r="7" spans="1:12" s="4" customFormat="1" ht="21.75" customHeight="1" x14ac:dyDescent="0.35">
      <c r="A7" s="22"/>
      <c r="B7" s="9" t="s">
        <v>28</v>
      </c>
      <c r="C7" s="9" t="s">
        <v>29</v>
      </c>
      <c r="D7" s="9" t="s">
        <v>30</v>
      </c>
      <c r="E7" s="18"/>
      <c r="G7" s="3" t="s">
        <v>4</v>
      </c>
      <c r="H7" s="2">
        <f>H5-H6</f>
        <v>10150085.104</v>
      </c>
      <c r="J7" s="6"/>
      <c r="K7" s="7"/>
    </row>
    <row r="8" spans="1:12" s="4" customFormat="1" ht="21.75" customHeight="1" x14ac:dyDescent="0.35">
      <c r="A8" s="19" t="s">
        <v>7</v>
      </c>
      <c r="B8" s="11">
        <v>11884018</v>
      </c>
      <c r="C8" s="11"/>
      <c r="D8" s="11"/>
      <c r="E8" s="18">
        <f>D8+C8+B8</f>
        <v>11884018</v>
      </c>
      <c r="H8" s="5"/>
      <c r="J8" s="3" t="s">
        <v>20</v>
      </c>
      <c r="K8" s="2">
        <f>SUM(K4:K7)</f>
        <v>4283495</v>
      </c>
    </row>
    <row r="9" spans="1:12" s="4" customFormat="1" x14ac:dyDescent="0.25">
      <c r="A9" s="20"/>
      <c r="C9" s="8"/>
      <c r="D9" s="8"/>
      <c r="E9" s="21"/>
      <c r="H9" s="5"/>
      <c r="J9"/>
      <c r="K9" s="1"/>
    </row>
    <row r="10" spans="1:12" s="4" customFormat="1" ht="24" customHeight="1" x14ac:dyDescent="0.25">
      <c r="A10" s="19" t="s">
        <v>8</v>
      </c>
      <c r="B10" s="10"/>
      <c r="C10" s="13">
        <v>0.05</v>
      </c>
      <c r="D10" s="13"/>
      <c r="E10" s="18">
        <f>C10*E8</f>
        <v>594200.9</v>
      </c>
      <c r="G10" s="45" t="s">
        <v>5</v>
      </c>
      <c r="H10" s="45"/>
      <c r="J10"/>
      <c r="K10" s="1"/>
    </row>
    <row r="11" spans="1:12" s="4" customFormat="1" ht="26.25" customHeight="1" x14ac:dyDescent="0.35">
      <c r="A11" s="20"/>
      <c r="C11" s="8"/>
      <c r="D11" s="8"/>
      <c r="E11" s="21"/>
      <c r="G11" s="3" t="s">
        <v>10</v>
      </c>
      <c r="H11" s="2">
        <v>2971005</v>
      </c>
      <c r="J11"/>
      <c r="K11" s="1"/>
    </row>
    <row r="12" spans="1:12" s="4" customFormat="1" ht="22.5" customHeight="1" x14ac:dyDescent="0.35">
      <c r="A12" s="19" t="s">
        <v>9</v>
      </c>
      <c r="B12" s="10"/>
      <c r="C12" s="11"/>
      <c r="D12" s="11"/>
      <c r="E12" s="18">
        <f>E8-E10</f>
        <v>11289817.1</v>
      </c>
      <c r="G12" s="29" t="s">
        <v>19</v>
      </c>
      <c r="H12" s="2">
        <v>5516351</v>
      </c>
      <c r="J12"/>
      <c r="K12" s="1"/>
    </row>
    <row r="13" spans="1:12" s="4" customFormat="1" ht="29.25" customHeight="1" x14ac:dyDescent="0.35">
      <c r="A13" s="20"/>
      <c r="C13" s="8"/>
      <c r="D13" s="8"/>
      <c r="E13" s="21"/>
      <c r="G13" s="29" t="s">
        <v>19</v>
      </c>
      <c r="H13" s="2">
        <v>2545345</v>
      </c>
      <c r="J13"/>
      <c r="K13" s="1"/>
    </row>
    <row r="14" spans="1:12" s="4" customFormat="1" ht="21" x14ac:dyDescent="0.25">
      <c r="A14" s="19" t="s">
        <v>16</v>
      </c>
      <c r="B14" s="10"/>
      <c r="C14" s="13">
        <v>0.13</v>
      </c>
      <c r="D14" s="13"/>
      <c r="E14" s="23">
        <f>E12*13%</f>
        <v>1467676.223</v>
      </c>
      <c r="G14" s="6"/>
      <c r="H14" s="7"/>
      <c r="J14"/>
      <c r="K14" s="1"/>
    </row>
    <row r="15" spans="1:12" ht="23.25" x14ac:dyDescent="0.35">
      <c r="A15" s="20"/>
      <c r="B15" s="4"/>
      <c r="C15" s="8"/>
      <c r="D15" s="8"/>
      <c r="E15" s="21"/>
      <c r="G15" s="3" t="s">
        <v>12</v>
      </c>
      <c r="H15" s="2">
        <f>SUM(H11:H14)</f>
        <v>11032701</v>
      </c>
      <c r="K15" s="1"/>
    </row>
    <row r="16" spans="1:12" ht="23.25" x14ac:dyDescent="0.35">
      <c r="A16" s="20"/>
      <c r="B16" s="4"/>
      <c r="C16" s="8"/>
      <c r="D16" s="8"/>
      <c r="E16" s="23">
        <f>E12+E14</f>
        <v>12757493.322999999</v>
      </c>
      <c r="G16" s="3" t="s">
        <v>13</v>
      </c>
      <c r="H16" s="2">
        <f>H5-H15</f>
        <v>0.20000000111758709</v>
      </c>
      <c r="K16" s="1"/>
    </row>
    <row r="17" spans="1:11" ht="24.75" customHeight="1" x14ac:dyDescent="0.25">
      <c r="A17" s="20"/>
      <c r="B17" s="4"/>
      <c r="C17" s="8"/>
      <c r="D17" s="8"/>
      <c r="E17" s="21"/>
      <c r="H17" s="1"/>
      <c r="K17" s="1"/>
    </row>
    <row r="18" spans="1:11" x14ac:dyDescent="0.25">
      <c r="A18" s="20"/>
      <c r="B18" s="4"/>
      <c r="C18" s="8"/>
      <c r="D18" s="8"/>
      <c r="E18" s="21"/>
      <c r="H18" s="1"/>
      <c r="K18" s="1"/>
    </row>
    <row r="19" spans="1:11" ht="21" x14ac:dyDescent="0.25">
      <c r="A19" s="19" t="s">
        <v>15</v>
      </c>
      <c r="B19" s="10"/>
      <c r="C19" s="13">
        <v>0.25</v>
      </c>
      <c r="D19" s="13"/>
      <c r="E19" s="23">
        <f>E8*25%</f>
        <v>2971004.5</v>
      </c>
      <c r="H19" s="1"/>
      <c r="K19" s="1"/>
    </row>
    <row r="20" spans="1:11" x14ac:dyDescent="0.25">
      <c r="A20" s="20"/>
      <c r="B20" s="4"/>
      <c r="C20" s="8"/>
      <c r="D20" s="8"/>
      <c r="E20" s="21"/>
      <c r="H20" s="1"/>
      <c r="K20" s="1"/>
    </row>
    <row r="21" spans="1:11" ht="18.75" x14ac:dyDescent="0.25">
      <c r="A21" s="20"/>
      <c r="B21" s="4"/>
      <c r="C21" s="8"/>
      <c r="D21" s="8"/>
      <c r="E21" s="23">
        <f>E16-E19</f>
        <v>9786488.8229999989</v>
      </c>
      <c r="H21" s="1"/>
      <c r="K21" s="1"/>
    </row>
    <row r="22" spans="1:11" x14ac:dyDescent="0.25">
      <c r="A22" s="20"/>
      <c r="B22" s="4"/>
      <c r="C22" s="8"/>
      <c r="D22" s="8"/>
      <c r="E22" s="21"/>
      <c r="H22" s="1"/>
      <c r="K22" s="1"/>
    </row>
    <row r="23" spans="1:11" ht="21" x14ac:dyDescent="0.25">
      <c r="A23" s="19" t="s">
        <v>18</v>
      </c>
      <c r="B23" s="4"/>
      <c r="C23" s="13">
        <v>0.2</v>
      </c>
      <c r="D23" s="13"/>
      <c r="E23" s="23">
        <f>E14*C23</f>
        <v>293535.24460000003</v>
      </c>
      <c r="H23" s="1"/>
      <c r="K23" s="1"/>
    </row>
    <row r="24" spans="1:11" ht="21" x14ac:dyDescent="0.25">
      <c r="A24" s="19" t="s">
        <v>17</v>
      </c>
      <c r="B24" s="10"/>
      <c r="C24" s="13">
        <v>0.08</v>
      </c>
      <c r="D24" s="13"/>
      <c r="E24" s="18">
        <f>C24*E21</f>
        <v>782919.10583999997</v>
      </c>
      <c r="H24" s="1"/>
      <c r="K24" s="1"/>
    </row>
    <row r="25" spans="1:11" ht="21" x14ac:dyDescent="0.35">
      <c r="A25" s="22"/>
      <c r="B25" s="12"/>
      <c r="C25" s="14"/>
      <c r="D25" s="14"/>
      <c r="E25" s="24"/>
      <c r="H25" s="1"/>
      <c r="K25" s="1"/>
    </row>
    <row r="26" spans="1:11" ht="21" x14ac:dyDescent="0.25">
      <c r="A26" s="25" t="s">
        <v>4</v>
      </c>
      <c r="B26" s="26"/>
      <c r="C26" s="27"/>
      <c r="D26" s="27"/>
      <c r="E26" s="28">
        <f>E16-E19-E23-E24</f>
        <v>8710034.4725599997</v>
      </c>
      <c r="H26" s="1"/>
      <c r="K26" s="1"/>
    </row>
    <row r="27" spans="1:11" x14ac:dyDescent="0.25">
      <c r="C27" s="1"/>
      <c r="D27" s="1"/>
      <c r="E27" s="1"/>
      <c r="H27" s="1"/>
      <c r="K27" s="1"/>
    </row>
    <row r="28" spans="1:11" x14ac:dyDescent="0.25">
      <c r="C28" s="1"/>
      <c r="D28" s="1"/>
      <c r="E28" s="1"/>
      <c r="H28" s="1"/>
      <c r="K28" s="1"/>
    </row>
    <row r="29" spans="1:11" x14ac:dyDescent="0.25">
      <c r="C29" s="1"/>
      <c r="D29" s="1"/>
      <c r="E29" s="1"/>
      <c r="H29" s="1"/>
      <c r="K29" s="1"/>
    </row>
    <row r="30" spans="1:11" x14ac:dyDescent="0.25">
      <c r="C30" s="1"/>
      <c r="D30" s="1"/>
      <c r="E30" s="1"/>
      <c r="H30" s="1"/>
      <c r="K30" s="1"/>
    </row>
    <row r="31" spans="1:11" x14ac:dyDescent="0.25">
      <c r="C31" s="1"/>
      <c r="D31" s="1"/>
      <c r="E31" s="1"/>
      <c r="H31" s="1"/>
      <c r="K31" s="1"/>
    </row>
    <row r="32" spans="1:11" x14ac:dyDescent="0.25">
      <c r="C32" s="1"/>
      <c r="D32" s="1"/>
      <c r="E32" s="1"/>
      <c r="H32" s="1"/>
      <c r="K32" s="1"/>
    </row>
    <row r="33" spans="3:11" x14ac:dyDescent="0.25">
      <c r="C33" s="1"/>
      <c r="D33" s="1"/>
      <c r="E33" s="1"/>
      <c r="H33" s="1"/>
      <c r="K33" s="1"/>
    </row>
    <row r="34" spans="3:11" x14ac:dyDescent="0.25">
      <c r="C34" s="1"/>
      <c r="D34" s="1"/>
      <c r="E34" s="1"/>
      <c r="H34" s="1"/>
      <c r="K34" s="1"/>
    </row>
    <row r="35" spans="3:11" x14ac:dyDescent="0.25">
      <c r="C35" s="1"/>
      <c r="D35" s="1"/>
      <c r="E35" s="1"/>
      <c r="H35" s="1"/>
      <c r="K35" s="1"/>
    </row>
    <row r="36" spans="3:11" x14ac:dyDescent="0.25">
      <c r="C36" s="1"/>
      <c r="D36" s="1"/>
      <c r="E36" s="1"/>
      <c r="H36" s="1"/>
      <c r="K36" s="1"/>
    </row>
    <row r="37" spans="3:11" x14ac:dyDescent="0.25">
      <c r="C37" s="1"/>
      <c r="D37" s="1"/>
      <c r="E37" s="1"/>
      <c r="H37" s="1"/>
      <c r="K37" s="1"/>
    </row>
    <row r="38" spans="3:11" x14ac:dyDescent="0.25">
      <c r="C38" s="1"/>
      <c r="D38" s="1"/>
      <c r="E38" s="1"/>
      <c r="H38" s="1"/>
      <c r="K38" s="1"/>
    </row>
    <row r="39" spans="3:11" x14ac:dyDescent="0.25">
      <c r="C39" s="1"/>
      <c r="D39" s="1"/>
      <c r="E39" s="1"/>
      <c r="H39" s="1"/>
      <c r="K39" s="1"/>
    </row>
    <row r="40" spans="3:11" x14ac:dyDescent="0.25">
      <c r="C40" s="1"/>
      <c r="D40" s="1"/>
      <c r="E40" s="1"/>
      <c r="H40" s="1"/>
      <c r="K40" s="1"/>
    </row>
    <row r="41" spans="3:11" x14ac:dyDescent="0.25">
      <c r="C41" s="1"/>
      <c r="D41" s="1"/>
      <c r="E41" s="1"/>
      <c r="H41" s="1"/>
      <c r="K41" s="1"/>
    </row>
    <row r="42" spans="3:11" x14ac:dyDescent="0.25">
      <c r="C42" s="1"/>
      <c r="D42" s="1"/>
      <c r="E42" s="1"/>
      <c r="H42" s="1"/>
      <c r="K42" s="1"/>
    </row>
    <row r="43" spans="3:11" x14ac:dyDescent="0.25">
      <c r="C43" s="1"/>
      <c r="D43" s="1"/>
      <c r="E43" s="1"/>
      <c r="H43" s="1"/>
      <c r="K43" s="1"/>
    </row>
    <row r="44" spans="3:11" x14ac:dyDescent="0.25">
      <c r="C44" s="1"/>
      <c r="D44" s="1"/>
      <c r="E44" s="1"/>
      <c r="H44" s="1"/>
      <c r="K44" s="1"/>
    </row>
    <row r="45" spans="3:11" x14ac:dyDescent="0.25">
      <c r="C45" s="1"/>
      <c r="D45" s="1"/>
      <c r="E45" s="1"/>
      <c r="H45" s="1"/>
    </row>
    <row r="46" spans="3:11" x14ac:dyDescent="0.25">
      <c r="C46" s="1"/>
      <c r="D46" s="1"/>
      <c r="E46" s="1"/>
      <c r="H46" s="1"/>
    </row>
    <row r="47" spans="3:11" x14ac:dyDescent="0.25">
      <c r="C47" s="1"/>
      <c r="D47" s="1"/>
      <c r="E47" s="1"/>
      <c r="H47" s="1"/>
    </row>
    <row r="48" spans="3:11" x14ac:dyDescent="0.25">
      <c r="C48" s="1"/>
      <c r="D48" s="1"/>
      <c r="E48" s="1"/>
      <c r="H48" s="1"/>
    </row>
    <row r="49" spans="3:8" x14ac:dyDescent="0.25">
      <c r="C49" s="1"/>
      <c r="D49" s="1"/>
      <c r="E49" s="1"/>
      <c r="H49" s="1"/>
    </row>
    <row r="50" spans="3:8" x14ac:dyDescent="0.25">
      <c r="C50" s="1"/>
      <c r="D50" s="1"/>
      <c r="E50" s="1"/>
      <c r="H50" s="1"/>
    </row>
    <row r="51" spans="3:8" x14ac:dyDescent="0.25">
      <c r="C51" s="1"/>
      <c r="D51" s="1"/>
      <c r="E51" s="1"/>
      <c r="H51" s="1"/>
    </row>
    <row r="52" spans="3:8" x14ac:dyDescent="0.25">
      <c r="C52" s="1"/>
      <c r="D52" s="1"/>
      <c r="E52" s="1"/>
      <c r="H52" s="1"/>
    </row>
    <row r="53" spans="3:8" x14ac:dyDescent="0.25">
      <c r="C53" s="1"/>
      <c r="D53" s="1"/>
      <c r="E53" s="1"/>
    </row>
    <row r="54" spans="3:8" x14ac:dyDescent="0.25">
      <c r="C54" s="1"/>
      <c r="D54" s="1"/>
      <c r="E54" s="1"/>
    </row>
    <row r="55" spans="3:8" x14ac:dyDescent="0.25">
      <c r="C55" s="1"/>
      <c r="D55" s="1"/>
      <c r="E55" s="1"/>
    </row>
    <row r="56" spans="3:8" x14ac:dyDescent="0.25">
      <c r="C56" s="1"/>
      <c r="D56" s="1"/>
      <c r="E56" s="1"/>
    </row>
    <row r="57" spans="3:8" x14ac:dyDescent="0.25">
      <c r="C57" s="1"/>
      <c r="D57" s="1"/>
      <c r="E57" s="1"/>
    </row>
    <row r="58" spans="3:8" x14ac:dyDescent="0.25">
      <c r="C58" s="1"/>
      <c r="D58" s="1"/>
      <c r="E58" s="1"/>
    </row>
    <row r="59" spans="3:8" x14ac:dyDescent="0.25">
      <c r="C59" s="1"/>
      <c r="D59" s="1"/>
      <c r="E59" s="1"/>
    </row>
    <row r="60" spans="3:8" x14ac:dyDescent="0.25">
      <c r="C60" s="1"/>
      <c r="D60" s="1"/>
      <c r="E60" s="1"/>
    </row>
    <row r="61" spans="3:8" x14ac:dyDescent="0.25">
      <c r="C61" s="1"/>
      <c r="D61" s="1"/>
      <c r="E61" s="1"/>
    </row>
  </sheetData>
  <mergeCells count="6">
    <mergeCell ref="A2:E2"/>
    <mergeCell ref="G2:H2"/>
    <mergeCell ref="G10:H10"/>
    <mergeCell ref="J2:K2"/>
    <mergeCell ref="G3:H3"/>
    <mergeCell ref="J3:K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A813-27E7-4A27-B026-49E59ABA754C}">
  <dimension ref="A2:M51"/>
  <sheetViews>
    <sheetView workbookViewId="0">
      <selection activeCell="L15" sqref="L15"/>
    </sheetView>
  </sheetViews>
  <sheetFormatPr defaultRowHeight="15" x14ac:dyDescent="0.25"/>
  <cols>
    <col min="1" max="1" width="47.28515625" customWidth="1"/>
    <col min="2" max="2" width="27.7109375" customWidth="1"/>
    <col min="3" max="3" width="6.5703125" customWidth="1"/>
    <col min="5" max="5" width="34.140625" customWidth="1"/>
    <col min="6" max="6" width="17.85546875" style="1" customWidth="1"/>
    <col min="8" max="8" width="26.5703125" customWidth="1"/>
    <col min="9" max="9" width="19.140625" style="1" customWidth="1"/>
    <col min="13" max="13" width="14.28515625" bestFit="1" customWidth="1"/>
  </cols>
  <sheetData>
    <row r="2" spans="1:13" ht="48.75" customHeight="1" x14ac:dyDescent="0.35">
      <c r="A2" s="50" t="s">
        <v>0</v>
      </c>
      <c r="B2" s="51"/>
    </row>
    <row r="3" spans="1:13" x14ac:dyDescent="0.25">
      <c r="A3" s="15"/>
      <c r="B3" s="16"/>
    </row>
    <row r="4" spans="1:13" ht="21" x14ac:dyDescent="0.25">
      <c r="A4" s="17" t="s">
        <v>1</v>
      </c>
      <c r="B4" s="18">
        <v>55163506</v>
      </c>
      <c r="E4" s="36" t="s">
        <v>1</v>
      </c>
      <c r="F4" s="38">
        <v>55163506</v>
      </c>
      <c r="H4" s="36" t="s">
        <v>32</v>
      </c>
      <c r="I4" s="35">
        <v>2586024.4000000004</v>
      </c>
    </row>
    <row r="5" spans="1:13" ht="21" x14ac:dyDescent="0.25">
      <c r="A5" s="20"/>
      <c r="B5" s="21"/>
      <c r="E5" s="36" t="s">
        <v>31</v>
      </c>
      <c r="F5" s="38">
        <v>58378100</v>
      </c>
      <c r="H5" s="36" t="s">
        <v>16</v>
      </c>
      <c r="I5" s="35">
        <f>I4*13%</f>
        <v>336183.17200000008</v>
      </c>
    </row>
    <row r="6" spans="1:13" s="4" customFormat="1" ht="21.75" customHeight="1" x14ac:dyDescent="0.35">
      <c r="A6" s="22"/>
      <c r="B6" s="18"/>
      <c r="E6" s="36" t="s">
        <v>32</v>
      </c>
      <c r="F6" s="38">
        <f>F5*5%</f>
        <v>2918905</v>
      </c>
      <c r="H6" s="36" t="s">
        <v>36</v>
      </c>
      <c r="I6" s="35">
        <f>I5+I4</f>
        <v>2922207.5720000006</v>
      </c>
    </row>
    <row r="7" spans="1:13" s="4" customFormat="1" ht="21.75" customHeight="1" x14ac:dyDescent="0.25">
      <c r="A7" s="31" t="s">
        <v>31</v>
      </c>
      <c r="B7" s="11">
        <v>51720488</v>
      </c>
      <c r="E7" s="36" t="s">
        <v>35</v>
      </c>
      <c r="F7" s="38">
        <f>F5-F6</f>
        <v>55459195</v>
      </c>
      <c r="H7" s="36" t="s">
        <v>25</v>
      </c>
      <c r="I7" s="35">
        <f>I5*20%</f>
        <v>67236.634400000024</v>
      </c>
    </row>
    <row r="8" spans="1:13" s="4" customFormat="1" ht="23.25" customHeight="1" x14ac:dyDescent="0.25">
      <c r="A8" s="20"/>
      <c r="B8" s="21"/>
      <c r="E8" s="36" t="s">
        <v>16</v>
      </c>
      <c r="F8" s="38">
        <f>F7*13%</f>
        <v>7209695.3500000006</v>
      </c>
      <c r="H8" s="36" t="s">
        <v>26</v>
      </c>
      <c r="I8" s="37">
        <f>I6*8%</f>
        <v>233776.60576000006</v>
      </c>
    </row>
    <row r="9" spans="1:13" s="4" customFormat="1" ht="23.25" customHeight="1" x14ac:dyDescent="0.25">
      <c r="A9" s="31" t="s">
        <v>32</v>
      </c>
      <c r="B9" s="11">
        <f>B7*5%</f>
        <v>2586024.4000000004</v>
      </c>
      <c r="E9" s="36" t="s">
        <v>21</v>
      </c>
      <c r="F9" s="38">
        <f>F8+F7</f>
        <v>62668890.350000001</v>
      </c>
      <c r="H9" s="36" t="s">
        <v>35</v>
      </c>
      <c r="I9" s="35">
        <f>I6-I7-I8</f>
        <v>2621194.3318400006</v>
      </c>
      <c r="M9" s="5"/>
    </row>
    <row r="10" spans="1:13" s="4" customFormat="1" ht="23.25" customHeight="1" x14ac:dyDescent="0.25">
      <c r="A10" s="20"/>
      <c r="B10" s="21"/>
      <c r="E10" s="36" t="s">
        <v>27</v>
      </c>
      <c r="F10" s="38">
        <f>9786488+18170858+11032701+8901000</f>
        <v>47891047</v>
      </c>
      <c r="I10" s="5"/>
      <c r="L10" s="4" t="s">
        <v>38</v>
      </c>
      <c r="M10" s="5">
        <f>F5</f>
        <v>58378100</v>
      </c>
    </row>
    <row r="11" spans="1:13" s="4" customFormat="1" ht="23.25" customHeight="1" x14ac:dyDescent="0.25">
      <c r="A11" s="31" t="s">
        <v>35</v>
      </c>
      <c r="B11" s="11">
        <f>B7-B9</f>
        <v>49134463.600000001</v>
      </c>
      <c r="E11" s="36" t="s">
        <v>35</v>
      </c>
      <c r="F11" s="38">
        <f>F9-F10</f>
        <v>14777843.350000001</v>
      </c>
      <c r="I11" s="5"/>
      <c r="L11" s="4" t="s">
        <v>39</v>
      </c>
      <c r="M11" s="5">
        <v>11032701</v>
      </c>
    </row>
    <row r="12" spans="1:13" s="4" customFormat="1" ht="23.25" customHeight="1" x14ac:dyDescent="0.25">
      <c r="A12" s="20"/>
      <c r="B12" s="21"/>
      <c r="E12" s="36" t="s">
        <v>25</v>
      </c>
      <c r="F12" s="38">
        <f>F8*20%</f>
        <v>1441939.0700000003</v>
      </c>
      <c r="I12" s="40">
        <f>I9+F14</f>
        <v>14774871.143840002</v>
      </c>
      <c r="L12" s="4" t="s">
        <v>40</v>
      </c>
      <c r="M12" s="5">
        <v>2918905</v>
      </c>
    </row>
    <row r="13" spans="1:13" ht="21" x14ac:dyDescent="0.25">
      <c r="A13" s="31" t="s">
        <v>16</v>
      </c>
      <c r="B13" s="23">
        <f>B11*13%</f>
        <v>6387480.2680000002</v>
      </c>
      <c r="E13" s="36" t="s">
        <v>26</v>
      </c>
      <c r="F13" s="39">
        <f>F11*8%</f>
        <v>1182227.4680000001</v>
      </c>
      <c r="I13" s="1">
        <v>35032291</v>
      </c>
      <c r="L13" s="4" t="s">
        <v>41</v>
      </c>
      <c r="M13" s="5">
        <v>36858346</v>
      </c>
    </row>
    <row r="14" spans="1:13" ht="21" x14ac:dyDescent="0.25">
      <c r="A14" s="33"/>
      <c r="B14" s="21"/>
      <c r="E14" s="36" t="s">
        <v>35</v>
      </c>
      <c r="F14" s="38">
        <f>F11-F12-F13</f>
        <v>12153676.812000001</v>
      </c>
      <c r="I14" s="1">
        <f>I13+I12</f>
        <v>49807162.14384</v>
      </c>
      <c r="L14" s="4" t="s">
        <v>35</v>
      </c>
      <c r="M14" s="5">
        <f>M10-M11-M12-M13</f>
        <v>7568148</v>
      </c>
    </row>
    <row r="15" spans="1:13" ht="21" x14ac:dyDescent="0.25">
      <c r="A15" s="31" t="s">
        <v>21</v>
      </c>
      <c r="B15" s="23">
        <f>B13+B11</f>
        <v>55521943.868000001</v>
      </c>
      <c r="M15" s="5"/>
    </row>
    <row r="16" spans="1:13" x14ac:dyDescent="0.25">
      <c r="A16" s="20"/>
      <c r="B16" s="21"/>
      <c r="K16">
        <v>2725077</v>
      </c>
    </row>
    <row r="17" spans="1:13" ht="21" x14ac:dyDescent="0.25">
      <c r="A17" s="31" t="s">
        <v>33</v>
      </c>
      <c r="B17" s="23">
        <v>2545345.2000000011</v>
      </c>
      <c r="E17" s="32"/>
    </row>
    <row r="18" spans="1:13" x14ac:dyDescent="0.25">
      <c r="A18" s="20"/>
      <c r="B18" s="21"/>
    </row>
    <row r="19" spans="1:13" ht="21" x14ac:dyDescent="0.25">
      <c r="A19" s="31" t="s">
        <v>34</v>
      </c>
      <c r="B19" s="23">
        <f>B15-B17</f>
        <v>52976598.667999998</v>
      </c>
      <c r="F19" s="1">
        <f>B4*13%</f>
        <v>7171255.7800000003</v>
      </c>
    </row>
    <row r="20" spans="1:13" x14ac:dyDescent="0.25">
      <c r="A20" s="20"/>
      <c r="B20" s="21"/>
      <c r="F20" s="1">
        <f>F19+B4</f>
        <v>62334761.780000001</v>
      </c>
    </row>
    <row r="21" spans="1:13" ht="21" x14ac:dyDescent="0.25">
      <c r="A21" s="34" t="s">
        <v>27</v>
      </c>
      <c r="B21" s="23">
        <f>9786488+18170858</f>
        <v>27957346</v>
      </c>
      <c r="F21" s="1">
        <f>F20*8%</f>
        <v>4986780.9424000001</v>
      </c>
      <c r="I21" s="1">
        <f>I19-I20</f>
        <v>0</v>
      </c>
    </row>
    <row r="22" spans="1:13" x14ac:dyDescent="0.25">
      <c r="A22" s="20"/>
      <c r="B22" s="21"/>
      <c r="F22" s="1">
        <f>F19*20%</f>
        <v>1434251.1560000002</v>
      </c>
    </row>
    <row r="23" spans="1:13" ht="18.75" x14ac:dyDescent="0.25">
      <c r="A23" s="20"/>
      <c r="B23" s="23">
        <f>B19-B21</f>
        <v>25019252.667999998</v>
      </c>
      <c r="F23" s="1">
        <f>F20-F21-F22</f>
        <v>55913729.681599997</v>
      </c>
    </row>
    <row r="24" spans="1:13" x14ac:dyDescent="0.25">
      <c r="A24" s="20"/>
      <c r="B24" s="21"/>
    </row>
    <row r="25" spans="1:13" x14ac:dyDescent="0.25">
      <c r="A25" s="20"/>
      <c r="B25" s="21"/>
      <c r="M25" s="1">
        <v>11884018</v>
      </c>
    </row>
    <row r="26" spans="1:13" ht="21" x14ac:dyDescent="0.25">
      <c r="A26" s="19" t="s">
        <v>25</v>
      </c>
      <c r="B26" s="23">
        <f>B13*20%</f>
        <v>1277496.0536000002</v>
      </c>
    </row>
    <row r="27" spans="1:13" ht="20.25" customHeight="1" x14ac:dyDescent="0.25">
      <c r="A27" s="19" t="s">
        <v>26</v>
      </c>
      <c r="B27" s="18">
        <f>B23*8%</f>
        <v>2001540.2134399998</v>
      </c>
    </row>
    <row r="28" spans="1:13" ht="21" x14ac:dyDescent="0.35">
      <c r="A28" s="22"/>
      <c r="B28" s="24"/>
      <c r="I28" s="1">
        <v>18170858</v>
      </c>
    </row>
    <row r="29" spans="1:13" ht="21" x14ac:dyDescent="0.25">
      <c r="A29" s="25" t="s">
        <v>22</v>
      </c>
      <c r="B29" s="28">
        <f>B23-B26-B27</f>
        <v>21740216.400959998</v>
      </c>
      <c r="I29" s="1">
        <f>K16*20%</f>
        <v>545015.4</v>
      </c>
    </row>
    <row r="30" spans="1:13" x14ac:dyDescent="0.25">
      <c r="B30" s="1"/>
      <c r="I30" s="1">
        <f>I28-I29</f>
        <v>17625842.600000001</v>
      </c>
    </row>
    <row r="31" spans="1:13" x14ac:dyDescent="0.25">
      <c r="B31" s="1"/>
      <c r="I31" s="1">
        <f>I28*8%</f>
        <v>1453668.6400000001</v>
      </c>
    </row>
    <row r="32" spans="1:13" x14ac:dyDescent="0.25">
      <c r="B32" s="1"/>
      <c r="I32" s="1">
        <f>I30-I31</f>
        <v>16172173.960000001</v>
      </c>
    </row>
    <row r="33" spans="2:9" x14ac:dyDescent="0.25">
      <c r="B33" s="1"/>
    </row>
    <row r="34" spans="2:9" x14ac:dyDescent="0.25">
      <c r="B34" s="1"/>
      <c r="F34" s="1">
        <f>B29+I13</f>
        <v>56772507.400959998</v>
      </c>
      <c r="I34" s="1">
        <f>I32-I33</f>
        <v>16172173.960000001</v>
      </c>
    </row>
    <row r="35" spans="2:9" x14ac:dyDescent="0.25">
      <c r="B35" s="1"/>
    </row>
    <row r="36" spans="2:9" x14ac:dyDescent="0.25">
      <c r="B36" s="1"/>
    </row>
    <row r="37" spans="2:9" x14ac:dyDescent="0.25">
      <c r="B37" s="1"/>
    </row>
    <row r="38" spans="2:9" x14ac:dyDescent="0.25">
      <c r="B38" s="1"/>
    </row>
    <row r="39" spans="2:9" x14ac:dyDescent="0.25">
      <c r="B39" s="1"/>
    </row>
    <row r="40" spans="2:9" x14ac:dyDescent="0.25">
      <c r="B40" s="1"/>
    </row>
    <row r="41" spans="2:9" x14ac:dyDescent="0.25">
      <c r="B41" s="1"/>
    </row>
    <row r="42" spans="2:9" x14ac:dyDescent="0.25">
      <c r="B42" s="1"/>
    </row>
    <row r="43" spans="2:9" x14ac:dyDescent="0.25">
      <c r="B43" s="1"/>
    </row>
    <row r="44" spans="2:9" x14ac:dyDescent="0.25">
      <c r="B44" s="1"/>
    </row>
    <row r="45" spans="2:9" x14ac:dyDescent="0.25">
      <c r="B45" s="1"/>
    </row>
    <row r="46" spans="2:9" x14ac:dyDescent="0.25">
      <c r="B46" s="1"/>
    </row>
    <row r="47" spans="2:9" x14ac:dyDescent="0.25">
      <c r="B47" s="1"/>
    </row>
    <row r="48" spans="2:9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</sheetData>
  <mergeCells count="1">
    <mergeCell ref="A2:B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2024-02-03T08:22:09Z</dcterms:modified>
</cp:coreProperties>
</file>