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drawings/drawing3.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2E541E9C-AC74-4283-8ED2-E02D798C27C4}"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Sup summ" sheetId="5" r:id="rId8"/>
    <sheet name="IK" sheetId="40" r:id="rId9"/>
    <sheet name="Retention" sheetId="44" r:id="rId10"/>
    <sheet name="Sub Cont" sheetId="29" r:id="rId11"/>
    <sheet name="s" sheetId="32" r:id="rId12"/>
    <sheet name="Project wise Supplier balance" sheetId="22" r:id="rId13"/>
    <sheet name="Main Summary" sheetId="3" r:id="rId14"/>
    <sheet name="Receiving" sheetId="28" r:id="rId15"/>
    <sheet name="Profit" sheetId="31" r:id="rId16"/>
    <sheet name="Profit Summary" sheetId="23" r:id="rId17"/>
    <sheet name="old Profit Sharing" sheetId="12" r:id="rId18"/>
    <sheet name="old Sharing details" sheetId="19" r:id="rId19"/>
  </sheets>
  <definedNames>
    <definedName name="_xlnm._FilterDatabase" localSheetId="1" hidden="1">Posting!$A$1:$P$23786</definedName>
    <definedName name="_xlnm._FilterDatabase" localSheetId="6" hidden="1">Supplier!$A$1:$XFC$4728</definedName>
    <definedName name="_xlnm.Print_Area" localSheetId="13">'Main Summary'!$Y$4:$AA$19</definedName>
    <definedName name="_xlnm.Print_Area" localSheetId="17">'old Profit Sharing'!$A$17:$K$71</definedName>
    <definedName name="_xlnm.Print_Area" localSheetId="18">'old Sharing details'!$E$73:$H$87</definedName>
    <definedName name="_xlnm.Print_Area" localSheetId="1">Posting!$A$1956:$E$2155</definedName>
    <definedName name="_xlnm.Print_Area" localSheetId="2">'Pro Summ'!$A$1:$D$92</definedName>
    <definedName name="_xlnm.Print_Area" localSheetId="15">Profit!$X$1:$AF$29</definedName>
    <definedName name="_xlnm.Print_Area" localSheetId="16">'Profit Summary'!$A$74:$L$86</definedName>
    <definedName name="_xlnm.Print_Area" localSheetId="12">'Project wise Supplier balance'!$A$1:$E$122</definedName>
    <definedName name="_xlnm.Print_Area" localSheetId="14">Receiving!$F$145:$I$182</definedName>
    <definedName name="_xlnm.Print_Area" localSheetId="6">Supplier!$A$940:$F$4562</definedName>
    <definedName name="project">'Pro Summ'!$A$6:$A$28</definedName>
  </definedNames>
  <calcPr calcId="191029" iterate="1"/>
  <pivotCaches>
    <pivotCache cacheId="9" r:id="rId20"/>
    <pivotCache cacheId="10" r:id="rId21"/>
  </pivotCaches>
</workbook>
</file>

<file path=xl/calcChain.xml><?xml version="1.0" encoding="utf-8"?>
<calcChain xmlns="http://schemas.openxmlformats.org/spreadsheetml/2006/main">
  <c r="G23757" i="1" l="1"/>
  <c r="G23756" i="1"/>
  <c r="G23725" i="1"/>
  <c r="G23726" i="1"/>
  <c r="G23727" i="1"/>
  <c r="G23728" i="1"/>
  <c r="G23729" i="1"/>
  <c r="G23730" i="1"/>
  <c r="G23711" i="1"/>
  <c r="G23712" i="1"/>
  <c r="G4721" i="2" l="1"/>
  <c r="G4720" i="2"/>
  <c r="G23723" i="1" l="1"/>
  <c r="G23724" i="1"/>
  <c r="I182" i="28"/>
  <c r="G4728" i="2"/>
  <c r="G4727" i="2"/>
  <c r="G4726" i="2"/>
  <c r="G23720" i="1"/>
  <c r="G23721" i="1"/>
  <c r="G23722" i="1"/>
  <c r="G23755" i="1" l="1"/>
  <c r="G23754" i="1"/>
  <c r="G23753" i="1"/>
  <c r="G23752" i="1"/>
  <c r="G23751" i="1"/>
  <c r="G4723" i="2"/>
  <c r="G4724" i="2"/>
  <c r="G4725" i="2"/>
  <c r="G23747" i="1"/>
  <c r="G23748" i="1"/>
  <c r="G23746" i="1"/>
  <c r="G23749" i="1"/>
  <c r="G23750" i="1"/>
  <c r="G23715" i="1"/>
  <c r="G4722" i="2"/>
  <c r="G23716" i="1"/>
  <c r="G23717" i="1"/>
  <c r="G23718" i="1"/>
  <c r="G23719" i="1"/>
  <c r="G4715" i="2"/>
  <c r="G4716" i="2"/>
  <c r="G4717" i="2"/>
  <c r="G4718" i="2"/>
  <c r="G4719" i="2"/>
  <c r="G23714" i="1"/>
  <c r="G23707" i="1"/>
  <c r="G23708" i="1"/>
  <c r="G23709" i="1"/>
  <c r="G23710" i="1"/>
  <c r="G23713" i="1"/>
  <c r="G23702" i="1"/>
  <c r="G23703" i="1"/>
  <c r="G23704" i="1"/>
  <c r="G23705" i="1"/>
  <c r="G23706" i="1"/>
  <c r="G23700" i="1" l="1"/>
  <c r="G23701" i="1"/>
  <c r="G23744" i="1" l="1"/>
  <c r="G23745" i="1"/>
  <c r="G23785" i="1" l="1"/>
  <c r="G23786" i="1"/>
  <c r="G23697" i="1"/>
  <c r="G23698" i="1"/>
  <c r="G23699" i="1"/>
  <c r="G23694" i="1"/>
  <c r="G23695" i="1"/>
  <c r="G23696" i="1"/>
  <c r="G23692" i="1"/>
  <c r="G23693" i="1"/>
  <c r="G23686" i="1"/>
  <c r="G23687" i="1"/>
  <c r="G23688" i="1"/>
  <c r="G23689" i="1"/>
  <c r="G23690" i="1"/>
  <c r="G23691" i="1"/>
  <c r="G23679" i="1"/>
  <c r="G23680" i="1"/>
  <c r="G23681" i="1"/>
  <c r="G23682" i="1"/>
  <c r="G23683" i="1"/>
  <c r="G23684" i="1"/>
  <c r="G23685" i="1"/>
  <c r="G23671" i="1"/>
  <c r="G23672" i="1"/>
  <c r="G23673" i="1"/>
  <c r="G23674" i="1"/>
  <c r="G23675" i="1"/>
  <c r="G23676" i="1"/>
  <c r="G23677" i="1"/>
  <c r="G23678" i="1"/>
  <c r="G23662" i="1"/>
  <c r="G23663" i="1"/>
  <c r="G23664" i="1"/>
  <c r="G23665" i="1"/>
  <c r="G23666" i="1"/>
  <c r="G23667" i="1"/>
  <c r="G23668" i="1"/>
  <c r="G23669" i="1"/>
  <c r="G23670" i="1"/>
  <c r="G23660" i="1"/>
  <c r="G23661" i="1"/>
  <c r="G23657" i="1"/>
  <c r="G23658" i="1"/>
  <c r="G23659" i="1"/>
  <c r="G4713" i="2" l="1"/>
  <c r="G23784" i="1"/>
  <c r="G4712" i="2"/>
  <c r="G4711" i="2"/>
  <c r="G23783" i="1" l="1"/>
  <c r="G23780" i="1" l="1"/>
  <c r="G23781" i="1" l="1"/>
  <c r="G23782" i="1"/>
  <c r="B6" i="44" l="1"/>
  <c r="B5" i="44" l="1"/>
  <c r="G23768" i="1" l="1"/>
  <c r="G23775" i="1"/>
  <c r="G23761" i="1"/>
  <c r="G23654" i="1"/>
  <c r="G23652" i="1"/>
  <c r="G23653" i="1"/>
  <c r="G23649" i="1"/>
  <c r="G23650" i="1"/>
  <c r="G23651" i="1"/>
  <c r="G23655" i="1"/>
  <c r="G23656" i="1"/>
  <c r="G23647" i="1"/>
  <c r="G23648" i="1"/>
  <c r="G23644" i="1"/>
  <c r="G23645" i="1"/>
  <c r="G23646" i="1"/>
  <c r="G23628" i="1" l="1"/>
  <c r="G23639" i="1"/>
  <c r="G23640" i="1"/>
  <c r="G23641" i="1"/>
  <c r="G23642" i="1"/>
  <c r="G23643" i="1"/>
  <c r="G23625" i="1"/>
  <c r="G23626" i="1"/>
  <c r="G23627" i="1"/>
  <c r="G23629" i="1"/>
  <c r="G23630" i="1"/>
  <c r="G23631" i="1"/>
  <c r="G23632" i="1"/>
  <c r="G23633" i="1"/>
  <c r="G23634" i="1"/>
  <c r="G23635" i="1"/>
  <c r="G23636" i="1"/>
  <c r="G23637" i="1"/>
  <c r="G23638" i="1"/>
  <c r="G23779" i="1" l="1"/>
  <c r="G4714" i="2" l="1"/>
  <c r="G23743" i="1"/>
  <c r="G23778" i="1" l="1"/>
  <c r="G23618" i="1" l="1"/>
  <c r="G23742" i="1"/>
  <c r="G23741" i="1"/>
  <c r="G23740" i="1"/>
  <c r="G23606" i="1"/>
  <c r="G23583" i="1"/>
  <c r="G23584" i="1"/>
  <c r="G23585" i="1"/>
  <c r="G23586" i="1"/>
  <c r="G23619" i="1" l="1"/>
  <c r="G23620" i="1"/>
  <c r="G23621" i="1"/>
  <c r="G23622" i="1"/>
  <c r="G23623" i="1"/>
  <c r="G23624" i="1"/>
  <c r="G23616" i="1"/>
  <c r="G23617" i="1"/>
  <c r="G23613" i="1"/>
  <c r="G23612" i="1"/>
  <c r="G23614" i="1"/>
  <c r="G23615" i="1"/>
  <c r="G23607" i="1"/>
  <c r="G23608" i="1"/>
  <c r="G23609" i="1"/>
  <c r="G23610" i="1"/>
  <c r="G23611" i="1"/>
  <c r="G23604" i="1"/>
  <c r="G23605" i="1"/>
  <c r="G23587" i="1"/>
  <c r="G23588" i="1"/>
  <c r="G23589" i="1"/>
  <c r="G23590" i="1"/>
  <c r="G23591" i="1"/>
  <c r="G23592" i="1"/>
  <c r="G23593" i="1"/>
  <c r="G23594" i="1"/>
  <c r="G23595" i="1"/>
  <c r="G23596" i="1"/>
  <c r="G23597" i="1"/>
  <c r="G23598" i="1"/>
  <c r="G23599" i="1"/>
  <c r="G23600" i="1"/>
  <c r="G23601" i="1"/>
  <c r="G23602" i="1"/>
  <c r="G23603" i="1"/>
  <c r="G23573" i="1"/>
  <c r="G23574" i="1"/>
  <c r="G23575" i="1"/>
  <c r="G23576" i="1"/>
  <c r="G23577" i="1"/>
  <c r="G23579" i="1"/>
  <c r="G23580" i="1"/>
  <c r="G23581" i="1"/>
  <c r="G23582" i="1"/>
  <c r="G23777" i="1" l="1"/>
  <c r="G23776" i="1" l="1"/>
  <c r="G23562" i="1" l="1"/>
  <c r="G23563" i="1"/>
  <c r="G23578" i="1"/>
  <c r="G23572" i="1"/>
  <c r="G23570" i="1"/>
  <c r="G23571" i="1"/>
  <c r="G23564" i="1"/>
  <c r="G23565" i="1"/>
  <c r="G23566" i="1"/>
  <c r="G23567" i="1"/>
  <c r="G23568" i="1"/>
  <c r="G23569" i="1"/>
  <c r="G23561" i="1"/>
  <c r="G23557" i="1"/>
  <c r="G23558" i="1"/>
  <c r="G23559" i="1"/>
  <c r="G23560" i="1"/>
  <c r="G23549" i="1"/>
  <c r="G23550" i="1"/>
  <c r="G23551" i="1"/>
  <c r="G23552" i="1"/>
  <c r="G23553" i="1"/>
  <c r="G23554" i="1"/>
  <c r="G23555" i="1"/>
  <c r="G23556" i="1"/>
  <c r="G23774" i="1" l="1"/>
  <c r="G4710" i="2"/>
  <c r="G4706" i="2"/>
  <c r="G4709" i="2" l="1"/>
  <c r="G4702" i="2"/>
  <c r="G4701" i="2"/>
  <c r="G4669" i="2"/>
  <c r="G4652" i="2"/>
  <c r="G4650" i="2"/>
  <c r="G4699" i="2"/>
  <c r="G4677" i="2"/>
  <c r="G4649" i="2"/>
  <c r="G4625" i="2"/>
  <c r="G4703" i="2"/>
  <c r="G4700" i="2"/>
  <c r="G4653" i="2"/>
  <c r="G4651" i="2"/>
  <c r="G4648" i="2"/>
  <c r="G4634" i="2"/>
  <c r="G4705" i="2" l="1"/>
  <c r="G4633" i="2"/>
  <c r="G23772" i="1"/>
  <c r="G23773" i="1"/>
  <c r="G4704" i="2" l="1"/>
  <c r="G4707" i="2"/>
  <c r="G4708" i="2" l="1"/>
  <c r="G23548" i="1"/>
  <c r="G23541" i="1"/>
  <c r="G23542" i="1"/>
  <c r="G23543" i="1"/>
  <c r="G23544" i="1"/>
  <c r="G23545" i="1"/>
  <c r="G23546" i="1"/>
  <c r="G23547" i="1"/>
  <c r="G23079" i="1" l="1"/>
  <c r="G23739" i="1" l="1"/>
  <c r="G23738" i="1"/>
  <c r="G23737" i="1"/>
  <c r="G23538" i="1" l="1"/>
  <c r="G23533" i="1"/>
  <c r="G23534" i="1"/>
  <c r="G23535" i="1"/>
  <c r="G23536" i="1"/>
  <c r="G23537" i="1"/>
  <c r="G23532" i="1"/>
  <c r="G23526" i="1"/>
  <c r="G23527" i="1"/>
  <c r="G23528" i="1"/>
  <c r="G23529" i="1"/>
  <c r="G23530" i="1"/>
  <c r="G23531" i="1"/>
  <c r="G23539" i="1"/>
  <c r="G23540" i="1"/>
  <c r="G23411" i="1"/>
  <c r="G23771" i="1" l="1"/>
  <c r="C15" i="3" l="1"/>
  <c r="B15" i="3"/>
  <c r="C14" i="3"/>
  <c r="B14" i="3"/>
  <c r="G23515" i="1"/>
  <c r="G23489" i="1"/>
  <c r="G23486" i="1"/>
  <c r="G23525" i="1"/>
  <c r="G23519" i="1"/>
  <c r="G23520" i="1"/>
  <c r="G23521" i="1"/>
  <c r="G23522" i="1"/>
  <c r="G23523" i="1"/>
  <c r="G23524" i="1"/>
  <c r="G23516" i="1"/>
  <c r="G23517" i="1"/>
  <c r="G23518" i="1"/>
  <c r="G23500" i="1"/>
  <c r="G23501" i="1"/>
  <c r="G23502" i="1"/>
  <c r="G23503" i="1"/>
  <c r="G23504" i="1"/>
  <c r="G23505" i="1"/>
  <c r="G23506" i="1"/>
  <c r="G23507" i="1"/>
  <c r="G23508" i="1"/>
  <c r="G23509" i="1"/>
  <c r="G23510" i="1"/>
  <c r="G23511" i="1"/>
  <c r="G23512" i="1"/>
  <c r="G23513" i="1"/>
  <c r="G23514" i="1"/>
  <c r="G23498" i="1"/>
  <c r="G23499" i="1"/>
  <c r="G23495" i="1"/>
  <c r="G23496" i="1"/>
  <c r="G23497" i="1"/>
  <c r="G23493" i="1"/>
  <c r="G23494" i="1"/>
  <c r="G23492" i="1"/>
  <c r="G23490" i="1"/>
  <c r="G23491" i="1"/>
  <c r="G23487" i="1"/>
  <c r="G23488" i="1"/>
  <c r="G23770" i="1" l="1"/>
  <c r="G23479" i="1" l="1"/>
  <c r="G23480" i="1"/>
  <c r="G23481" i="1"/>
  <c r="G23482" i="1"/>
  <c r="G23483" i="1"/>
  <c r="G23484" i="1"/>
  <c r="G23485" i="1"/>
  <c r="G23467" i="1"/>
  <c r="G23466" i="1"/>
  <c r="G23465" i="1"/>
  <c r="G23468" i="1"/>
  <c r="G23469" i="1"/>
  <c r="G23470" i="1"/>
  <c r="G23471" i="1"/>
  <c r="G23472" i="1"/>
  <c r="G23473" i="1"/>
  <c r="G23474" i="1"/>
  <c r="G23475" i="1"/>
  <c r="G23476" i="1"/>
  <c r="G23477" i="1"/>
  <c r="G23478" i="1"/>
  <c r="G23769" i="1" l="1"/>
  <c r="G23767" i="1" l="1"/>
  <c r="G23766" i="1"/>
  <c r="G23765" i="1"/>
  <c r="G23764" i="1"/>
  <c r="G23763" i="1"/>
  <c r="G23762" i="1" l="1"/>
  <c r="G4697" i="2" l="1"/>
  <c r="G4698" i="2"/>
  <c r="G4691" i="2"/>
  <c r="G4692" i="2"/>
  <c r="G4693" i="2"/>
  <c r="G4694" i="2"/>
  <c r="G4695" i="2"/>
  <c r="G4696" i="2"/>
  <c r="G4631" i="2"/>
  <c r="G4495" i="2"/>
  <c r="G4494" i="2"/>
  <c r="G23357" i="1" l="1"/>
  <c r="G23342" i="1"/>
  <c r="G23343" i="1"/>
  <c r="G23344" i="1"/>
  <c r="G23345" i="1"/>
  <c r="G23318" i="1"/>
  <c r="G23320" i="1"/>
  <c r="G23445" i="1"/>
  <c r="G23452" i="1"/>
  <c r="G23453" i="1"/>
  <c r="G23454" i="1"/>
  <c r="G23455" i="1"/>
  <c r="G23456" i="1"/>
  <c r="G23457" i="1"/>
  <c r="G23458" i="1"/>
  <c r="G23459" i="1"/>
  <c r="G23460" i="1"/>
  <c r="G23461" i="1"/>
  <c r="G23462" i="1"/>
  <c r="G23463" i="1"/>
  <c r="G23464" i="1"/>
  <c r="G4690" i="2"/>
  <c r="G4678" i="2"/>
  <c r="G4679" i="2"/>
  <c r="G4680" i="2"/>
  <c r="G4681" i="2"/>
  <c r="G4682" i="2"/>
  <c r="G4683" i="2"/>
  <c r="G4684" i="2"/>
  <c r="G4685" i="2"/>
  <c r="G4686" i="2"/>
  <c r="G4687" i="2"/>
  <c r="G4688" i="2"/>
  <c r="G4689" i="2"/>
  <c r="G23733" i="1" l="1"/>
  <c r="G23734" i="1"/>
  <c r="G23735" i="1"/>
  <c r="G23736" i="1"/>
  <c r="G23732" i="1"/>
  <c r="G23731" i="1"/>
  <c r="G4674" i="2" l="1"/>
  <c r="G4675" i="2"/>
  <c r="G4676" i="2"/>
  <c r="G23448" i="1"/>
  <c r="G23446" i="1"/>
  <c r="G23447" i="1"/>
  <c r="G23449" i="1"/>
  <c r="G23450" i="1"/>
  <c r="G23451" i="1"/>
  <c r="G23444" i="1"/>
  <c r="G4670" i="2"/>
  <c r="G4671" i="2"/>
  <c r="G4672" i="2"/>
  <c r="G4673" i="2"/>
  <c r="G23441" i="1"/>
  <c r="G23442" i="1"/>
  <c r="G23443" i="1"/>
  <c r="G4654" i="2"/>
  <c r="G4655" i="2"/>
  <c r="G4656" i="2"/>
  <c r="G4657" i="2"/>
  <c r="G4658" i="2"/>
  <c r="G4659" i="2"/>
  <c r="G4660" i="2"/>
  <c r="G4661" i="2"/>
  <c r="G4662" i="2"/>
  <c r="G4663" i="2"/>
  <c r="G4664" i="2"/>
  <c r="G4665" i="2"/>
  <c r="G4666" i="2"/>
  <c r="G4667" i="2"/>
  <c r="G4668" i="2"/>
  <c r="G23440" i="1"/>
  <c r="G23439" i="1"/>
  <c r="G23433" i="1"/>
  <c r="G23434" i="1"/>
  <c r="G23435" i="1"/>
  <c r="G23436" i="1"/>
  <c r="G23437" i="1"/>
  <c r="G23438" i="1"/>
  <c r="G23414" i="1"/>
  <c r="G23415" i="1"/>
  <c r="G23416" i="1"/>
  <c r="G23417" i="1"/>
  <c r="G23418" i="1"/>
  <c r="G23419" i="1"/>
  <c r="G23420" i="1"/>
  <c r="G23421" i="1"/>
  <c r="G23422" i="1"/>
  <c r="G23423" i="1"/>
  <c r="G23424" i="1"/>
  <c r="G23425" i="1"/>
  <c r="G23426" i="1"/>
  <c r="G23427" i="1"/>
  <c r="G23428" i="1"/>
  <c r="G23429" i="1"/>
  <c r="G23430" i="1"/>
  <c r="G23431" i="1"/>
  <c r="G23432" i="1"/>
  <c r="G23413" i="1"/>
  <c r="G23412" i="1" l="1"/>
  <c r="G23400" i="1"/>
  <c r="G23401" i="1"/>
  <c r="G23402" i="1"/>
  <c r="G23403" i="1"/>
  <c r="G23404" i="1"/>
  <c r="G23405" i="1"/>
  <c r="G23406" i="1"/>
  <c r="G23407" i="1"/>
  <c r="G23408" i="1"/>
  <c r="G23409" i="1"/>
  <c r="G23410" i="1"/>
  <c r="G23394" i="1"/>
  <c r="G23395" i="1"/>
  <c r="G23396" i="1"/>
  <c r="G23397" i="1"/>
  <c r="G23398" i="1"/>
  <c r="G23399" i="1"/>
  <c r="G23384" i="1"/>
  <c r="G23385" i="1"/>
  <c r="G23386" i="1"/>
  <c r="G23387" i="1"/>
  <c r="G23388" i="1"/>
  <c r="G23389" i="1"/>
  <c r="G23390" i="1"/>
  <c r="G23391" i="1"/>
  <c r="G23392" i="1"/>
  <c r="G23393" i="1"/>
  <c r="G23382" i="1"/>
  <c r="G23383"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58" i="1"/>
  <c r="G23359" i="1"/>
  <c r="G23360" i="1"/>
  <c r="G23339" i="1"/>
  <c r="G23340" i="1"/>
  <c r="G23341" i="1"/>
  <c r="G23346" i="1"/>
  <c r="G23347" i="1"/>
  <c r="G23348" i="1"/>
  <c r="G23349" i="1"/>
  <c r="G23350" i="1"/>
  <c r="G23351" i="1"/>
  <c r="G23352" i="1"/>
  <c r="G23353" i="1"/>
  <c r="G23354" i="1"/>
  <c r="G23355" i="1"/>
  <c r="G23356" i="1"/>
  <c r="G23338" i="1"/>
  <c r="G23332" i="1"/>
  <c r="G23333" i="1"/>
  <c r="G23334" i="1"/>
  <c r="G23335" i="1"/>
  <c r="G23336" i="1"/>
  <c r="G23337" i="1"/>
  <c r="G23324" i="1"/>
  <c r="G23325" i="1"/>
  <c r="G23326" i="1"/>
  <c r="G23327" i="1"/>
  <c r="G23328" i="1"/>
  <c r="G23329" i="1"/>
  <c r="G23330" i="1"/>
  <c r="G23331" i="1"/>
  <c r="G23283" i="1"/>
  <c r="G23282" i="1"/>
  <c r="G23281" i="1"/>
  <c r="G23271" i="1"/>
  <c r="G23272" i="1"/>
  <c r="G23273" i="1"/>
  <c r="G23274" i="1"/>
  <c r="G23275" i="1"/>
  <c r="G23276" i="1"/>
  <c r="G23277" i="1"/>
  <c r="G23278" i="1"/>
  <c r="G23279" i="1"/>
  <c r="G23280" i="1"/>
  <c r="G23760" i="1" l="1"/>
  <c r="G23759" i="1" l="1"/>
  <c r="I3" i="40" l="1"/>
  <c r="J3" i="40" s="1"/>
  <c r="H3" i="40"/>
  <c r="E3" i="40"/>
  <c r="D3" i="40"/>
  <c r="H2" i="40"/>
  <c r="I2" i="40" s="1"/>
  <c r="J2" i="40" s="1"/>
  <c r="D2" i="40"/>
  <c r="E2" i="40" s="1"/>
  <c r="G23758" i="1" l="1"/>
  <c r="G23323" i="1" l="1"/>
  <c r="G23270" i="1" l="1"/>
  <c r="G23264" i="1"/>
  <c r="G23265" i="1"/>
  <c r="G23266" i="1"/>
  <c r="G23267" i="1"/>
  <c r="G23268" i="1"/>
  <c r="G23269" i="1"/>
  <c r="G4644" i="2" l="1"/>
  <c r="G4645" i="2"/>
  <c r="G4646" i="2"/>
  <c r="G4647" i="2"/>
  <c r="G23300" i="1"/>
  <c r="G23301" i="1"/>
  <c r="G23302" i="1"/>
  <c r="G23303" i="1"/>
  <c r="G23322" i="1" l="1"/>
  <c r="G23317" i="1" l="1"/>
  <c r="G23319" i="1"/>
  <c r="G23321" i="1"/>
  <c r="G23226" i="1" l="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99" i="1"/>
  <c r="G23298" i="1"/>
  <c r="G23297" i="1"/>
  <c r="G23296" i="1"/>
  <c r="G23295" i="1"/>
  <c r="G23294" i="1"/>
  <c r="G23293" i="1"/>
  <c r="G23292" i="1" l="1"/>
  <c r="G4643" i="2" l="1"/>
  <c r="G4642" i="2" l="1"/>
  <c r="G4641" i="2"/>
  <c r="G4640" i="2"/>
  <c r="G4636" i="2"/>
  <c r="G4637" i="2"/>
  <c r="G4638" i="2"/>
  <c r="G4639" i="2"/>
  <c r="G4635" i="2"/>
  <c r="G4603" i="2" l="1"/>
  <c r="G4630" i="2"/>
  <c r="G4617" i="2"/>
  <c r="G4618" i="2"/>
  <c r="G4621" i="2"/>
  <c r="G4632" i="2"/>
  <c r="G4620" i="2"/>
  <c r="G4628" i="2"/>
  <c r="G4626" i="2"/>
  <c r="G23190" i="1" l="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315" i="1"/>
  <c r="G23189" i="1"/>
  <c r="G23097" i="1" l="1"/>
  <c r="G23098" i="1"/>
  <c r="G23099" i="1"/>
  <c r="G23316" i="1" l="1"/>
  <c r="G23291" i="1" l="1"/>
  <c r="G23287" i="1"/>
  <c r="G23288" i="1"/>
  <c r="G23289" i="1"/>
  <c r="G23290"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4629" i="2" l="1"/>
  <c r="G23314" i="1" l="1"/>
  <c r="I4" i="40" l="1"/>
  <c r="J4" i="40" s="1"/>
  <c r="H4" i="40"/>
  <c r="E4" i="40"/>
  <c r="D4" i="40"/>
  <c r="G4627" i="2" l="1"/>
  <c r="G4624" i="2"/>
  <c r="G4623" i="2"/>
  <c r="G4622" i="2"/>
  <c r="G4602" i="2" l="1"/>
  <c r="G4601" i="2"/>
  <c r="G23092" i="1" l="1"/>
  <c r="G23093" i="1"/>
  <c r="G23094" i="1"/>
  <c r="G23095" i="1"/>
  <c r="G23096" i="1"/>
  <c r="G4609" i="2"/>
  <c r="G4610" i="2"/>
  <c r="G4611" i="2"/>
  <c r="G4612" i="2"/>
  <c r="G4613" i="2"/>
  <c r="G4614" i="2"/>
  <c r="G4569" i="2" l="1"/>
  <c r="G4551" i="2"/>
  <c r="G4505" i="2"/>
  <c r="G4491" i="2"/>
  <c r="G4464" i="2"/>
  <c r="G4599" i="2" l="1"/>
  <c r="G4592" i="2"/>
  <c r="G4589" i="2"/>
  <c r="G4588" i="2"/>
  <c r="G4578" i="2"/>
  <c r="G4598" i="2"/>
  <c r="G4591" i="2"/>
  <c r="G4619" i="2" l="1"/>
  <c r="G23102" i="1"/>
  <c r="G23103" i="1"/>
  <c r="G23104" i="1"/>
  <c r="G23105" i="1"/>
  <c r="G23106" i="1"/>
  <c r="G23107" i="1"/>
  <c r="G23108" i="1"/>
  <c r="G23109" i="1"/>
  <c r="G23110" i="1"/>
  <c r="G23111" i="1"/>
  <c r="G23112" i="1"/>
  <c r="G23113" i="1"/>
  <c r="G23114" i="1"/>
  <c r="G23115" i="1"/>
  <c r="G23116" i="1"/>
  <c r="G23100" i="1"/>
  <c r="G23101" i="1"/>
  <c r="G4616" i="2" l="1"/>
  <c r="G4615" i="2" l="1"/>
  <c r="G4577" i="2"/>
  <c r="G4573" i="2"/>
  <c r="G4565" i="2"/>
  <c r="G4600" i="2" l="1"/>
  <c r="G23309" i="1"/>
  <c r="G23310" i="1"/>
  <c r="G23311" i="1"/>
  <c r="G23312" i="1"/>
  <c r="G23313" i="1"/>
  <c r="G23308" i="1"/>
  <c r="G23307" i="1" l="1"/>
  <c r="G23286" i="1" l="1"/>
  <c r="G23285" i="1"/>
  <c r="G4608" i="2"/>
  <c r="G4540" i="2"/>
  <c r="G4452" i="2"/>
  <c r="G4574" i="2"/>
  <c r="G4531" i="2"/>
  <c r="G4410" i="2"/>
  <c r="G23089" i="1"/>
  <c r="G23090" i="1"/>
  <c r="G23091" i="1"/>
  <c r="G4607" i="2"/>
  <c r="G23088" i="1"/>
  <c r="G23087" i="1"/>
  <c r="E4606" i="2"/>
  <c r="G4606" i="2" s="1"/>
  <c r="G4605" i="2"/>
  <c r="G4604" i="2"/>
  <c r="G23086" i="1"/>
  <c r="G23083" i="1"/>
  <c r="G23080" i="1"/>
  <c r="G23081" i="1"/>
  <c r="G23082" i="1"/>
  <c r="G23084" i="1"/>
  <c r="G23085" i="1"/>
  <c r="G23078" i="1"/>
  <c r="G4582" i="2"/>
  <c r="G4590" i="2"/>
  <c r="G4570" i="2" l="1"/>
  <c r="G23077" i="1" l="1"/>
  <c r="G23073" i="1"/>
  <c r="G23305" i="1"/>
  <c r="G23076" i="1"/>
  <c r="G23066" i="1"/>
  <c r="G23068" i="1"/>
  <c r="G23069" i="1"/>
  <c r="G23070" i="1"/>
  <c r="G23071" i="1"/>
  <c r="G23072" i="1"/>
  <c r="G23074" i="1"/>
  <c r="G23067" i="1"/>
  <c r="G23075" i="1"/>
  <c r="G4595" i="2"/>
  <c r="G4594" i="2"/>
  <c r="G23062" i="1"/>
  <c r="G4596" i="2"/>
  <c r="G4597" i="2"/>
  <c r="G23065" i="1" l="1"/>
  <c r="G23064" i="1"/>
  <c r="G23061" i="1"/>
  <c r="G23063" i="1"/>
  <c r="G23050" i="1"/>
  <c r="G23051" i="1"/>
  <c r="G23052" i="1"/>
  <c r="G23053" i="1"/>
  <c r="G23054" i="1"/>
  <c r="G23055" i="1"/>
  <c r="G23056" i="1"/>
  <c r="G23057" i="1"/>
  <c r="G23058" i="1"/>
  <c r="G23059" i="1"/>
  <c r="G23060" i="1"/>
  <c r="G23037" i="1"/>
  <c r="G23038" i="1"/>
  <c r="G23039" i="1"/>
  <c r="G23040" i="1"/>
  <c r="G23041" i="1"/>
  <c r="G23042" i="1"/>
  <c r="G23043" i="1"/>
  <c r="G4579" i="2"/>
  <c r="G4576" i="2"/>
  <c r="G4567" i="2"/>
  <c r="G4566" i="2"/>
  <c r="G4564" i="2"/>
  <c r="G4593" i="2" l="1"/>
  <c r="G23019" i="1"/>
  <c r="G23020" i="1"/>
  <c r="G23049" i="1"/>
  <c r="G23048" i="1"/>
  <c r="G22996" i="1"/>
  <c r="G22997" i="1"/>
  <c r="G22998" i="1"/>
  <c r="G22999" i="1"/>
  <c r="G23284" i="1" l="1"/>
  <c r="C13" i="3"/>
  <c r="B13" i="3"/>
  <c r="G22968" i="1"/>
  <c r="G22969" i="1"/>
  <c r="G22970" i="1"/>
  <c r="G22963" i="1"/>
  <c r="G22959" i="1"/>
  <c r="G23044" i="1"/>
  <c r="G23045" i="1"/>
  <c r="G23046" i="1"/>
  <c r="G23047" i="1"/>
  <c r="G23021" i="1"/>
  <c r="G23022" i="1"/>
  <c r="G23023" i="1"/>
  <c r="G23024" i="1"/>
  <c r="G23025" i="1"/>
  <c r="G23026" i="1"/>
  <c r="G23027" i="1"/>
  <c r="G23028" i="1"/>
  <c r="G23029" i="1"/>
  <c r="G23030" i="1"/>
  <c r="G23031" i="1"/>
  <c r="G23032" i="1"/>
  <c r="G23033" i="1"/>
  <c r="G23034" i="1"/>
  <c r="G23035" i="1"/>
  <c r="G23036" i="1"/>
  <c r="G23017" i="1" l="1"/>
  <c r="G23018" i="1"/>
  <c r="G23002" i="1"/>
  <c r="G23003" i="1"/>
  <c r="G23004" i="1"/>
  <c r="G23005" i="1"/>
  <c r="G23006" i="1"/>
  <c r="G23007" i="1"/>
  <c r="G23008" i="1"/>
  <c r="G23009" i="1"/>
  <c r="G23010" i="1"/>
  <c r="G23011" i="1"/>
  <c r="G23012" i="1"/>
  <c r="G23013" i="1"/>
  <c r="G23014" i="1"/>
  <c r="G23015" i="1"/>
  <c r="G23016" i="1"/>
  <c r="G22984" i="1"/>
  <c r="G22985" i="1"/>
  <c r="G22986" i="1"/>
  <c r="G22987" i="1"/>
  <c r="G22988" i="1"/>
  <c r="G22989" i="1"/>
  <c r="G22990" i="1"/>
  <c r="G22991" i="1"/>
  <c r="G22992" i="1"/>
  <c r="G22993" i="1"/>
  <c r="G22994" i="1"/>
  <c r="G22995" i="1"/>
  <c r="G23000" i="1"/>
  <c r="G23001" i="1"/>
  <c r="G22977" i="1"/>
  <c r="G22978" i="1"/>
  <c r="G22979" i="1"/>
  <c r="G22980" i="1"/>
  <c r="G22976" i="1"/>
  <c r="G22981" i="1"/>
  <c r="G22982" i="1"/>
  <c r="G22983" i="1"/>
  <c r="G22971" i="1"/>
  <c r="G22972" i="1"/>
  <c r="G22973" i="1"/>
  <c r="G22974" i="1"/>
  <c r="G22975" i="1"/>
  <c r="G22920" i="1"/>
  <c r="G22921" i="1"/>
  <c r="G22922" i="1"/>
  <c r="G22923" i="1"/>
  <c r="G23306" i="1" l="1"/>
  <c r="G23304" i="1" l="1"/>
  <c r="D6" i="40" l="1"/>
  <c r="E6" i="40" s="1"/>
  <c r="H6" i="40"/>
  <c r="I6" i="40" s="1"/>
  <c r="J6" i="40" s="1"/>
  <c r="D7" i="40"/>
  <c r="E7" i="40" s="1"/>
  <c r="H7" i="40"/>
  <c r="I7" i="40" s="1"/>
  <c r="J7" i="40" s="1"/>
  <c r="D8" i="40"/>
  <c r="E8" i="40"/>
  <c r="H8" i="40"/>
  <c r="I8" i="40"/>
  <c r="J8" i="40" s="1"/>
  <c r="H5" i="40"/>
  <c r="I5" i="40" s="1"/>
  <c r="J5" i="40" s="1"/>
  <c r="D5" i="40"/>
  <c r="E5" i="40" s="1"/>
  <c r="H22" i="40" l="1"/>
  <c r="I22" i="40" s="1"/>
  <c r="J22" i="40" s="1"/>
  <c r="D22" i="40"/>
  <c r="E22" i="40" s="1"/>
  <c r="F34" i="40" l="1"/>
  <c r="H25" i="40" l="1"/>
  <c r="H23" i="40" l="1"/>
  <c r="F20" i="40" l="1"/>
  <c r="G4581" i="2" l="1"/>
  <c r="G4572" i="2"/>
  <c r="G4571" i="2"/>
  <c r="G4584" i="2" l="1"/>
  <c r="G4585" i="2"/>
  <c r="G4586" i="2"/>
  <c r="G4587" i="2"/>
  <c r="G22927" i="1"/>
  <c r="G22925" i="1"/>
  <c r="G22926" i="1"/>
  <c r="G4583" i="2"/>
  <c r="G22951" i="1"/>
  <c r="G22924" i="1"/>
  <c r="G22928" i="1"/>
  <c r="G22929" i="1"/>
  <c r="G22910" i="1"/>
  <c r="G22911" i="1"/>
  <c r="G22912" i="1"/>
  <c r="G22913" i="1"/>
  <c r="G22914" i="1"/>
  <c r="G22915" i="1"/>
  <c r="G22916" i="1"/>
  <c r="G22917" i="1"/>
  <c r="G22918" i="1"/>
  <c r="G22919" i="1"/>
  <c r="G22909" i="1"/>
  <c r="G22897" i="1"/>
  <c r="G22898" i="1"/>
  <c r="G22899" i="1"/>
  <c r="G22900" i="1"/>
  <c r="G22901" i="1"/>
  <c r="G22902" i="1"/>
  <c r="G22903" i="1"/>
  <c r="G22904" i="1"/>
  <c r="G22905" i="1"/>
  <c r="G22906" i="1"/>
  <c r="G22907" i="1"/>
  <c r="G22908" i="1"/>
  <c r="G4580" i="2"/>
  <c r="G22894" i="1"/>
  <c r="G22893" i="1"/>
  <c r="G22895" i="1"/>
  <c r="G22896" i="1"/>
  <c r="G22892" i="1"/>
  <c r="G22878" i="1"/>
  <c r="G22879" i="1"/>
  <c r="G22880" i="1"/>
  <c r="G22881" i="1"/>
  <c r="G22882" i="1"/>
  <c r="G22883" i="1"/>
  <c r="G22884" i="1"/>
  <c r="G22885" i="1"/>
  <c r="G22886" i="1"/>
  <c r="G22887" i="1"/>
  <c r="G22888" i="1"/>
  <c r="G22889" i="1"/>
  <c r="G22890" i="1"/>
  <c r="G22891" i="1"/>
  <c r="G22877" i="1"/>
  <c r="G22876" i="1"/>
  <c r="G22869" i="1"/>
  <c r="G22870" i="1"/>
  <c r="G22871" i="1"/>
  <c r="G22872" i="1"/>
  <c r="G22873" i="1"/>
  <c r="G22874" i="1"/>
  <c r="G22875" i="1"/>
  <c r="G22863" i="1"/>
  <c r="G22864" i="1"/>
  <c r="G22865" i="1"/>
  <c r="G22866" i="1"/>
  <c r="G22867" i="1"/>
  <c r="G22868" i="1"/>
  <c r="G22625" i="1" l="1"/>
  <c r="G22626" i="1"/>
  <c r="G4568" i="2"/>
  <c r="G4546" i="2"/>
  <c r="G4575" i="2" l="1"/>
  <c r="G4447" i="2"/>
  <c r="G3698" i="2" l="1"/>
  <c r="G4401" i="2"/>
  <c r="G4400" i="2"/>
  <c r="G4532" i="2"/>
  <c r="N182" i="28"/>
  <c r="G4563" i="2" l="1"/>
  <c r="G4549" i="2"/>
  <c r="E9" i="42" l="1"/>
  <c r="E3" i="42"/>
  <c r="E6" i="42" l="1"/>
  <c r="E5" i="42" l="1"/>
  <c r="E4" i="42" l="1"/>
  <c r="G22965" i="1" l="1"/>
  <c r="G22966" i="1"/>
  <c r="G22967" i="1"/>
  <c r="G4562" i="2" l="1"/>
  <c r="G4561" i="2"/>
  <c r="G4558" i="2"/>
  <c r="G4557" i="2"/>
  <c r="G4550" i="2"/>
  <c r="G4545" i="2"/>
  <c r="G4533" i="2"/>
  <c r="G4517" i="2"/>
  <c r="G4512" i="2"/>
  <c r="G4502" i="2"/>
  <c r="G4559" i="2"/>
  <c r="G4548" i="2"/>
  <c r="G22858" i="1"/>
  <c r="G22859" i="1"/>
  <c r="G22860" i="1"/>
  <c r="G22861" i="1"/>
  <c r="G22862" i="1"/>
  <c r="G22847" i="1"/>
  <c r="G22848" i="1"/>
  <c r="G22849" i="1"/>
  <c r="G22850" i="1"/>
  <c r="G22851" i="1"/>
  <c r="G22852" i="1"/>
  <c r="G22853" i="1"/>
  <c r="G22854" i="1"/>
  <c r="G22855" i="1"/>
  <c r="G22856" i="1"/>
  <c r="G22857" i="1"/>
  <c r="G22828" i="1"/>
  <c r="G22829" i="1"/>
  <c r="G22830" i="1"/>
  <c r="G22831" i="1"/>
  <c r="G22832" i="1"/>
  <c r="G22833" i="1"/>
  <c r="G22834" i="1"/>
  <c r="G22835" i="1"/>
  <c r="G22836" i="1"/>
  <c r="G22837" i="1"/>
  <c r="G22838" i="1"/>
  <c r="G22839" i="1"/>
  <c r="G22840" i="1"/>
  <c r="G22841" i="1"/>
  <c r="G22842" i="1"/>
  <c r="G22843" i="1"/>
  <c r="G22844" i="1"/>
  <c r="G22845" i="1"/>
  <c r="G22846" i="1"/>
  <c r="G22818" i="1"/>
  <c r="G22819" i="1"/>
  <c r="G22820" i="1"/>
  <c r="G22821" i="1"/>
  <c r="G22822" i="1"/>
  <c r="G22823" i="1"/>
  <c r="G22824" i="1"/>
  <c r="G22825" i="1"/>
  <c r="G22826" i="1"/>
  <c r="G22827" i="1"/>
  <c r="G22808" i="1"/>
  <c r="G22809" i="1"/>
  <c r="G22810" i="1"/>
  <c r="G22811" i="1"/>
  <c r="G22812" i="1"/>
  <c r="G22813" i="1"/>
  <c r="G22814" i="1"/>
  <c r="G22815" i="1"/>
  <c r="G22816" i="1"/>
  <c r="G22817"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0" i="1"/>
  <c r="G22949" i="1"/>
  <c r="G22948" i="1"/>
  <c r="G22947" i="1"/>
  <c r="G22946" i="1"/>
  <c r="G22945" i="1"/>
  <c r="G22964" i="1"/>
  <c r="G4515" i="2"/>
  <c r="G4510" i="2"/>
  <c r="G4509" i="2"/>
  <c r="G4508" i="2"/>
  <c r="G4493" i="2"/>
  <c r="G4486" i="2"/>
  <c r="G4516" i="2"/>
  <c r="G4544" i="2" l="1"/>
  <c r="G4543" i="2"/>
  <c r="G4542" i="2"/>
  <c r="G4535" i="2"/>
  <c r="G4534" i="2"/>
  <c r="G4560" i="2"/>
  <c r="F4307" i="2"/>
  <c r="G4308" i="2"/>
  <c r="F4556" i="2"/>
  <c r="G4556" i="2" s="1"/>
  <c r="G4552" i="2"/>
  <c r="G4553" i="2"/>
  <c r="G4554" i="2"/>
  <c r="G4555" i="2"/>
  <c r="G4154" i="2"/>
  <c r="G19912" i="1" l="1"/>
  <c r="G19913" i="1"/>
  <c r="G19914" i="1"/>
  <c r="G22941" i="1" l="1"/>
  <c r="G22942" i="1"/>
  <c r="G22943" i="1"/>
  <c r="G22944" i="1"/>
  <c r="G22940" i="1"/>
  <c r="G22962" i="1"/>
  <c r="G22961" i="1"/>
  <c r="G4547" i="2"/>
  <c r="G4522" i="2"/>
  <c r="G4521" i="2"/>
  <c r="G4520" i="2"/>
  <c r="G4514" i="2" l="1"/>
  <c r="G4513" i="2"/>
  <c r="G4506" i="2"/>
  <c r="G4501" i="2"/>
  <c r="G4488" i="2"/>
  <c r="G4523" i="2"/>
  <c r="G4525" i="2"/>
  <c r="G4524" i="2"/>
  <c r="G4519" i="2"/>
  <c r="G4518" i="2"/>
  <c r="G4504" i="2"/>
  <c r="G4503" i="2"/>
  <c r="G4539" i="2"/>
  <c r="G4538" i="2"/>
  <c r="G22730" i="1"/>
  <c r="G22729" i="1"/>
  <c r="G4511" i="2"/>
  <c r="G4500" i="2"/>
  <c r="G4499" i="2"/>
  <c r="G4490" i="2"/>
  <c r="G4541" i="2"/>
  <c r="G4537" i="2"/>
  <c r="G4536" i="2"/>
  <c r="G4498" i="2"/>
  <c r="G22657" i="1"/>
  <c r="G22656" i="1"/>
  <c r="G22613" i="1"/>
  <c r="G22612" i="1"/>
  <c r="G22611" i="1"/>
  <c r="G22683" i="1"/>
  <c r="G22655" i="1"/>
  <c r="C12" i="3"/>
  <c r="B12" i="3"/>
  <c r="C11" i="3"/>
  <c r="B11" i="3"/>
  <c r="G22938" i="1"/>
  <c r="G22939"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0" i="1"/>
  <c r="G22705" i="1"/>
  <c r="G22706" i="1"/>
  <c r="G22707" i="1"/>
  <c r="G22708" i="1"/>
  <c r="G22680" i="1"/>
  <c r="G22679" i="1"/>
  <c r="G22694" i="1"/>
  <c r="G22695" i="1"/>
  <c r="G22696" i="1"/>
  <c r="G22697" i="1"/>
  <c r="G22698" i="1"/>
  <c r="G22586" i="1" l="1"/>
  <c r="G22567" i="1"/>
  <c r="G22568" i="1"/>
  <c r="G22569" i="1"/>
  <c r="G22566" i="1"/>
  <c r="G22570" i="1"/>
  <c r="G22653" i="1"/>
  <c r="G22956" i="1"/>
  <c r="G22954"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6" i="2"/>
  <c r="G4527" i="2"/>
  <c r="G4528" i="2"/>
  <c r="G4529" i="2"/>
  <c r="G4530" i="2"/>
  <c r="G22958" i="1"/>
  <c r="G22937" i="1"/>
  <c r="G22934" i="1"/>
  <c r="G22935" i="1"/>
  <c r="G22936" i="1"/>
  <c r="G22933" i="1"/>
  <c r="G22932" i="1"/>
  <c r="G22957" i="1" l="1"/>
  <c r="G22955" i="1"/>
  <c r="G22953" i="1"/>
  <c r="G22554" i="1"/>
  <c r="G22468" i="1"/>
  <c r="G22469" i="1"/>
  <c r="G22466" i="1"/>
  <c r="G22467" i="1"/>
  <c r="G22544" i="1"/>
  <c r="G4507" i="2"/>
  <c r="G22931"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0" i="1"/>
  <c r="G22952" i="1"/>
  <c r="G22441" i="1" l="1"/>
  <c r="G22449" i="1"/>
  <c r="G22450" i="1"/>
  <c r="G22451" i="1"/>
  <c r="G22448" i="1"/>
  <c r="G22440" i="1"/>
  <c r="G22442" i="1"/>
  <c r="G22443" i="1"/>
  <c r="G22444" i="1"/>
  <c r="G22445" i="1"/>
  <c r="G22446" i="1"/>
  <c r="G22447" i="1"/>
  <c r="G4492" i="2" l="1"/>
  <c r="G4489" i="2"/>
  <c r="G4487" i="2"/>
  <c r="G22435" i="1"/>
  <c r="G22436" i="1"/>
  <c r="G22439" i="1"/>
  <c r="G4497" i="2"/>
  <c r="G4496"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6" i="40" l="1"/>
  <c r="H16" i="40" l="1"/>
  <c r="I16" i="40" s="1"/>
  <c r="J16"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C19" i="3" s="1"/>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20" i="40"/>
  <c r="I20" i="40" s="1"/>
  <c r="J20" i="40" s="1"/>
  <c r="D20" i="40"/>
  <c r="E20"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H28" i="31"/>
  <c r="D182"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7"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G19968" i="1" l="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21" i="40"/>
  <c r="I21" i="40" s="1"/>
  <c r="J21" i="40" s="1"/>
  <c r="D21" i="40"/>
  <c r="E21" i="40" s="1"/>
  <c r="G19820" i="1"/>
  <c r="G19822" i="1"/>
  <c r="G19819" i="1"/>
  <c r="G19818" i="1"/>
  <c r="G19821" i="1"/>
  <c r="G19811" i="1"/>
  <c r="G19812" i="1"/>
  <c r="G19813" i="1"/>
  <c r="G19814" i="1"/>
  <c r="G19815" i="1"/>
  <c r="G19816" i="1"/>
  <c r="G19817" i="1"/>
  <c r="G19808" i="1"/>
  <c r="G19809" i="1"/>
  <c r="G19810" i="1"/>
  <c r="G19803" i="1"/>
  <c r="G19928" i="1" l="1"/>
  <c r="H9" i="40" l="1"/>
  <c r="I9" i="40" s="1"/>
  <c r="J9" i="40" s="1"/>
  <c r="D9" i="40"/>
  <c r="E9"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4" i="40"/>
  <c r="D13" i="40" l="1"/>
  <c r="D12" i="40"/>
  <c r="D15" i="40" l="1"/>
  <c r="D11" i="40" l="1"/>
  <c r="D10" i="40" l="1"/>
  <c r="H10" i="40" l="1"/>
  <c r="I10" i="40" s="1"/>
  <c r="J10" i="40" s="1"/>
  <c r="E10" i="40"/>
  <c r="H11" i="40"/>
  <c r="I11" i="40" s="1"/>
  <c r="J11" i="40" s="1"/>
  <c r="E11" i="40"/>
  <c r="E12" i="40"/>
  <c r="H12" i="40"/>
  <c r="I12" i="40" s="1"/>
  <c r="J12" i="40" s="1"/>
  <c r="H13" i="40"/>
  <c r="I13" i="40" s="1"/>
  <c r="J13" i="40" s="1"/>
  <c r="H14" i="40"/>
  <c r="I14" i="40" s="1"/>
  <c r="J14" i="40" s="1"/>
  <c r="E14" i="40"/>
  <c r="H15" i="40"/>
  <c r="I15" i="40" s="1"/>
  <c r="J15" i="40" s="1"/>
  <c r="H18" i="40"/>
  <c r="I18" i="40" s="1"/>
  <c r="J18" i="40" s="1"/>
  <c r="H27" i="40" l="1"/>
  <c r="E31"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H17" i="40" l="1"/>
  <c r="H19" i="40"/>
  <c r="H34" i="40"/>
  <c r="H24" i="40"/>
  <c r="H28" i="40"/>
  <c r="I28" i="40" s="1"/>
  <c r="H35" i="40"/>
  <c r="H29" i="40"/>
  <c r="H33" i="40"/>
  <c r="H30" i="40"/>
  <c r="H31" i="40"/>
  <c r="H32" i="40"/>
  <c r="I32" i="40" s="1"/>
  <c r="J32" i="40" s="1"/>
  <c r="I19" i="40" l="1"/>
  <c r="J19" i="40" s="1"/>
  <c r="I27" i="40"/>
  <c r="J27" i="40" s="1"/>
  <c r="I24" i="40"/>
  <c r="J24" i="40" s="1"/>
  <c r="I29" i="40"/>
  <c r="J29" i="40" s="1"/>
  <c r="I17" i="40"/>
  <c r="J17" i="40" s="1"/>
  <c r="I34" i="40"/>
  <c r="J34" i="40" s="1"/>
  <c r="J28" i="40"/>
  <c r="I35" i="40"/>
  <c r="J35" i="40" s="1"/>
  <c r="I33" i="40"/>
  <c r="J33" i="40" s="1"/>
  <c r="I30" i="40"/>
  <c r="J30" i="40" s="1"/>
  <c r="I31" i="40"/>
  <c r="J31" i="40" s="1"/>
  <c r="D35" i="40"/>
  <c r="E35" i="40" s="1"/>
  <c r="D26" i="40" l="1"/>
  <c r="E26" i="40" l="1"/>
  <c r="H26" i="40" s="1"/>
  <c r="I26" i="40" s="1"/>
  <c r="J26" i="40" s="1"/>
  <c r="E19" i="40"/>
  <c r="I23" i="40"/>
  <c r="J23" i="40" s="1"/>
  <c r="E34" i="40"/>
  <c r="E24" i="40"/>
  <c r="E28" i="40"/>
  <c r="E33" i="40"/>
  <c r="E30" i="40"/>
  <c r="E32" i="40"/>
  <c r="E25" i="40"/>
  <c r="I25" i="40" s="1"/>
  <c r="J25" i="40" s="1"/>
  <c r="G3670" i="2"/>
  <c r="G3665" i="2"/>
  <c r="G3664" i="2"/>
  <c r="G3645" i="2"/>
  <c r="J36" i="40" l="1"/>
  <c r="E29"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H29" i="31" s="1"/>
  <c r="J27" i="31"/>
  <c r="J29" i="31" s="1"/>
  <c r="G759" i="2"/>
  <c r="G758" i="2" l="1"/>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4" i="40" l="1"/>
  <c r="L4" i="40" s="1"/>
  <c r="K2" i="40"/>
  <c r="L2" i="40" s="1"/>
  <c r="K3" i="40"/>
  <c r="L3" i="40" s="1"/>
  <c r="K7" i="40"/>
  <c r="L7" i="40" s="1"/>
  <c r="K22" i="40"/>
  <c r="L22" i="40" s="1"/>
  <c r="K6" i="40"/>
  <c r="L6" i="40" s="1"/>
  <c r="K5" i="40"/>
  <c r="L5" i="40" s="1"/>
  <c r="K8" i="40"/>
  <c r="L8" i="40" s="1"/>
  <c r="K16" i="40"/>
  <c r="L16" i="40" s="1"/>
  <c r="F2" i="33"/>
  <c r="G2" i="33"/>
  <c r="K31" i="40"/>
  <c r="O31" i="40" s="1"/>
  <c r="G3" i="33"/>
  <c r="F3" i="33"/>
  <c r="K20" i="40"/>
  <c r="F5" i="33"/>
  <c r="G4" i="33"/>
  <c r="G5" i="33"/>
  <c r="F4" i="33"/>
  <c r="K9" i="40"/>
  <c r="L9" i="40" s="1"/>
  <c r="K21" i="40"/>
  <c r="L21" i="40" s="1"/>
  <c r="K10" i="40"/>
  <c r="L10" i="40" s="1"/>
  <c r="K11" i="40"/>
  <c r="L11" i="40" s="1"/>
  <c r="K18" i="40"/>
  <c r="L18" i="40" s="1"/>
  <c r="K12" i="40"/>
  <c r="L12" i="40" s="1"/>
  <c r="K14" i="40"/>
  <c r="L14" i="40" s="1"/>
  <c r="K15" i="40"/>
  <c r="K13" i="40"/>
  <c r="L13" i="40" s="1"/>
  <c r="K25" i="40"/>
  <c r="L25" i="40" s="1"/>
  <c r="L35" i="40"/>
  <c r="G14" i="33"/>
  <c r="F14" i="33"/>
  <c r="F6" i="33"/>
  <c r="G6" i="33"/>
  <c r="K27" i="40"/>
  <c r="K26" i="40"/>
  <c r="L26" i="40" s="1"/>
  <c r="K28" i="40"/>
  <c r="L28" i="40" s="1"/>
  <c r="K29" i="40"/>
  <c r="K19" i="40"/>
  <c r="L19" i="40" s="1"/>
  <c r="K30" i="40"/>
  <c r="L30" i="40" s="1"/>
  <c r="K34" i="40"/>
  <c r="K17" i="40"/>
  <c r="K33" i="40"/>
  <c r="L33" i="40" s="1"/>
  <c r="K23" i="40"/>
  <c r="K24" i="40"/>
  <c r="L24" i="40" s="1"/>
  <c r="K32" i="40"/>
  <c r="L32"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31" i="40" l="1"/>
  <c r="L29" i="40"/>
  <c r="O29" i="40"/>
  <c r="L27" i="40"/>
  <c r="O27" i="40"/>
  <c r="L34" i="40"/>
  <c r="O34" i="40"/>
  <c r="L23" i="40"/>
  <c r="O23" i="40"/>
  <c r="L20" i="40"/>
  <c r="K36" i="40"/>
  <c r="L15" i="40"/>
  <c r="L17" i="40"/>
  <c r="AA12" i="31"/>
  <c r="J28" i="3"/>
  <c r="AF4" i="31"/>
  <c r="AA7" i="31"/>
  <c r="AF5" i="31"/>
  <c r="K28" i="3"/>
  <c r="L33" i="33"/>
  <c r="AK213" i="3"/>
  <c r="L36"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<sst xmlns="http://schemas.openxmlformats.org/spreadsheetml/2006/main" count="108106" uniqueCount="16435">
  <si>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</si>
  <si>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</si>
  <si>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</si>
  <si>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</si>
  <si>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</si>
  <si>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</si>
  <si>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</si>
  <si>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</si>
  <si>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</si>
  <si>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</si>
  <si>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</si>
  <si>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</si>
  <si>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</si>
  <si>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</si>
  <si>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</si>
  <si>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</si>
  <si>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</si>
  <si>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</si>
  <si>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</si>
  <si>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</si>
  <si>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</si>
  <si>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</si>
  <si>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</si>
  <si>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</si>
  <si>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</si>
  <si>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</si>
  <si>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</si>
  <si>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</si>
  <si>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</si>
  <si>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</si>
  <si>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</si>
  <si>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</si>
  <si>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</si>
  <si>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</si>
  <si>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</si>
  <si>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</si>
  <si>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</si>
  <si>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</si>
  <si>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</si>
  <si>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</si>
  <si>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</si>
  <si>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</si>
  <si>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</si>
  <si>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</si>
  <si>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</si>
  <si>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</si>
  <si>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</si>
  <si>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</si>
  <si>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</si>
  <si>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</si>
  <si>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</si>
  <si>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</si>
  <si>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</si>
  <si>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</si>
  <si>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</si>
  <si>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</si>
  <si>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</si>
  <si>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</si>
  <si>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</si>
  <si>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</si>
  <si>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</si>
  <si>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</si>
  <si>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</si>
  <si>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</si>
  <si>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</si>
  <si>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</si>
  <si>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</si>
  <si>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</si>
  <si>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</si>
  <si>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</si>
  <si>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</si>
  <si>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</si>
  <si>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</si>
  <si>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</si>
  <si>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</si>
  <si>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</si>
  <si>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</si>
  <si>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</si>
  <si>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</si>
  <si>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</si>
  <si>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</si>
  <si>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</si>
  <si>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</si>
  <si>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</si>
  <si>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</si>
  <si>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</si>
  <si>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</si>
  <si>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</si>
  <si>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</si>
  <si>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</si>
  <si>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</si>
  <si>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</si>
  <si>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</si>
  <si>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</si>
  <si>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</si>
  <si>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</si>
  <si>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</si>
  <si>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</si>
  <si>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</si>
  <si>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</si>
  <si>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</si>
  <si>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</si>
  <si>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</si>
  <si>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</si>
  <si>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</si>
  <si>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</si>
  <si>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</si>
  <si>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</si>
  <si>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</si>
  <si>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</si>
  <si>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</si>
  <si>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</si>
  <si>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</si>
  <si>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</si>
  <si>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</si>
  <si>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</si>
  <si>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</si>
  <si>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</si>
  <si>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</si>
  <si>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</si>
  <si>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</si>
  <si>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</si>
  <si>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</si>
  <si>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</si>
  <si>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</si>
  <si>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</si>
  <si>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</si>
  <si>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</si>
  <si>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</si>
  <si>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</si>
  <si>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</si>
  <si>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</si>
  <si>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</si>
  <si>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</si>
  <si>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</si>
  <si>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</si>
  <si>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</si>
  <si>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</si>
  <si>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</si>
  <si>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</si>
  <si>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</si>
  <si>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</si>
  <si>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</si>
  <si>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</si>
  <si>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</si>
  <si>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</si>
  <si>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</si>
  <si>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</si>
  <si>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</si>
  <si>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</si>
  <si>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</si>
  <si>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</si>
  <si>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</si>
  <si>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</si>
  <si>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</si>
  <si>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</si>
  <si>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</si>
  <si>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</si>
  <si>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</si>
  <si>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</si>
  <si>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</si>
  <si>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</si>
  <si>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</si>
  <si>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</si>
  <si>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</si>
  <si>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</si>
  <si>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</si>
  <si>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</si>
  <si>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</si>
  <si>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</si>
  <si>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</si>
  <si>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</si>
  <si>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</si>
  <si>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</si>
  <si>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</si>
  <si>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</si>
  <si>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</si>
  <si>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</si>
  <si>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</si>
  <si>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</si>
  <si>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</si>
  <si>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</si>
  <si>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</si>
  <si>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</si>
  <si>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</si>
  <si>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</si>
  <si>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</si>
  <si>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</si>
  <si>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</si>
  <si>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</si>
  <si>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</si>
  <si>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</si>
  <si>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</si>
  <si>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</si>
  <si>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</si>
  <si>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</si>
  <si>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</si>
  <si>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</si>
  <si>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</si>
  <si>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</si>
  <si>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</si>
  <si>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</si>
  <si>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</si>
  <si>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</si>
  <si>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</si>
  <si>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</si>
  <si>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</si>
  <si>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</si>
  <si>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</si>
  <si>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</si>
  <si>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</si>
  <si>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</si>
  <si>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</si>
  <si>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</si>
  <si>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</si>
  <si>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</si>
  <si>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</si>
  <si>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</si>
  <si>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</si>
  <si>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</si>
  <si>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</si>
  <si>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</si>
  <si>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</si>
  <si>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</si>
  <si>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</si>
  <si>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</si>
  <si>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</si>
  <si>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</si>
  <si>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</si>
  <si>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</si>
  <si>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</si>
  <si>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</si>
  <si>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</si>
  <si>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</si>
  <si>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</si>
  <si>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</si>
  <si>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</si>
  <si>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</si>
  <si>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</si>
  <si>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</si>
  <si>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</si>
  <si>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</si>
  <si>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</si>
  <si>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</si>
  <si>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</si>
  <si>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</si>
  <si>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</si>
  <si>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</si>
  <si>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</si>
  <si>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</si>
  <si>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</si>
  <si>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</si>
  <si>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</si>
  <si>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</si>
  <si>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</si>
  <si>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</si>
  <si>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</si>
  <si>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</si>
  <si>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</si>
  <si>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</si>
  <si>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</si>
  <si>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</si>
  <si>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</si>
  <si>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</si>
  <si>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</si>
  <si>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</si>
  <si>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</si>
  <si>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</si>
  <si>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</si>
  <si>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</si>
  <si>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</si>
  <si>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</si>
  <si>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</si>
  <si>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</si>
  <si>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</si>
  <si>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</si>
  <si>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</si>
  <si>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</si>
  <si>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</si>
  <si>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</si>
  <si>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</si>
  <si>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</si>
  <si>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</si>
  <si>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</si>
  <si>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</si>
  <si>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</si>
  <si>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</si>
  <si>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</si>
  <si>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</si>
  <si>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</si>
  <si>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</si>
  <si>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</si>
  <si>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</si>
  <si>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</si>
  <si>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</si>
  <si>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</si>
  <si>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</si>
  <si>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</si>
  <si>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</si>
  <si>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</si>
  <si>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</si>
  <si>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</si>
  <si>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</si>
  <si>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</si>
  <si>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</si>
  <si>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</si>
  <si>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</si>
  <si>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</si>
  <si>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</si>
  <si>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</si>
  <si>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</si>
  <si>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</si>
  <si>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</si>
  <si>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</si>
  <si>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</si>
  <si>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</si>
  <si>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</si>
  <si>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</si>
  <si>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</si>
  <si>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</si>
  <si>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</si>
  <si>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</si>
  <si>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</si>
  <si>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</si>
  <si>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</si>
  <si>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</si>
  <si>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</si>
  <si>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</si>
  <si>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</si>
  <si>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</si>
  <si>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</si>
  <si>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</si>
  <si>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</si>
  <si>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</si>
  <si>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</si>
  <si>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</si>
  <si>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</si>
  <si>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</si>
  <si>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</si>
  <si>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</si>
  <si>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</si>
  <si>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</si>
  <si>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</si>
  <si>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</si>
  <si>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</si>
  <si>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</si>
  <si>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</si>
  <si>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</si>
  <si>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</si>
  <si>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</si>
  <si>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</si>
  <si>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</si>
  <si>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</si>
  <si>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</si>
  <si>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</si>
  <si>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</si>
  <si>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</si>
  <si>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</si>
  <si>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</si>
  <si>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</si>
  <si>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</si>
  <si>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</si>
  <si>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</si>
  <si>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</si>
  <si>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</si>
  <si>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</si>
  <si>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</si>
  <si>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</si>
  <si>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</si>
  <si>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</si>
  <si>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</si>
  <si>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</si>
  <si>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</si>
  <si>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</si>
  <si>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</si>
  <si>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</si>
  <si>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</si>
  <si>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</si>
  <si>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</si>
  <si>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</si>
  <si>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</si>
  <si>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</si>
  <si>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</si>
  <si>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</si>
  <si>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</si>
  <si>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</si>
  <si>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</si>
  <si>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</si>
  <si>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</si>
  <si>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</si>
  <si>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</si>
  <si>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</si>
  <si>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</si>
  <si>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</si>
  <si>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</si>
  <si>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</si>
  <si>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</si>
  <si>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</si>
  <si>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</si>
  <si>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</si>
  <si>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</si>
  <si>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</si>
  <si>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</si>
  <si>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</si>
  <si>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</si>
  <si>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</si>
  <si>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</si>
  <si>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</si>
  <si>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</si>
  <si>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</si>
  <si>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</si>
  <si>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</si>
  <si>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</si>
  <si>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</si>
  <si>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</si>
  <si>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</si>
  <si>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</si>
  <si>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</si>
  <si>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</si>
  <si>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</si>
  <si>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</si>
  <si>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</si>
  <si>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</si>
  <si>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</si>
  <si>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</si>
  <si>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</si>
  <si>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</si>
  <si>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</si>
  <si>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</si>
  <si>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</si>
  <si>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</si>
  <si>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</si>
  <si>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</si>
  <si>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</si>
  <si>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</si>
  <si>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</si>
  <si>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</si>
  <si>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</si>
  <si>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</si>
  <si>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</si>
  <si>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</si>
  <si>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</si>
  <si>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</si>
  <si>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</si>
  <si>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</si>
  <si>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</si>
  <si>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</si>
  <si>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</si>
  <si>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</si>
  <si>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</si>
  <si>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</si>
  <si>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</si>
  <si>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</si>
  <si>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</si>
  <si>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</si>
  <si>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</si>
  <si>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</si>
  <si>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</si>
  <si>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</si>
  <si>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</si>
  <si>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</si>
  <si>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</si>
  <si>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</si>
  <si>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</si>
  <si>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</si>
  <si>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</si>
  <si>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</si>
  <si>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</si>
  <si>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</si>
  <si>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</si>
  <si>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</si>
  <si>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</si>
  <si>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</si>
  <si>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</si>
  <si>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</si>
  <si>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</si>
  <si>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</si>
  <si>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</si>
  <si>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</si>
  <si>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</si>
  <si>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</si>
  <si>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</si>
  <si>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</si>
  <si>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</si>
  <si>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</si>
  <si>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</si>
  <si>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</si>
  <si>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</si>
  <si>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</si>
  <si>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</si>
  <si>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</si>
  <si>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</si>
  <si>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</si>
  <si>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</si>
  <si>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</si>
  <si>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</si>
  <si>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</si>
  <si>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</si>
  <si>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</si>
  <si>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</si>
  <si>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</si>
  <si>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</si>
  <si>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</si>
  <si>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</si>
  <si>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</si>
  <si>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</si>
  <si>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</si>
  <si>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</si>
  <si>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</si>
  <si>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</si>
  <si>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</si>
  <si>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</si>
  <si>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</si>
  <si>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</si>
  <si>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</si>
  <si>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</si>
  <si>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</si>
  <si>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</si>
  <si>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</si>
  <si>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</si>
  <si>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</si>
  <si>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</si>
  <si>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</si>
  <si>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</si>
  <si>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</si>
  <si>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</si>
  <si>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</si>
  <si>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</si>
  <si>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</si>
  <si>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</si>
  <si>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</si>
  <si>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</si>
  <si>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</si>
  <si>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</si>
  <si>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</si>
  <si>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</si>
  <si>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</si>
  <si>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</si>
  <si>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</si>
  <si>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</si>
  <si>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</si>
  <si>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</si>
  <si>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</si>
  <si>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</si>
  <si>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</si>
  <si>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</si>
  <si>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</si>
  <si>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</si>
  <si>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</si>
  <si>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</si>
  <si>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</si>
  <si>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</si>
  <si>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</si>
  <si>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</si>
  <si>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</si>
  <si>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</si>
  <si>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</si>
  <si>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</si>
  <si>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</si>
  <si>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</si>
  <si>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</si>
  <si>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</si>
  <si>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</si>
  <si>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</si>
  <si>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</si>
  <si>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</si>
  <si>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</si>
  <si>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</si>
  <si>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</si>
  <si>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</si>
  <si>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</si>
  <si>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</si>
  <si>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</si>
  <si>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</si>
  <si>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</si>
  <si>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</si>
  <si>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</si>
  <si>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</si>
  <si>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</si>
  <si>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</si>
  <si>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</si>
  <si>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</si>
  <si>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</si>
  <si>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</si>
  <si>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</si>
  <si>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</si>
  <si>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</si>
  <si>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</si>
  <si>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</si>
  <si>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</si>
  <si>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</si>
  <si>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</si>
  <si>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</si>
  <si>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</si>
  <si>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</si>
  <si>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</si>
  <si>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</si>
  <si>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</si>
  <si>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</si>
  <si>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</si>
  <si>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</si>
  <si>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</si>
  <si>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</si>
  <si>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</si>
  <si>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</si>
  <si>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</si>
  <si>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</si>
  <si>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</si>
  <si>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</si>
  <si>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</si>
  <si>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</si>
  <si>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</si>
  <si>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</si>
  <si>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</si>
  <si>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</si>
  <si>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</si>
  <si>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</si>
  <si>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</si>
  <si>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</si>
  <si>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</si>
  <si>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</si>
  <si>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</si>
  <si>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</si>
  <si>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</si>
  <si>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</si>
  <si>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</si>
  <si>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</si>
  <si>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</si>
  <si>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</si>
  <si>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</si>
  <si>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</si>
  <si>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</si>
  <si>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</si>
  <si>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</si>
  <si>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</si>
  <si>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</si>
  <si>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</si>
  <si>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</si>
  <si>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</si>
  <si>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</si>
  <si>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</si>
  <si>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</si>
  <si>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</si>
  <si>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</si>
  <si>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</si>
  <si>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</si>
  <si>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</si>
  <si>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</si>
  <si>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</si>
  <si>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</si>
  <si>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</si>
  <si>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</si>
  <si>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</si>
  <si>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</si>
  <si>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</si>
  <si>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</si>
  <si>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</si>
  <si>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</si>
  <si>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</si>
  <si>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</si>
  <si>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</si>
  <si>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</si>
  <si>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</si>
  <si>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</si>
  <si>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</si>
  <si>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</si>
  <si>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</si>
  <si>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</si>
  <si>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</si>
  <si>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</si>
  <si>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</si>
  <si>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</si>
  <si>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</si>
  <si>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</si>
  <si>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</si>
  <si>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</si>
  <si>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</si>
  <si>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</si>
  <si>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</si>
  <si>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</si>
  <si>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</si>
  <si>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</si>
  <si>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</si>
  <si>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</si>
  <si>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</si>
  <si>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</si>
  <si>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</si>
  <si>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</si>
  <si>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</si>
  <si>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</si>
  <si>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</si>
  <si>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</si>
  <si>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</si>
  <si>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</si>
  <si>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</si>
  <si>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</si>
  <si>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</si>
  <si>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</si>
  <si>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</si>
  <si>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</si>
  <si>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</si>
  <si>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</si>
  <si>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</si>
  <si>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</si>
  <si>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</si>
  <si>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</si>
  <si>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</si>
  <si>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</si>
  <si>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</si>
  <si>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</si>
  <si>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</si>
  <si>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</si>
  <si>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</si>
  <si>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</si>
  <si>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</si>
  <si>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</si>
  <si>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</si>
  <si>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</si>
  <si>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</si>
  <si>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</si>
  <si>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</si>
  <si>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</si>
  <si>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</si>
  <si>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</si>
  <si>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</si>
  <si>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</si>
  <si>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</si>
  <si>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</si>
  <si>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</si>
  <si>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</si>
  <si>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</si>
  <si>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</si>
  <si>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</si>
  <si>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</si>
  <si>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</si>
  <si>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</si>
  <si>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</si>
  <si>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</si>
  <si>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</si>
  <si>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</si>
  <si>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</si>
  <si>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</si>
  <si>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</si>
  <si>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</si>
  <si>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</si>
  <si>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</si>
  <si>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</si>
  <si>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</si>
  <si>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</si>
  <si>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</si>
  <si>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</si>
  <si>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</si>
  <si>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</si>
  <si>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</si>
  <si>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</si>
  <si>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</si>
  <si>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</si>
  <si>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</si>
  <si>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</si>
  <si>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</si>
  <si>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</si>
  <si>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</si>
  <si>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</si>
  <si>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</si>
  <si>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</si>
  <si>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</si>
  <si>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</si>
  <si>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</si>
  <si>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</si>
  <si>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</si>
  <si>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</si>
  <si>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</si>
  <si>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</si>
  <si>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</si>
  <si>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</si>
  <si>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</si>
  <si>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</si>
  <si>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</si>
  <si>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</si>
  <si>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</si>
  <si>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</si>
  <si>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</si>
  <si>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</si>
  <si>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</si>
  <si>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</si>
  <si>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</si>
  <si>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</si>
  <si>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</si>
  <si>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</si>
  <si>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</si>
  <si>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</si>
  <si>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</si>
  <si>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</si>
  <si>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</si>
  <si>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</si>
  <si>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</si>
  <si>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</si>
  <si>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</si>
  <si>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</si>
  <si>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</si>
  <si>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</si>
  <si>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</si>
  <si>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</si>
  <si>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</si>
  <si>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</si>
  <si>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</si>
  <si>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</si>
  <si>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</si>
  <si>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</si>
  <si>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</si>
  <si>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</si>
  <si>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</si>
  <si>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</si>
  <si>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</si>
  <si>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</si>
  <si>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</si>
  <si>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</si>
  <si>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</si>
  <si>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</si>
  <si>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</si>
  <si>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</si>
  <si>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</si>
  <si>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</si>
  <si>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</si>
  <si>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</si>
  <si>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</si>
  <si>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</si>
  <si>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</si>
  <si>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</si>
  <si>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</si>
  <si>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</si>
  <si>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</si>
  <si>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</si>
  <si>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</si>
  <si>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</si>
  <si>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</si>
  <si>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</si>
  <si>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</si>
  <si>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</si>
  <si>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</si>
  <si>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</si>
  <si>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</si>
  <si>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</si>
  <si>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</si>
  <si>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</si>
  <si>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</si>
  <si>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</si>
  <si>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</si>
  <si>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</si>
  <si>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</si>
  <si>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</si>
  <si>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</si>
  <si>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</si>
  <si>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</si>
  <si>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</si>
  <si>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</si>
  <si>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</si>
  <si>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</si>
  <si>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</si>
  <si>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</si>
  <si>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</si>
  <si>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</si>
  <si>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</si>
  <si>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</si>
  <si>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</si>
  <si>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</si>
  <si>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</si>
  <si>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</si>
  <si>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</si>
  <si>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</si>
  <si>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</si>
  <si>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</si>
  <si>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</si>
  <si>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</si>
  <si>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</si>
  <si>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</si>
  <si>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</si>
  <si>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</si>
  <si>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</si>
  <si>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</si>
  <si>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</si>
  <si>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</si>
  <si>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</si>
  <si>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</si>
  <si>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</si>
  <si>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</si>
  <si>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</si>
  <si>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</si>
  <si>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</si>
  <si>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</si>
  <si>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</si>
  <si>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</si>
  <si>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</si>
  <si>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</si>
  <si>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</si>
  <si>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</si>
  <si>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</si>
  <si>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</si>
  <si>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</si>
  <si>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</si>
  <si>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</si>
  <si>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</si>
  <si>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</si>
  <si>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</si>
  <si>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</si>
  <si>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</si>
  <si>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</si>
  <si>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</si>
  <si>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</si>
  <si>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</si>
  <si>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</si>
  <si>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</si>
  <si>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</si>
  <si>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</si>
  <si>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</si>
  <si>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</si>
  <si>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</si>
  <si>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</si>
  <si>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</si>
  <si>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</si>
  <si>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</si>
  <si>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</si>
  <si>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</si>
  <si>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</si>
  <si>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</si>
  <si>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</si>
  <si>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</si>
  <si>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</si>
  <si>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</si>
  <si>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</si>
  <si>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</si>
  <si>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</si>
  <si>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</si>
  <si>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</si>
  <si>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</si>
  <si>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</si>
  <si>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</si>
  <si>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</si>
  <si>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</si>
  <si>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</si>
  <si>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</si>
  <si>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</si>
  <si>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</si>
  <si>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</si>
  <si>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</si>
  <si>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</si>
  <si>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</si>
  <si>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</si>
  <si>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</si>
  <si>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</si>
  <si>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</si>
  <si>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</si>
  <si>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</si>
  <si>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</si>
  <si>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</si>
  <si>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</si>
  <si>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</si>
  <si>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</si>
  <si>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</si>
  <si>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</si>
  <si>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</si>
  <si>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</si>
  <si>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</si>
  <si>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</si>
  <si>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</si>
  <si>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</si>
  <si>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</si>
  <si>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</si>
  <si>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</si>
  <si>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</si>
  <si>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</si>
  <si>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</si>
  <si>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</si>
  <si>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</si>
  <si>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</si>
  <si>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</si>
  <si>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</si>
  <si>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</si>
  <si>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</si>
  <si>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</si>
  <si>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</si>
  <si>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</si>
  <si>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</si>
  <si>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</si>
  <si>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</si>
  <si>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</si>
  <si>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</si>
  <si>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</si>
  <si>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</si>
  <si>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</si>
  <si>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</si>
  <si>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</si>
  <si>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</si>
  <si>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</si>
  <si>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</si>
  <si>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</si>
  <si>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</si>
  <si>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</si>
  <si>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</si>
  <si>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</si>
  <si>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</si>
  <si>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</si>
  <si>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</si>
  <si>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</si>
  <si>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</si>
  <si>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</si>
  <si>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</si>
  <si>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</si>
  <si>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</si>
  <si>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</si>
  <si>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</si>
  <si>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</si>
  <si>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</si>
  <si>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</si>
  <si>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</si>
  <si>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</si>
  <si>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</si>
  <si>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</si>
  <si>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</si>
  <si>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</si>
  <si>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</si>
  <si>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</si>
  <si>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</si>
  <si>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</si>
  <si>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</si>
  <si>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</si>
  <si>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</si>
  <si>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</si>
  <si>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</si>
  <si>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</si>
  <si>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</si>
  <si>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</si>
  <si>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</si>
  <si>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</si>
  <si>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</si>
  <si>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</si>
  <si>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</si>
  <si>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</si>
  <si>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</si>
  <si>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</si>
  <si>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</si>
  <si>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</si>
  <si>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</si>
  <si>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</si>
  <si>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</si>
  <si>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</si>
  <si>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</si>
  <si>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</si>
  <si>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</si>
  <si>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</si>
  <si>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</si>
  <si>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</si>
  <si>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</si>
  <si>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</si>
  <si>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</si>
  <si>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</si>
  <si>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</si>
  <si>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</si>
  <si>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</si>
  <si>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</si>
  <si>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</si>
  <si>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</si>
  <si>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</si>
  <si>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</si>
  <si>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</si>
  <si>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</si>
  <si>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</si>
  <si>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</si>
  <si>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</si>
  <si>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</si>
  <si>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</si>
  <si>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</si>
  <si>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</si>
  <si>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</si>
  <si>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</si>
  <si>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</si>
  <si>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</si>
  <si>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</si>
  <si>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</si>
  <si>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</si>
  <si>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</si>
  <si>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</si>
  <si>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</si>
  <si>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</si>
  <si>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</si>
  <si>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</si>
  <si>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</si>
  <si>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</si>
  <si>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</si>
  <si>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</si>
  <si>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</si>
  <si>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</si>
  <si>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</si>
  <si>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</si>
  <si>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</si>
  <si>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</si>
  <si>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</si>
  <si>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</si>
  <si>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</si>
  <si>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</si>
  <si>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</si>
  <si>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</si>
  <si>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</si>
  <si>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</si>
  <si>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</si>
  <si>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</si>
  <si>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</si>
  <si>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</si>
  <si>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</si>
  <si>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</si>
  <si>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</si>
  <si>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</si>
  <si>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</si>
  <si>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</si>
  <si>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</si>
  <si>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</si>
  <si>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</si>
  <si>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</si>
  <si>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</si>
  <si>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</si>
  <si>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</si>
  <si>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</si>
  <si>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</si>
  <si>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</si>
  <si>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</si>
  <si>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</si>
  <si>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</si>
  <si>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</si>
  <si>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</si>
  <si>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</si>
  <si>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</si>
  <si>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</si>
  <si>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</si>
  <si>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</si>
  <si>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</si>
  <si>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</si>
  <si>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</si>
  <si>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</si>
  <si>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</si>
  <si>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</si>
  <si>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</si>
  <si>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</si>
  <si>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</si>
  <si>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</si>
  <si>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</si>
  <si>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</si>
  <si>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</si>
  <si>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</si>
  <si>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</si>
  <si>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</si>
  <si>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</si>
  <si>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</si>
  <si>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</si>
  <si>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</si>
  <si>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</si>
  <si>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</si>
  <si>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</si>
  <si>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</si>
  <si>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</si>
  <si>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</si>
  <si>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</si>
  <si>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</si>
  <si>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</si>
  <si>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</si>
  <si>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</si>
  <si>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</si>
  <si>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</si>
  <si>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</si>
  <si>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</si>
  <si>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</si>
  <si>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</si>
  <si>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</si>
  <si>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</si>
  <si>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</si>
  <si>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</si>
  <si>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</si>
  <si>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</si>
  <si>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</si>
  <si>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</si>
  <si>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</si>
  <si>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</si>
  <si>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</si>
  <si>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</si>
  <si>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</si>
  <si>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</si>
  <si>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</si>
  <si>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</si>
  <si>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</si>
  <si>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</si>
  <si>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</si>
  <si>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</si>
  <si>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</si>
  <si>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</si>
  <si>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</si>
  <si>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</si>
  <si>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</si>
  <si>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</si>
  <si>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</si>
  <si>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</si>
  <si>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</si>
  <si>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</si>
  <si>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</si>
  <si>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</si>
  <si>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</si>
  <si>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</si>
  <si>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</si>
  <si>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</si>
  <si>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</si>
  <si>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</si>
  <si>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</si>
  <si>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</si>
  <si>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</si>
  <si>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</si>
  <si>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</si>
  <si>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</si>
  <si>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</si>
  <si>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</si>
  <si>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</si>
  <si>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</si>
  <si>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</si>
  <si>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</si>
  <si>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</si>
  <si>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</si>
  <si>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</si>
  <si>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</si>
  <si>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</si>
  <si>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</si>
  <si>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</si>
  <si>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</si>
  <si>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</si>
  <si>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</si>
  <si>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</si>
  <si>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</si>
  <si>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</si>
  <si>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</si>
  <si>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</si>
  <si>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</si>
  <si>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</si>
  <si>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</si>
  <si>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</si>
  <si>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</si>
  <si>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</si>
  <si>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</si>
  <si>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</si>
  <si>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</si>
  <si>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</si>
  <si>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</si>
  <si>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</si>
  <si>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</si>
  <si>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</si>
  <si>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</si>
  <si>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</si>
  <si>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</si>
  <si>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</si>
  <si>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</si>
  <si>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</si>
  <si>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</si>
  <si>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</si>
  <si>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</si>
  <si>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</si>
  <si>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</si>
  <si>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</si>
  <si>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</si>
  <si>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</si>
  <si>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</si>
  <si>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</si>
  <si>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</si>
  <si>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</si>
  <si>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</si>
  <si>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</si>
  <si>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</si>
  <si>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</si>
  <si>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</si>
  <si>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</si>
  <si>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</si>
  <si>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</si>
  <si>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</si>
  <si>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</si>
  <si>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</si>
  <si>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</si>
  <si>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</si>
  <si>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</si>
  <si>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</si>
  <si>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</si>
  <si>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</si>
  <si>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</si>
  <si>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</si>
  <si>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</si>
  <si>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</si>
  <si>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</si>
  <si>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</si>
  <si>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</si>
  <si>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</si>
  <si>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</si>
  <si>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</si>
  <si>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</si>
  <si>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</si>
  <si>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</si>
  <si>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</si>
  <si>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</si>
  <si>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</si>
  <si>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</si>
  <si>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</si>
  <si>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</si>
  <si>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</si>
  <si>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</si>
  <si>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</si>
  <si>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</si>
  <si>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</si>
  <si>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</si>
  <si>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</si>
  <si>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</si>
  <si>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</si>
  <si>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</si>
  <si>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</si>
  <si>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</si>
  <si>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</si>
  <si>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</si>
  <si>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</si>
  <si>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</si>
  <si>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</si>
  <si>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</si>
  <si>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</si>
  <si>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</si>
  <si>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</si>
  <si>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</si>
  <si>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</si>
  <si>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</si>
  <si>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</si>
  <si>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</si>
  <si>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</si>
  <si>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</si>
  <si>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</si>
  <si>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</si>
  <si>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</si>
  <si>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</si>
  <si>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</si>
  <si>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</si>
  <si>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</si>
  <si>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</si>
  <si>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</si>
  <si>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</si>
  <si>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</si>
  <si>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</si>
  <si>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</si>
  <si>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</si>
  <si>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</si>
  <si>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</si>
  <si>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</si>
  <si>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</si>
  <si>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</si>
  <si>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</si>
  <si>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</si>
  <si>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</si>
  <si>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</si>
  <si>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</si>
  <si>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</si>
  <si>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</si>
  <si>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</si>
  <si>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</si>
  <si>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</si>
  <si>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</si>
  <si>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</si>
  <si>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</si>
  <si>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</si>
  <si>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</si>
  <si>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</si>
  <si>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</si>
  <si>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</si>
  <si>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</si>
  <si>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</si>
  <si>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</si>
  <si>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</si>
  <si>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</si>
  <si>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</si>
  <si>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</si>
  <si>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</si>
  <si>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</si>
  <si>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</si>
  <si>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</si>
  <si>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</si>
  <si>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</si>
  <si>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</si>
  <si>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</si>
  <si>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</si>
  <si>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</si>
  <si>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</si>
  <si>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</si>
  <si>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</si>
  <si>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</si>
  <si>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</si>
  <si>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</si>
  <si>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</si>
  <si>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</si>
  <si>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</si>
  <si>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</si>
  <si>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</si>
  <si>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</si>
  <si>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</si>
  <si>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</si>
  <si>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</si>
  <si>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</si>
  <si>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</si>
  <si>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</si>
  <si>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</si>
  <si>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</si>
  <si>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</si>
  <si>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</si>
  <si>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</si>
  <si>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</si>
  <si>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</si>
  <si>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</si>
  <si>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</si>
  <si>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</si>
  <si>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</si>
  <si>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</si>
  <si>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</si>
  <si>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</si>
  <si>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</si>
  <si>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</si>
  <si>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</si>
  <si>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</si>
  <si>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</si>
  <si>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</si>
  <si>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</si>
  <si>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</si>
  <si>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</si>
  <si>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</si>
  <si>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</si>
  <si>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</si>
  <si>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</si>
  <si>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</si>
  <si>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</si>
  <si>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</si>
  <si>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</si>
  <si>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</si>
  <si>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</si>
  <si>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</si>
  <si>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</si>
  <si>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</si>
  <si>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</si>
  <si>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</si>
  <si>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</si>
  <si>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</si>
  <si>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</si>
  <si>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</si>
  <si>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</si>
  <si>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</si>
  <si>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</si>
  <si>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</si>
  <si>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</si>
  <si>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</si>
  <si>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</si>
  <si>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</si>
  <si>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</si>
  <si>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</si>
  <si>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</si>
  <si>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</si>
  <si>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</si>
  <si>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</si>
  <si>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</si>
  <si>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</si>
  <si>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</si>
  <si>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</si>
  <si>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</si>
  <si>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</si>
  <si>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</si>
  <si>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</si>
  <si>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</si>
  <si>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</si>
  <si>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</si>
  <si>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</si>
  <si>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</si>
  <si>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</si>
  <si>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</si>
  <si>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</si>
  <si>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</si>
  <si>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</si>
  <si>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</si>
  <si>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</si>
  <si>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</si>
  <si>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</si>
  <si>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</si>
  <si>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</si>
  <si>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</si>
  <si>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</si>
  <si>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</si>
  <si>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</si>
  <si>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</si>
  <si>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</si>
  <si>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</si>
  <si>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</si>
  <si>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</si>
  <si>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</si>
  <si>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</si>
  <si>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</si>
  <si>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</si>
  <si>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</si>
  <si>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</si>
  <si>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</si>
  <si>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</si>
  <si>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</si>
  <si>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</si>
  <si>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</si>
  <si>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</si>
  <si>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</si>
  <si>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</si>
  <si>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</si>
  <si>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</si>
  <si>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</si>
  <si>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</si>
  <si>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</si>
  <si>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</si>
  <si>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</si>
  <si>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</si>
  <si>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</si>
  <si>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</si>
  <si>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</si>
  <si>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</si>
  <si>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</si>
  <si>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</si>
  <si>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</si>
  <si>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</si>
  <si>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</si>
  <si>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</si>
  <si>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</si>
  <si>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</si>
  <si>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</si>
  <si>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</si>
  <si>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</si>
  <si>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</si>
  <si>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</si>
  <si>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</si>
  <si>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</si>
  <si>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</si>
  <si>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</si>
  <si>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</si>
  <si>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</si>
  <si>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</si>
  <si>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</si>
  <si>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</si>
  <si>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</si>
  <si>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</si>
  <si>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</si>
  <si>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</si>
  <si>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</si>
  <si>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</si>
  <si>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</si>
  <si>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</si>
  <si>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</si>
  <si>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</si>
  <si>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</si>
  <si>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</si>
  <si>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</si>
  <si>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</si>
  <si>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</si>
  <si>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</si>
  <si>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</si>
  <si>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</si>
  <si>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</si>
  <si>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</si>
  <si>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</si>
  <si>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</si>
  <si>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</si>
  <si>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</si>
  <si>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</si>
  <si>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</si>
  <si>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</si>
  <si>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</si>
  <si>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</si>
  <si>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</si>
  <si>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</si>
  <si>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</si>
  <si>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</si>
  <si>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</si>
  <si>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</si>
  <si>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</si>
  <si>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</si>
  <si>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</si>
  <si>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</si>
  <si>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</si>
  <si>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</si>
  <si>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</si>
  <si>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</si>
  <si>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</si>
  <si>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</si>
  <si>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</si>
  <si>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</si>
  <si>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</si>
  <si>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</si>
  <si>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</si>
  <si>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</si>
  <si>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</si>
  <si>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</si>
  <si>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</si>
  <si>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</si>
  <si>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</si>
  <si>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</si>
  <si>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</si>
  <si>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</si>
  <si>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</si>
  <si>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</si>
  <si>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</si>
  <si>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</si>
  <si>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</si>
  <si>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</si>
  <si>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</si>
  <si>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</si>
  <si>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</si>
  <si>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</si>
  <si>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</si>
  <si>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</si>
  <si>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</si>
  <si>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</si>
  <si>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</si>
  <si>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</si>
  <si>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</si>
  <si>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</si>
  <si>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</si>
  <si>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</si>
  <si>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</si>
  <si>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</si>
  <si>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</si>
  <si>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</si>
  <si>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</si>
  <si>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</si>
  <si>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</si>
  <si>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</si>
  <si>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</si>
  <si>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</si>
  <si>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</si>
  <si>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</si>
  <si>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</si>
  <si>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</si>
  <si>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</si>
  <si>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</si>
  <si>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</si>
  <si>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</si>
  <si>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</si>
  <si>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</si>
  <si>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</si>
  <si>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</si>
  <si>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</si>
  <si>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</si>
  <si>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</si>
  <si>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</si>
  <si>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</si>
  <si>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</si>
  <si>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</si>
  <si>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</si>
  <si>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</si>
  <si>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</si>
  <si>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</si>
  <si>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</si>
  <si>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</si>
  <si>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</si>
  <si>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</si>
  <si>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</si>
  <si>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</si>
  <si>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</si>
  <si>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</si>
  <si>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</si>
  <si>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</si>
  <si>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</si>
  <si>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</si>
  <si>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</si>
  <si>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</si>
  <si>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</si>
  <si>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</si>
  <si>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</si>
  <si>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</si>
  <si>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</si>
  <si>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</si>
  <si>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</si>
  <si>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</si>
  <si>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</si>
  <si>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</si>
  <si>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</si>
  <si>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</si>
  <si>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</si>
  <si>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</si>
  <si>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</si>
  <si>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</si>
  <si>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</si>
  <si>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</si>
  <si>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</si>
  <si>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</si>
  <si>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</si>
  <si>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</si>
  <si>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</si>
  <si>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</si>
  <si>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</si>
  <si>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</si>
  <si>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</si>
  <si>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</si>
  <si>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</si>
  <si>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</si>
  <si>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</si>
  <si>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</si>
  <si>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</si>
  <si>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</si>
  <si>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</si>
  <si>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</si>
  <si>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</si>
  <si>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</si>
  <si>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</si>
  <si>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</si>
  <si>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</si>
  <si>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</si>
  <si>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</si>
  <si>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</si>
  <si>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</si>
  <si>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</si>
  <si>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</si>
  <si>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</si>
  <si>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</si>
  <si>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</si>
  <si>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</si>
  <si>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</si>
  <si>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</si>
  <si>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</si>
  <si>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</si>
  <si>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</si>
  <si>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</si>
  <si>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</si>
  <si>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</si>
  <si>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</si>
  <si>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</si>
  <si>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</si>
  <si>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</si>
  <si>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</si>
  <si>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</si>
  <si>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</si>
  <si>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</si>
  <si>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</si>
  <si>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</si>
  <si>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</si>
  <si>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</si>
  <si>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</si>
  <si>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</si>
  <si>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</si>
  <si>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</si>
  <si>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</si>
  <si>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</si>
  <si>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</si>
  <si>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</si>
  <si>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</si>
  <si>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</si>
  <si>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</si>
  <si>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</si>
  <si>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</si>
  <si>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</si>
  <si>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</si>
  <si>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</si>
  <si>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</si>
  <si>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</si>
  <si>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</si>
  <si>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</si>
  <si>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</si>
  <si>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</si>
  <si>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</si>
  <si>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</si>
  <si>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</si>
  <si>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</si>
  <si>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</si>
  <si>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</si>
  <si>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</si>
  <si>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</si>
  <si>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</si>
  <si>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</si>
  <si>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</si>
  <si>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</si>
  <si>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</si>
  <si>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</si>
  <si>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</si>
  <si>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</si>
  <si>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</si>
  <si>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</si>
  <si>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</si>
  <si>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</si>
  <si>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</si>
  <si>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</si>
  <si>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</si>
  <si>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</si>
  <si>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</si>
  <si>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</si>
  <si>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</si>
  <si>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</si>
  <si>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</si>
  <si>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</si>
  <si>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</si>
  <si>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</si>
  <si>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</si>
  <si>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</si>
  <si>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</si>
  <si>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</si>
  <si>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</si>
  <si>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</si>
  <si>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</si>
  <si>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</si>
  <si>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</si>
  <si>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</si>
  <si>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</si>
  <si>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</si>
  <si>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</si>
  <si>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</si>
  <si>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</si>
  <si>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</si>
  <si>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</si>
  <si>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</si>
  <si>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</si>
  <si>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</si>
  <si>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</si>
  <si>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</si>
  <si>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</si>
  <si>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</si>
  <si>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</si>
  <si>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</si>
  <si>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</si>
  <si>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</si>
  <si>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</si>
  <si>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</si>
  <si>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</si>
  <si>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</si>
  <si>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</si>
  <si>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</si>
  <si>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</si>
  <si>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</si>
  <si>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</si>
  <si>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</si>
  <si>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</si>
  <si>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</si>
  <si>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</si>
  <si>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</si>
  <si>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</si>
  <si>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</si>
  <si>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</si>
  <si>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</si>
  <si>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</si>
  <si>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</si>
  <si>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</si>
  <si>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</si>
  <si>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</si>
  <si>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</si>
  <si>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</si>
  <si>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</si>
  <si>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</si>
  <si>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</si>
  <si>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</si>
  <si>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</si>
  <si>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</si>
  <si>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</si>
  <si>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</si>
  <si>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</si>
  <si>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</si>
  <si>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</si>
  <si>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</si>
  <si>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</si>
  <si>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</si>
  <si>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</si>
  <si>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</si>
  <si>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</si>
  <si>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</si>
  <si>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</si>
  <si>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</si>
  <si>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</si>
  <si>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</si>
  <si>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</si>
  <si>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</si>
  <si>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</si>
  <si>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</si>
  <si>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</si>
  <si>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</si>
  <si>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</si>
  <si>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</si>
  <si>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</si>
  <si>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</si>
  <si>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</si>
  <si>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</si>
  <si>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</si>
  <si>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</si>
  <si>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</si>
  <si>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</si>
  <si>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</si>
  <si>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</si>
  <si>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</si>
  <si>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</si>
  <si>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</si>
  <si>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</si>
  <si>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</si>
  <si>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</si>
  <si>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</si>
  <si>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</si>
  <si>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</si>
  <si>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</si>
  <si>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</si>
  <si>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</si>
  <si>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</si>
  <si>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</si>
  <si>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</si>
  <si>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</si>
  <si>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</si>
  <si>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</si>
  <si>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</si>
  <si>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</si>
  <si>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</si>
  <si>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</si>
  <si>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</si>
  <si>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</si>
  <si>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</si>
  <si>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</si>
  <si>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</si>
  <si>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</si>
  <si>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</si>
  <si>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</si>
  <si>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</si>
  <si>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</si>
  <si>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</si>
  <si>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</si>
  <si>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</si>
  <si>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</si>
  <si>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</si>
  <si>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</si>
  <si>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</si>
  <si>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</si>
  <si>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</si>
  <si>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</si>
  <si>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</si>
  <si>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</si>
  <si>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</si>
  <si>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</si>
  <si>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</si>
  <si>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</si>
  <si>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</si>
  <si>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</si>
  <si>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</si>
  <si>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</si>
  <si>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</si>
  <si>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</si>
  <si>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</si>
  <si>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</si>
  <si>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</si>
  <si>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</si>
  <si>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</si>
  <si>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</si>
  <si>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</si>
  <si>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</si>
  <si>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</si>
  <si>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</si>
  <si>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</si>
  <si>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</si>
  <si>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</si>
  <si>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</si>
  <si>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</si>
  <si>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</si>
  <si>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</si>
  <si>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</si>
  <si>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</si>
  <si>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</si>
  <si>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</si>
  <si>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</si>
  <si>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</si>
  <si>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</si>
  <si>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</si>
  <si>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</si>
  <si>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</si>
  <si>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</si>
  <si>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</si>
  <si>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</si>
  <si>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</si>
  <si>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</si>
  <si>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</si>
  <si>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</si>
  <si>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</si>
  <si>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</si>
  <si>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</si>
  <si>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</si>
  <si>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</si>
  <si>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</si>
  <si>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</si>
  <si>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</si>
  <si>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</si>
  <si>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</si>
  <si>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</si>
  <si>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</si>
  <si>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</si>
  <si>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</si>
  <si>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</si>
  <si>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</si>
  <si>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</si>
  <si>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</si>
  <si>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</si>
  <si>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</si>
  <si>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</si>
  <si>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</si>
  <si>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</si>
  <si>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</si>
  <si>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</si>
  <si>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</si>
  <si>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</si>
  <si>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</si>
  <si>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</si>
  <si>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</si>
  <si>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</si>
  <si>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</si>
  <si>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</si>
  <si>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</si>
  <si>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</si>
  <si>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</si>
  <si>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</si>
  <si>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</si>
  <si>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</si>
  <si>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</si>
  <si>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</si>
  <si>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</si>
  <si>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</si>
  <si>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</si>
  <si>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</si>
  <si>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</si>
  <si>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</si>
  <si>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</si>
  <si>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</si>
  <si>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</si>
  <si>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</si>
  <si>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</si>
  <si>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</si>
  <si>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</si>
  <si>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</si>
  <si>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</si>
  <si>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</si>
  <si>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</si>
  <si>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</si>
  <si>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</si>
  <si>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</si>
  <si>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</si>
  <si>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</si>
  <si>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</si>
  <si>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</si>
  <si>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</si>
  <si>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</si>
  <si>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</si>
  <si>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</si>
  <si>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</si>
  <si>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</si>
  <si>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</si>
  <si>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</si>
  <si>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</si>
  <si>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</si>
  <si>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</si>
  <si>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</si>
  <si>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</si>
  <si>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</si>
  <si>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</si>
  <si>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</si>
  <si>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</si>
  <si>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</si>
  <si>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</si>
  <si>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</si>
  <si>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</si>
  <si>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</si>
  <si>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</si>
  <si>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</si>
  <si>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</si>
  <si>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</si>
  <si>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</si>
  <si>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</si>
  <si>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</si>
  <si>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</si>
  <si>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</si>
  <si>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</si>
  <si>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</si>
  <si>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</si>
  <si>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</si>
  <si>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</si>
  <si>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</si>
  <si>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</si>
  <si>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</si>
  <si>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</si>
  <si>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</si>
  <si>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</si>
  <si>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</si>
  <si>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</si>
  <si>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</si>
  <si>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</si>
  <si>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</si>
  <si>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</si>
  <si>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</si>
  <si>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</si>
  <si>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</si>
  <si>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</si>
  <si>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</si>
  <si>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</si>
  <si>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</si>
  <si>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</si>
  <si>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</si>
  <si>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</si>
  <si>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</si>
  <si>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</si>
  <si>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</si>
  <si>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</si>
  <si>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</si>
  <si>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</si>
  <si>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</si>
  <si>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</si>
  <si>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</si>
  <si>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</si>
  <si>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</si>
  <si>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</si>
  <si>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</si>
  <si>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</si>
  <si>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</si>
  <si>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</si>
  <si>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</si>
  <si>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</si>
  <si>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</si>
  <si>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</si>
  <si>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</si>
  <si>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</si>
  <si>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</si>
  <si>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</si>
  <si>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</si>
  <si>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</si>
  <si>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</si>
  <si>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</si>
  <si>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</si>
  <si>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</si>
  <si>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</si>
  <si>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</si>
  <si>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</si>
  <si>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</si>
  <si>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</si>
  <si>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</si>
  <si>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</si>
  <si>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</si>
  <si>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</si>
  <si>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</si>
  <si>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</si>
  <si>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</si>
  <si>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</si>
  <si>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</si>
  <si>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</si>
  <si>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</si>
  <si>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</si>
  <si>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</si>
  <si>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</si>
  <si>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</si>
  <si>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</si>
  <si>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</si>
  <si>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</si>
  <si>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</si>
  <si>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</si>
  <si>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</si>
  <si>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</si>
  <si>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</si>
  <si>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</si>
  <si>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</si>
  <si>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</si>
  <si>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</si>
  <si>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</si>
  <si>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</si>
  <si>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</si>
  <si>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</si>
  <si>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</si>
  <si>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</si>
  <si>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</si>
  <si>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</si>
  <si>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</si>
  <si>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</si>
  <si>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</si>
  <si>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</si>
  <si>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</si>
  <si>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</si>
  <si>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</si>
  <si>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</si>
  <si>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</si>
  <si>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</si>
  <si>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</si>
  <si>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</si>
  <si>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</si>
  <si>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</si>
  <si>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</si>
  <si>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</si>
  <si>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</si>
  <si>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</si>
  <si>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</si>
  <si>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</si>
  <si>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</si>
  <si>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</si>
  <si>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</si>
  <si>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</si>
  <si>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</si>
  <si>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</si>
  <si>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</si>
  <si>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</si>
  <si>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</si>
  <si>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</si>
  <si>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</si>
  <si>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</si>
  <si>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</si>
  <si>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</si>
  <si>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</si>
  <si>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</si>
  <si>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</si>
  <si>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</si>
  <si>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</si>
  <si>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</si>
  <si>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</si>
  <si>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</si>
  <si>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</si>
  <si>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</si>
  <si>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</si>
  <si>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</si>
  <si>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</si>
  <si>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</si>
  <si>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</si>
  <si>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</si>
  <si>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</si>
  <si>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</si>
  <si>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</si>
  <si>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</si>
  <si>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</si>
  <si>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</si>
  <si>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</si>
  <si>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</si>
  <si>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</si>
  <si>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</si>
  <si>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</si>
  <si>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</si>
  <si>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</si>
  <si>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</si>
  <si>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</si>
  <si>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</si>
  <si>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</si>
  <si>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</si>
  <si>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</si>
  <si>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</si>
  <si>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</si>
  <si>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</si>
  <si>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</si>
  <si>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</si>
  <si>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</si>
  <si>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</si>
  <si>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</si>
  <si>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</si>
  <si>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</si>
  <si>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</si>
  <si>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</si>
  <si>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</si>
  <si>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</si>
  <si>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</si>
  <si>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</si>
  <si>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</si>
  <si>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</si>
  <si>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</si>
  <si>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</si>
  <si>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</si>
  <si>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</si>
  <si>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</si>
  <si>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</si>
  <si>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</si>
  <si>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</si>
  <si>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</si>
  <si>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</si>
  <si>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</si>
  <si>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</si>
  <si>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</si>
  <si>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</si>
  <si>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</si>
  <si>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</si>
  <si>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</si>
  <si>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</si>
  <si>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</si>
  <si>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</si>
  <si>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</si>
  <si>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</si>
  <si>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</si>
  <si>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</si>
  <si>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</si>
  <si>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</si>
  <si>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</si>
  <si>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</si>
  <si>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</si>
  <si>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</si>
  <si>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</si>
  <si>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</si>
  <si>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</si>
  <si>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</si>
  <si>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</si>
  <si>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</si>
  <si>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</si>
  <si>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</si>
  <si>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</si>
  <si>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</si>
  <si>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</si>
  <si>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</si>
  <si>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</si>
  <si>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</si>
  <si>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</si>
  <si>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</si>
  <si>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</si>
  <si>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</si>
  <si>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</si>
  <si>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</si>
  <si>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</si>
  <si>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</si>
  <si>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</si>
  <si>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</si>
  <si>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</si>
  <si>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</si>
  <si>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</si>
  <si>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</si>
  <si>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</si>
  <si>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</si>
  <si>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</si>
  <si>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</si>
  <si>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</si>
  <si>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</si>
  <si>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</si>
  <si>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</si>
  <si>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</si>
  <si>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</si>
  <si>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</si>
  <si>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</si>
  <si>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</si>
  <si>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</si>
  <si>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</si>
  <si>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</si>
  <si>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</si>
  <si>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</si>
  <si>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</si>
  <si>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</si>
  <si>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</si>
  <si>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</si>
  <si>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</si>
  <si>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</si>
  <si>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</si>
  <si>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</si>
  <si>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</si>
  <si>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</si>
  <si>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</si>
  <si>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</si>
  <si>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</si>
  <si>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</si>
  <si>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</si>
  <si>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</si>
  <si>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</si>
  <si>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</si>
  <si>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</si>
  <si>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</si>
  <si>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</si>
  <si>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</si>
  <si>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</si>
  <si>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</si>
  <si>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</si>
  <si>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</si>
  <si>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</si>
  <si>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</si>
  <si>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</si>
  <si>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</si>
  <si>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</si>
  <si>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</si>
  <si>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</si>
  <si>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</si>
  <si>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</si>
  <si>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</si>
  <si>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</si>
  <si>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</si>
  <si>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</si>
  <si>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</si>
  <si>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</si>
  <si>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</si>
  <si>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</si>
  <si>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</si>
  <si>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</si>
  <si>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</si>
  <si>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</si>
  <si>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</si>
  <si>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</si>
  <si>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</si>
  <si>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</si>
  <si>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</si>
  <si>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</si>
  <si>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</si>
  <si>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</si>
  <si>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</si>
  <si>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</si>
  <si>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</si>
  <si>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</si>
  <si>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</si>
  <si>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</si>
  <si>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</si>
  <si>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</si>
  <si>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</si>
  <si>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</si>
  <si>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</si>
  <si>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</si>
  <si>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</si>
  <si>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</si>
  <si>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</si>
  <si>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</si>
  <si>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</si>
  <si>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</si>
  <si>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</si>
  <si>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</si>
  <si>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</si>
  <si>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</si>
  <si>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</si>
  <si>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</si>
  <si>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</si>
  <si>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</si>
  <si>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</si>
  <si>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</si>
  <si>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</si>
  <si>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</si>
  <si>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</si>
  <si>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</si>
  <si>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</si>
  <si>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</si>
  <si>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</si>
  <si>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</si>
  <si>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</si>
  <si>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</si>
  <si>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</si>
  <si>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</si>
  <si>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</si>
  <si>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</si>
  <si>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</si>
  <si>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</si>
  <si>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</si>
  <si>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</si>
  <si>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</si>
  <si>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</si>
  <si>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</si>
  <si>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</si>
  <si>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</si>
  <si>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</si>
  <si>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</si>
  <si>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</si>
  <si>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</si>
  <si>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</si>
  <si>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</si>
  <si>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</si>
  <si>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</si>
  <si>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</si>
  <si>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</si>
  <si>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</si>
  <si>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</si>
  <si>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</si>
  <si>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</si>
  <si>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</si>
  <si>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</si>
  <si>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</si>
  <si>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</si>
  <si>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</si>
  <si>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</si>
  <si>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</si>
  <si>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</si>
  <si>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</si>
  <si>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</si>
  <si>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</si>
  <si>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</si>
  <si>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</si>
  <si>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</si>
  <si>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</si>
  <si>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</si>
  <si>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</si>
  <si>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</si>
  <si>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</si>
  <si>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</si>
  <si>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</si>
  <si>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</si>
  <si>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</si>
  <si>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</si>
  <si>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</si>
  <si>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</si>
  <si>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</si>
  <si>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</si>
  <si>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</si>
  <si>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</si>
  <si>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</si>
  <si>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</si>
  <si>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</si>
  <si>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</si>
  <si>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</si>
  <si>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</si>
  <si>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</si>
  <si>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</si>
  <si>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</si>
  <si>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</si>
  <si>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</si>
  <si>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</si>
  <si>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</si>
  <si>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</si>
  <si>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</si>
  <si>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</si>
  <si>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</si>
  <si>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</si>
  <si>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</si>
  <si>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</si>
  <si>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</si>
  <si>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</si>
  <si>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</si>
  <si>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</si>
  <si>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</si>
  <si>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</si>
  <si>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</si>
  <si>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</si>
  <si>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</si>
  <si>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</si>
  <si>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</si>
  <si>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</si>
  <si>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</si>
  <si>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</si>
  <si>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</si>
  <si>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</si>
  <si>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</si>
  <si>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</si>
  <si>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</si>
  <si>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</si>
  <si>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</si>
  <si>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</si>
  <si>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</si>
  <si>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</si>
  <si>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</si>
  <si>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</si>
  <si>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</si>
  <si>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</si>
  <si>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</si>
  <si>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</si>
  <si>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</si>
  <si>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</si>
  <si>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</si>
  <si>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</si>
  <si>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</si>
  <si>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</si>
  <si>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</si>
  <si>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</si>
  <si>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</si>
  <si>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</si>
  <si>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</si>
  <si>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</si>
  <si>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</si>
  <si>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</si>
  <si>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</si>
  <si>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</si>
  <si>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</si>
  <si>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</si>
  <si>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</si>
  <si>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</si>
  <si>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</si>
  <si>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</si>
  <si>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</si>
  <si>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</si>
  <si>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</si>
  <si>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</si>
  <si>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</si>
  <si>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</si>
  <si>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</si>
  <si>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</si>
  <si>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</si>
  <si>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</si>
  <si>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</si>
  <si>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</si>
  <si>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</si>
  <si>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</si>
  <si>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</si>
  <si>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</si>
  <si>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</si>
  <si>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</si>
  <si>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</si>
  <si>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</si>
  <si>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</si>
  <si>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</si>
  <si>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</si>
  <si>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</si>
  <si>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</si>
  <si>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</si>
  <si>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</si>
  <si>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</si>
  <si>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</si>
  <si>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</si>
  <si>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</si>
  <si>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</si>
  <si>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</si>
  <si>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</si>
  <si>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</si>
  <si>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</si>
  <si>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</si>
  <si>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</si>
  <si>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</si>
  <si>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</si>
  <si>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</si>
  <si>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</si>
  <si>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</si>
  <si>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</si>
  <si>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</si>
  <si>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</si>
  <si>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</si>
  <si>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</si>
  <si>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</si>
  <si>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</si>
  <si>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</si>
  <si>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</si>
  <si>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</si>
  <si>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</si>
  <si>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</si>
  <si>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</si>
  <si>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</si>
  <si>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</si>
  <si>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</si>
  <si>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</si>
  <si>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</si>
  <si>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</si>
  <si>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</si>
  <si>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</si>
  <si>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</si>
  <si>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</si>
  <si>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</si>
  <si>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</si>
  <si>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</si>
  <si>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</si>
  <si>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</si>
  <si>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</si>
  <si>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</si>
  <si>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</si>
  <si>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</si>
  <si>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</si>
  <si>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</si>
  <si>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</si>
  <si>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</si>
  <si>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</si>
  <si>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</si>
  <si>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</si>
  <si>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</si>
  <si>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</si>
  <si>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</si>
  <si>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</si>
  <si>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</si>
  <si>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</si>
  <si>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</si>
  <si>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</si>
  <si>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</si>
  <si>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</si>
  <si>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</si>
  <si>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</si>
  <si>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</si>
  <si>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</si>
  <si>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</si>
  <si>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</si>
  <si>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</si>
  <si>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</si>
  <si>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</si>
  <si>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</si>
  <si>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</si>
  <si>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</si>
  <si>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</si>
  <si>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</si>
  <si>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</si>
  <si>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</si>
  <si>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</si>
  <si>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</si>
  <si>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</si>
  <si>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</si>
  <si>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</si>
  <si>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</si>
  <si>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</si>
  <si>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</si>
  <si>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</si>
  <si>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</si>
  <si>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</si>
  <si>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</si>
  <si>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</si>
  <si>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</si>
  <si>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</si>
  <si>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</si>
  <si>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</si>
  <si>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</si>
  <si>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</si>
  <si>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</si>
  <si>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</si>
  <si>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</si>
  <si>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</si>
  <si>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</si>
  <si>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</si>
  <si>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</si>
  <si>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</si>
  <si>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</si>
  <si>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</si>
  <si>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</si>
  <si>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</si>
  <si>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</si>
  <si>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</si>
  <si>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</si>
  <si>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</si>
  <si>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</si>
  <si>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</si>
  <si>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</si>
  <si>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</si>
  <si>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</si>
  <si>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</si>
  <si>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</si>
  <si>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</si>
  <si>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</si>
  <si>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</si>
  <si>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</si>
  <si>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</si>
  <si>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</si>
  <si>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</si>
  <si>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</si>
  <si>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</si>
  <si>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</si>
  <si>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</si>
  <si>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</si>
  <si>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</si>
  <si>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</si>
  <si>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</si>
  <si>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</si>
  <si>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</si>
  <si>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</si>
  <si>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</si>
  <si>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</si>
  <si>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</si>
  <si>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</si>
  <si>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</si>
  <si>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</si>
  <si>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</si>
  <si>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</si>
  <si>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</si>
  <si>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</si>
  <si>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</si>
  <si>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</si>
  <si>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</si>
  <si>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</si>
  <si>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</si>
  <si>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</si>
  <si>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</si>
  <si>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</si>
  <si>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</si>
  <si>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</si>
  <si>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</si>
  <si>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</si>
  <si>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</si>
  <si>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</si>
  <si>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</si>
  <si>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</si>
  <si>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</si>
  <si>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</si>
  <si>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</si>
  <si>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</si>
  <si>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</si>
  <si>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</si>
  <si>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</si>
  <si>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</si>
  <si>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</si>
  <si>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</si>
  <si>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</si>
  <si>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</si>
  <si>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</si>
  <si>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</si>
  <si>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</si>
  <si>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</si>
  <si>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</si>
  <si>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</si>
  <si>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</si>
  <si>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</si>
  <si>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</si>
  <si>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</si>
  <si>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</si>
  <si>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</si>
  <si>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</si>
  <si>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</si>
  <si>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</si>
  <si>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</si>
  <si>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</si>
  <si>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</si>
  <si>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</si>
  <si>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</si>
  <si>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</si>
  <si>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</si>
  <si>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</si>
  <si>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</si>
  <si>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</si>
  <si>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</si>
  <si>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</si>
  <si>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</si>
  <si>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</si>
  <si>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</si>
  <si>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</si>
  <si>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</si>
  <si>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</si>
  <si>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</si>
  <si>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</si>
  <si>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</si>
  <si>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</si>
  <si>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</si>
  <si>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</si>
  <si>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</si>
  <si>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</si>
  <si>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</si>
  <si>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</si>
  <si>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</si>
  <si>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</si>
  <si>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</si>
  <si>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</si>
  <si>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</si>
  <si>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</si>
  <si>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</si>
  <si>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</si>
  <si>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</si>
  <si>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</si>
  <si>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</si>
  <si>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</si>
  <si>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</si>
  <si>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</si>
  <si>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</si>
  <si>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</si>
  <si>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</si>
  <si>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</si>
  <si>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</si>
  <si>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</si>
  <si>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</si>
  <si>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</si>
  <si>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</si>
  <si>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</si>
  <si>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</si>
  <si>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</si>
  <si>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</si>
  <si>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</si>
  <si>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</si>
  <si>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</si>
  <si>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</si>
  <si>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</si>
  <si>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</si>
  <si>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</si>
  <si>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</si>
  <si>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</si>
  <si>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</si>
  <si>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</si>
  <si>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</si>
  <si>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</si>
  <si>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</si>
  <si>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</si>
  <si>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</si>
  <si>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</si>
  <si>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</si>
  <si>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</si>
  <si>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</si>
  <si>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</si>
  <si>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</si>
  <si>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</si>
  <si>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</si>
  <si>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</si>
  <si>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</si>
  <si>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</si>
  <si>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</si>
  <si>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</si>
  <si>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</si>
  <si>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</si>
  <si>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</si>
  <si>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</si>
  <si>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</si>
  <si>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</si>
  <si>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</si>
  <si>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</si>
  <si>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</si>
  <si>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</si>
  <si>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</si>
  <si>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</si>
  <si>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</si>
  <si>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</si>
  <si>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</si>
  <si>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</si>
  <si>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</si>
  <si>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</si>
  <si>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</si>
  <si>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</si>
  <si>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</si>
  <si>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</si>
  <si>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</si>
  <si>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</si>
  <si>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</si>
  <si>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</si>
  <si>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</si>
  <si>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</si>
  <si>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</si>
  <si>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</si>
  <si>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</si>
  <si>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</si>
  <si>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</si>
  <si>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</si>
  <si>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</si>
  <si>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</si>
  <si>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</si>
  <si>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</si>
  <si>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</si>
  <si>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</si>
  <si>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</si>
  <si>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</si>
  <si>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</si>
  <si>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</si>
  <si>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</si>
  <si>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</si>
  <si>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</si>
  <si>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</si>
  <si>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</si>
  <si>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</si>
  <si>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</si>
  <si>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</si>
  <si>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</si>
  <si>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</si>
  <si>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</si>
  <si>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</si>
  <si>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</si>
  <si>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</si>
  <si>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</si>
  <si>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</si>
  <si>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</si>
  <si>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</si>
  <si>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</si>
  <si>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</si>
  <si>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</si>
  <si>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</si>
  <si>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</si>
  <si>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</si>
  <si>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</si>
  <si>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</si>
  <si>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</si>
  <si>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</si>
  <si>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</si>
  <si>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</si>
  <si>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</si>
  <si>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</si>
  <si>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</si>
  <si>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</si>
  <si>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</si>
  <si>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</si>
  <si>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</si>
  <si>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</si>
  <si>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</si>
  <si>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</si>
  <si>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</si>
  <si>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</si>
  <si>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</si>
  <si>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</si>
  <si>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</si>
  <si>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</si>
  <si>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</si>
  <si>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</si>
  <si>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</si>
  <si>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</si>
  <si>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</si>
  <si>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</si>
  <si>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</si>
  <si>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</si>
  <si>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</si>
  <si>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</si>
  <si>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</si>
  <si>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</si>
  <si>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</si>
  <si>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</si>
  <si>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</si>
  <si>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</si>
  <si>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</si>
  <si>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</si>
  <si>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</si>
  <si>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</si>
  <si>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</si>
  <si>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</si>
  <si>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</si>
  <si>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</si>
  <si>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</si>
  <si>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</si>
  <si>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</si>
  <si>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</si>
  <si>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</si>
  <si>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</si>
  <si>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</si>
  <si>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</si>
  <si>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</si>
  <si>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</si>
  <si>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</si>
  <si>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</si>
  <si>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</si>
  <si>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</si>
  <si>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</si>
  <si>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</si>
  <si>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</si>
  <si>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</si>
  <si>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</si>
  <si>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</si>
  <si>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</si>
  <si>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</si>
  <si>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</si>
  <si>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</si>
  <si>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</si>
  <si>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</si>
  <si>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</si>
  <si>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</si>
  <si>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</si>
  <si>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</si>
  <si>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</si>
  <si>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</si>
  <si>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</si>
  <si>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</si>
  <si>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</si>
  <si>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</si>
  <si>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</si>
  <si>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</si>
  <si>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</si>
  <si>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</si>
  <si>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</si>
  <si>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</si>
  <si>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</si>
  <si>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</si>
  <si>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</si>
  <si>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</si>
  <si>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</si>
  <si>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</si>
  <si>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</si>
  <si>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</si>
  <si>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</si>
  <si>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</si>
  <si>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</si>
  <si>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</si>
  <si>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</si>
  <si>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</si>
  <si>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</si>
  <si>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</si>
  <si>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</si>
  <si>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</si>
  <si>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</si>
  <si>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</si>
  <si>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</si>
  <si>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</si>
  <si>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</si>
  <si>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</si>
  <si>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</si>
  <si>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</si>
  <si>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</si>
  <si>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</si>
  <si>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</si>
  <si>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</si>
  <si>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</si>
  <si>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</si>
  <si>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</si>
  <si>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</si>
  <si>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</si>
  <si>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</si>
  <si>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</si>
  <si>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</si>
  <si>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</si>
  <si>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</si>
  <si>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</si>
  <si>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</si>
  <si>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</si>
  <si>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</si>
  <si>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</si>
  <si>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</si>
  <si>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</si>
  <si>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</si>
  <si>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</si>
  <si>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</si>
  <si>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</si>
  <si>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</si>
  <si>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</si>
  <si>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</si>
  <si>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</si>
  <si>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</si>
  <si>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</si>
  <si>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</si>
  <si>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</si>
  <si>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</si>
  <si>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</si>
  <si>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</si>
  <si>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</si>
  <si>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</si>
  <si>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</si>
  <si>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</si>
  <si>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</si>
  <si>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</si>
  <si>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</si>
  <si>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</si>
  <si>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</si>
  <si>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</si>
  <si>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</si>
  <si>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</si>
  <si>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</si>
  <si>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</si>
  <si>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</si>
  <si>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</si>
  <si>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</si>
  <si>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</si>
  <si>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</si>
  <si>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</si>
  <si>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</si>
  <si>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</si>
  <si>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</si>
  <si>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</si>
  <si>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</si>
  <si>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</si>
  <si>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</si>
  <si>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</si>
  <si>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</si>
  <si>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</si>
  <si>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</si>
  <si>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</si>
  <si>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</si>
  <si>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</si>
  <si>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</si>
  <si>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</si>
  <si>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</si>
  <si>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</si>
  <si>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</si>
  <si>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</si>
  <si>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</si>
  <si>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</si>
  <si>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</si>
  <si>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</si>
  <si>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</si>
  <si>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</si>
  <si>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</si>
  <si>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</si>
  <si>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</si>
  <si>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</si>
  <si>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</si>
  <si>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</si>
  <si>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</si>
  <si>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</si>
  <si>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</si>
  <si>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</si>
  <si>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</si>
  <si>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</si>
  <si>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</si>
  <si>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</si>
  <si>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</si>
  <si>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</si>
  <si>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</si>
  <si>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</si>
  <si>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</si>
  <si>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</si>
  <si>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</si>
  <si>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</si>
  <si>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</si>
  <si>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</si>
  <si>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</si>
  <si>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</si>
  <si>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</si>
  <si>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</si>
  <si>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</si>
  <si>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</si>
  <si>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</si>
  <si>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</si>
  <si>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</si>
  <si>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</si>
  <si>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</si>
  <si>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</si>
  <si>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</si>
  <si>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</si>
  <si>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</si>
  <si>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</si>
  <si>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</si>
  <si>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</si>
  <si>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</si>
  <si>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</si>
  <si>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</si>
  <si>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</si>
  <si>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</si>
  <si>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</si>
  <si>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</si>
  <si>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</si>
  <si>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</si>
  <si>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</si>
  <si>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</si>
  <si>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</si>
  <si>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</si>
  <si>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</si>
  <si>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</si>
  <si>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</si>
  <si>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</si>
  <si>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</si>
  <si>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</si>
  <si>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</si>
  <si>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</si>
  <si>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</si>
  <si>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</si>
  <si>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</si>
  <si>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</si>
  <si>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</si>
  <si>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</si>
  <si>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</si>
  <si>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</si>
  <si>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</si>
  <si>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</si>
  <si>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</si>
  <si>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</si>
  <si>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</si>
  <si>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</si>
  <si>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</si>
  <si>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</si>
  <si>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</si>
  <si>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</si>
  <si>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</si>
  <si>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</si>
  <si>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</si>
  <si>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</si>
  <si>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</si>
  <si>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</si>
  <si>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</si>
  <si>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</si>
  <si>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</si>
  <si>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</si>
  <si>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</si>
  <si>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</si>
  <si>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</si>
  <si>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</si>
  <si>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</si>
  <si>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</si>
  <si>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</si>
  <si>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</si>
  <si>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</si>
  <si>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</si>
  <si>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</si>
  <si>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</si>
  <si>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</si>
  <si>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</si>
  <si>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</si>
  <si>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</si>
  <si>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</si>
  <si>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</si>
  <si>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</si>
  <si>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</si>
  <si>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</si>
  <si>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</si>
  <si>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</si>
  <si>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</si>
  <si>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</si>
  <si>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</si>
  <si>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</si>
  <si>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</si>
  <si>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</si>
  <si>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</si>
  <si>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</si>
  <si>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</si>
  <si>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</si>
  <si>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</si>
  <si>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</si>
  <si>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</si>
  <si>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</si>
  <si>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</si>
  <si>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</si>
  <si>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</si>
  <si>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</si>
  <si>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</si>
  <si>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</si>
  <si>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</si>
  <si>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</si>
  <si>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</si>
  <si>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</si>
  <si>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</si>
  <si>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</si>
  <si>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</si>
  <si>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</si>
  <si>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</si>
  <si>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</si>
  <si>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</si>
  <si>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</si>
  <si>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</si>
  <si>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</si>
  <si>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</si>
  <si>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</si>
  <si>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</si>
  <si>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</si>
  <si>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</si>
  <si>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</si>
  <si>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</si>
  <si>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</si>
  <si>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</si>
  <si>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</si>
  <si>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</si>
  <si>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</si>
  <si>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</si>
  <si>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</si>
  <si>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</si>
  <si>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</si>
  <si>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</si>
  <si>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</si>
  <si>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</si>
  <si>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</si>
  <si>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</si>
  <si>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</si>
  <si>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</si>
  <si>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</si>
  <si>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</si>
  <si>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</si>
  <si>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</si>
  <si>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</si>
  <si>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</si>
  <si>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</si>
  <si>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</si>
  <si>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</si>
  <si>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</si>
  <si>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</si>
  <si>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</si>
  <si>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</si>
  <si>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</si>
  <si>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</si>
  <si>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</si>
  <si>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</si>
  <si>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</si>
  <si>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</si>
  <si>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</si>
  <si>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</si>
  <si>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</si>
  <si>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</si>
  <si>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</si>
  <si>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</si>
  <si>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</si>
  <si>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</si>
  <si>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</si>
  <si>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</si>
  <si>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</si>
  <si>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</si>
  <si>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</si>
  <si>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</si>
  <si>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</si>
  <si>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</si>
  <si>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</si>
  <si>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</si>
  <si>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</si>
  <si>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</si>
  <si>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</si>
  <si>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</si>
  <si>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</si>
  <si>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</si>
  <si>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</si>
  <si>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</si>
  <si>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</si>
  <si>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</si>
  <si>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</si>
  <si>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</si>
  <si>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</si>
  <si>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</si>
  <si>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</si>
  <si>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</si>
  <si>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</si>
  <si>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</si>
  <si>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</si>
  <si>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</si>
  <si>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</si>
  <si>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</si>
  <si>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</si>
  <si>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</si>
  <si>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</si>
  <si>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</si>
  <si>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</si>
  <si>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</si>
  <si>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</si>
  <si>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</si>
  <si>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</si>
  <si>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</si>
  <si>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</si>
  <si>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</si>
  <si>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</si>
  <si>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</si>
  <si>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</si>
  <si>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</si>
  <si>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</si>
  <si>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</si>
  <si>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</si>
  <si>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</si>
  <si>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</si>
  <si>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</si>
  <si>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</si>
  <si>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</si>
  <si>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</si>
  <si>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</si>
  <si>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</si>
  <si>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</si>
  <si>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</si>
  <si>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</si>
  <si>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</si>
  <si>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</si>
  <si>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</si>
  <si>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</si>
  <si>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</si>
  <si>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</si>
  <si>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</si>
  <si>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</si>
  <si>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</si>
  <si>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</si>
  <si>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</si>
  <si>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</si>
  <si>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</si>
  <si>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</si>
  <si>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</si>
  <si>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</si>
  <si>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</si>
  <si>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</si>
  <si>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</si>
  <si>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</si>
  <si>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</si>
  <si>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</si>
  <si>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</si>
  <si>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</si>
  <si>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</si>
  <si>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</si>
  <si>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</si>
  <si>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</si>
  <si>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</si>
  <si>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</si>
  <si>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</si>
  <si>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</si>
  <si>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</si>
  <si>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</si>
  <si>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</si>
  <si>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</si>
  <si>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</si>
  <si>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</si>
  <si>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</si>
  <si>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</si>
  <si>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</si>
  <si>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</si>
  <si>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</si>
  <si>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</si>
  <si>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</si>
  <si>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</si>
  <si>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</si>
  <si>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</si>
  <si>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</si>
  <si>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</si>
  <si>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</si>
  <si>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</si>
  <si>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</si>
  <si>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</si>
  <si>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</si>
  <si>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</si>
  <si>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</si>
  <si>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</si>
  <si>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</si>
  <si>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</si>
  <si>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</si>
  <si>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</si>
  <si>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</si>
  <si>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</si>
  <si>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</si>
  <si>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</si>
  <si>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</si>
  <si>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</si>
  <si>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</si>
  <si>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</si>
  <si>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</si>
  <si>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</si>
  <si>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</si>
  <si>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</si>
  <si>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</si>
  <si>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</si>
  <si>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</si>
  <si>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</si>
  <si>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</si>
  <si>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</si>
  <si>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</si>
  <si>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</si>
  <si>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</si>
  <si>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</si>
  <si>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</si>
  <si>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</si>
  <si>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</si>
  <si>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</si>
  <si>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</si>
  <si>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</si>
  <si>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</si>
  <si>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</si>
  <si>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</si>
  <si>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</si>
  <si>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</si>
  <si>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</si>
  <si>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</si>
  <si>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</si>
  <si>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</si>
  <si>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</si>
  <si>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</si>
  <si>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</si>
  <si>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</si>
  <si>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</si>
  <si>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</si>
  <si>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</si>
  <si>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</si>
  <si>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</si>
  <si>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</si>
  <si>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</si>
  <si>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</si>
  <si>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</si>
  <si>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</si>
  <si>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</si>
  <si>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</si>
  <si>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</si>
  <si>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</si>
  <si>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</si>
  <si>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</si>
  <si>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</si>
  <si>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</si>
  <si>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</si>
  <si>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</si>
  <si>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</si>
  <si>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</si>
  <si>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</si>
  <si>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</si>
  <si>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</si>
  <si>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</si>
  <si>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</si>
  <si>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</si>
  <si>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</si>
  <si>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</si>
  <si>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</si>
  <si>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</si>
  <si>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</si>
  <si>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</si>
  <si>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</si>
  <si>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</si>
  <si>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</si>
  <si>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</si>
  <si>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</si>
  <si>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</si>
  <si>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</si>
  <si>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</si>
  <si>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</si>
  <si>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</si>
  <si>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</si>
  <si>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</si>
  <si>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</si>
  <si>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</si>
  <si>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</si>
  <si>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</si>
  <si>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</si>
  <si>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</si>
  <si>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</si>
  <si>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</si>
  <si>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</si>
  <si>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</si>
  <si>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</si>
  <si>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</si>
  <si>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</si>
  <si>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</si>
  <si>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</si>
  <si>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</si>
  <si>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</si>
  <si>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</si>
  <si>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</si>
  <si>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</si>
  <si>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</si>
  <si>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</si>
  <si>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</si>
  <si>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</si>
  <si>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</si>
  <si>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</si>
  <si>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</si>
  <si>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</si>
  <si>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</si>
  <si>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</si>
  <si>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</si>
  <si>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</si>
  <si>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</si>
  <si>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</si>
  <si>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</si>
  <si>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</si>
  <si>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</si>
  <si>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</si>
  <si>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</si>
  <si>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</si>
  <si>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</si>
  <si>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</si>
  <si>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</si>
  <si>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</si>
  <si>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</si>
  <si>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</si>
  <si>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</si>
  <si>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</si>
  <si>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</si>
  <si>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</si>
  <si>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</si>
  <si>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</si>
  <si>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</si>
  <si>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</si>
  <si>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</si>
  <si>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</si>
  <si>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</si>
  <si>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</si>
  <si>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</si>
  <si>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</si>
  <si>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</si>
  <si>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</si>
  <si>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</si>
  <si>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</si>
  <si>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</si>
  <si>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</si>
  <si>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</si>
  <si>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</si>
  <si>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</si>
  <si>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</si>
  <si>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</si>
  <si>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</si>
  <si>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</si>
  <si>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</si>
  <si>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</si>
  <si>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</si>
  <si>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</si>
  <si>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</si>
  <si>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</si>
  <si>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</si>
  <si>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</si>
  <si>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</si>
  <si>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</si>
  <si>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</si>
  <si>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</si>
  <si>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</si>
  <si>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</si>
  <si>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</si>
  <si>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</si>
  <si>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</si>
  <si>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</si>
  <si>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</si>
  <si>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</si>
  <si>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</si>
  <si>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</si>
  <si>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</si>
  <si>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</si>
  <si>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</si>
  <si>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</si>
  <si>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</si>
  <si>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</si>
  <si>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</si>
  <si>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</si>
  <si>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</si>
  <si>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</si>
  <si>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</si>
  <si>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</si>
  <si>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</si>
  <si>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</si>
  <si>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</si>
  <si>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</si>
  <si>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</si>
  <si>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</si>
  <si>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</si>
  <si>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</si>
  <si>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</si>
  <si>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</si>
  <si>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</si>
  <si>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</si>
  <si>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</si>
  <si>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</si>
  <si>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</si>
  <si>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</si>
  <si>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</si>
  <si>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</si>
  <si>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</si>
  <si>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</si>
  <si>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</si>
  <si>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</si>
  <si>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</si>
  <si>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</si>
  <si>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</si>
  <si>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</si>
  <si>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</si>
  <si>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</si>
  <si>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</si>
  <si>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</si>
  <si>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</si>
  <si>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</si>
  <si>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</si>
  <si>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</si>
  <si>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</si>
  <si>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</si>
  <si>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</si>
  <si>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</si>
  <si>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</si>
  <si>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</si>
  <si>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</si>
  <si>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</si>
  <si>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</si>
  <si>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</si>
  <si>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</si>
  <si>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</si>
  <si>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</si>
  <si>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</si>
  <si>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</si>
  <si>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</si>
  <si>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</si>
  <si>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</si>
  <si>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</si>
  <si>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</si>
  <si>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</si>
  <si>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</si>
  <si>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</si>
  <si>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</si>
  <si>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</si>
  <si>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</si>
  <si>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</si>
  <si>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</si>
  <si>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</si>
  <si>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</si>
  <si>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</si>
  <si>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</si>
  <si>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</si>
  <si>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</si>
  <si>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</si>
  <si>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</si>
  <si>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</si>
  <si>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</si>
  <si>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</si>
  <si>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</si>
  <si>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</si>
  <si>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</si>
  <si>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</si>
  <si>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</si>
  <si>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</si>
  <si>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</si>
  <si>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</si>
  <si>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</si>
  <si>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</si>
  <si>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</si>
  <si>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</si>
  <si>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</si>
  <si>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</si>
  <si>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</si>
  <si>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</si>
  <si>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</si>
  <si>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</si>
  <si>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</si>
  <si>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</si>
  <si>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</si>
  <si>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</si>
  <si>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</si>
  <si>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</si>
  <si>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</si>
  <si>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</si>
  <si>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</si>
  <si>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</si>
  <si>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</si>
  <si>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</si>
  <si>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</si>
  <si>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</si>
  <si>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</si>
  <si>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</si>
  <si>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</si>
  <si>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</si>
  <si>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</si>
  <si>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</si>
  <si>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</si>
  <si>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</si>
  <si>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</si>
  <si>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</si>
  <si>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</si>
  <si>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</si>
  <si>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</si>
  <si>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</si>
  <si>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</si>
  <si>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</si>
  <si>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</si>
  <si>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</si>
  <si>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</si>
  <si>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</si>
  <si>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</si>
  <si>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</si>
  <si>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</si>
  <si>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</si>
  <si>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</si>
  <si>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</si>
  <si>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</si>
  <si>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</si>
  <si>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</si>
  <si>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</si>
  <si>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</si>
  <si>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</si>
  <si>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</si>
  <si>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</si>
  <si>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</si>
  <si>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</si>
  <si>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</si>
  <si>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</si>
  <si>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</si>
  <si>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</si>
  <si>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</si>
  <si>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</si>
  <si>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</si>
  <si>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</si>
  <si>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</si>
  <si>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</si>
  <si>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</si>
  <si>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</si>
  <si>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</si>
  <si>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</si>
  <si>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</si>
  <si>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</si>
  <si>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</si>
  <si>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</si>
  <si>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</si>
  <si>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</si>
  <si>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</si>
  <si>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</si>
  <si>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</si>
  <si>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</si>
  <si>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</si>
  <si>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</si>
  <si>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</si>
  <si>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</si>
  <si>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</si>
  <si>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</si>
  <si>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</si>
  <si>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</si>
  <si>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</si>
  <si>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</si>
  <si>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</si>
  <si>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</si>
  <si>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</si>
  <si>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</si>
  <si>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</si>
  <si>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</si>
  <si>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</si>
  <si>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</si>
  <si>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</si>
  <si>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</si>
  <si>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</si>
  <si>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</si>
  <si>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</si>
  <si>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</si>
  <si>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</si>
  <si>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</si>
  <si>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</si>
  <si>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</si>
  <si>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</si>
  <si>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</si>
  <si>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</si>
  <si>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</si>
  <si>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</si>
  <si>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</si>
  <si>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</si>
  <si>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</si>
  <si>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</si>
  <si>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</si>
  <si>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</si>
  <si>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</si>
  <si>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</si>
  <si>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</si>
  <si>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</si>
  <si>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</si>
  <si>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</si>
  <si>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</si>
  <si>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</si>
  <si>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</si>
  <si>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</si>
  <si>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</si>
  <si>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</si>
  <si>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</si>
  <si>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</si>
  <si>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</si>
  <si>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</si>
  <si>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</si>
  <si>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</si>
  <si>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</si>
  <si>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</si>
  <si>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</si>
  <si>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</si>
  <si>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</si>
  <si>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</si>
  <si>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</si>
  <si>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</si>
  <si>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</si>
  <si>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</si>
  <si>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</si>
  <si>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</si>
  <si>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</si>
  <si>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</si>
  <si>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</si>
  <si>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</si>
  <si>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</si>
  <si>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</si>
  <si>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</si>
  <si>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</si>
  <si>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</si>
  <si>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</si>
  <si>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</si>
  <si>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</si>
  <si>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</si>
  <si>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</si>
  <si>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</si>
  <si>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</si>
  <si>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</si>
  <si>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</si>
  <si>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</si>
  <si>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</si>
  <si>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</si>
  <si>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</si>
  <si>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</si>
  <si>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</si>
  <si>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</si>
  <si>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</si>
  <si>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</si>
  <si>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</si>
  <si>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</si>
  <si>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</si>
  <si>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</si>
  <si>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</si>
  <si>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</si>
  <si>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</si>
  <si>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</si>
  <si>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</si>
  <si>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</si>
  <si>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</si>
  <si>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</si>
  <si>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</si>
  <si>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</si>
  <si>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</si>
  <si>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</si>
  <si>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</si>
  <si>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</si>
  <si>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</si>
  <si>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</si>
  <si>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</si>
  <si>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</si>
  <si>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</si>
  <si>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</si>
  <si>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</si>
  <si>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</si>
  <si>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</si>
  <si>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</si>
  <si>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</si>
  <si>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</si>
  <si>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</si>
  <si>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</si>
  <si>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</si>
  <si>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</si>
  <si>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</si>
  <si>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</si>
  <si>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</si>
  <si>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</si>
  <si>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</si>
  <si>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</si>
  <si>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</si>
  <si>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</si>
  <si>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</si>
  <si>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</si>
  <si>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</si>
  <si>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</si>
  <si>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</si>
  <si>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</si>
  <si>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</si>
  <si>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</si>
  <si>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</si>
  <si>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</si>
  <si>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</si>
  <si>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</si>
  <si>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</si>
  <si>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</si>
  <si>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</si>
  <si>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</si>
  <si>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</si>
  <si>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</si>
  <si>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</si>
  <si>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</si>
  <si>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</si>
  <si>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</si>
  <si>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</si>
  <si>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</si>
  <si>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</si>
  <si>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</si>
  <si>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</si>
  <si>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</si>
  <si>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</si>
  <si>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</si>
  <si>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</si>
  <si>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</si>
  <si>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</si>
  <si>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</si>
  <si>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</si>
  <si>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</si>
  <si>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</si>
  <si>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</si>
  <si>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</si>
  <si>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</si>
  <si>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</si>
  <si>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</si>
  <si>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</si>
  <si>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</si>
  <si>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</si>
  <si>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</si>
  <si>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</si>
  <si>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</si>
  <si>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</si>
  <si>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</si>
  <si>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</si>
  <si>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</si>
  <si>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</si>
  <si>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</si>
  <si>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</si>
  <si>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</si>
  <si>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</si>
  <si>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</si>
  <si>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</si>
  <si>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</si>
  <si>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</si>
  <si>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</si>
  <si>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</si>
  <si>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</si>
  <si>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</si>
  <si>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</si>
  <si>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</si>
  <si>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</si>
  <si>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</si>
  <si>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</si>
  <si>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</si>
  <si>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</si>
  <si>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</si>
  <si>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</si>
  <si>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</si>
  <si>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</si>
  <si>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</si>
  <si>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</si>
  <si>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</si>
  <si>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</si>
  <si>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</si>
  <si>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</si>
  <si>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</si>
  <si>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</si>
  <si>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</si>
  <si>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</si>
  <si>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</si>
  <si>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</si>
  <si>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</si>
  <si>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</si>
  <si>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</si>
  <si>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</si>
  <si>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</si>
  <si>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</si>
  <si>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</si>
  <si>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</si>
  <si>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</si>
  <si>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</si>
  <si>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</si>
  <si>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</si>
  <si>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</si>
  <si>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</si>
  <si>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</si>
  <si>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</si>
  <si>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</si>
  <si>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</si>
  <si>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</si>
  <si>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</si>
  <si>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</si>
  <si>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</si>
  <si>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</si>
  <si>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</si>
  <si>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</si>
  <si>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</si>
  <si>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</si>
  <si>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</si>
  <si>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</si>
  <si>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</si>
  <si>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</si>
  <si>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</si>
  <si>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</si>
  <si>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</si>
  <si>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</si>
  <si>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</si>
  <si>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</si>
  <si>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</si>
  <si>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</si>
  <si>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</si>
  <si>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</si>
  <si>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</si>
  <si>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</si>
  <si>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</si>
  <si>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</si>
  <si>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</si>
  <si>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</si>
  <si>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</si>
  <si>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</si>
  <si>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</si>
  <si>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</si>
  <si>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</si>
  <si>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</si>
  <si>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</si>
  <si>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</si>
  <si>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</si>
  <si>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</si>
  <si>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</si>
  <si>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</si>
  <si>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</si>
  <si>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</si>
  <si>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</si>
  <si>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</si>
  <si>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</si>
  <si>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</si>
  <si>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</si>
  <si>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</si>
  <si>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</si>
  <si>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</si>
  <si>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</si>
  <si>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</si>
  <si>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</si>
  <si>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</si>
  <si>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</si>
  <si>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</si>
  <si>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</si>
  <si>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</si>
  <si>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</si>
  <si>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</si>
  <si>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</si>
  <si>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</si>
  <si>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</si>
  <si>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</si>
  <si>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</si>
  <si>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</si>
  <si>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</si>
  <si>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</si>
  <si>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</si>
  <si>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</si>
  <si>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</si>
  <si>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</si>
  <si>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</si>
  <si>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</si>
  <si>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</si>
  <si>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</si>
  <si>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</si>
  <si>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</si>
  <si>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</si>
  <si>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</si>
  <si>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</si>
  <si>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</si>
  <si>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</si>
  <si>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</si>
  <si>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</si>
  <si>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</si>
  <si>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</si>
  <si>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</si>
  <si>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</si>
  <si>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</si>
  <si>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</si>
  <si>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</si>
  <si>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</si>
  <si>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</si>
  <si>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</si>
  <si>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</si>
  <si>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</si>
  <si>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</si>
  <si>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</si>
  <si>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</si>
  <si>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</si>
  <si>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</si>
  <si>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</si>
  <si>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</si>
  <si>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</si>
  <si>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</si>
  <si>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</si>
  <si>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</si>
  <si>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</si>
  <si>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</si>
  <si>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</si>
  <si>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</si>
  <si>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</si>
  <si>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</si>
  <si>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</si>
  <si>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</si>
  <si>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</si>
  <si>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</si>
  <si>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</si>
  <si>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</si>
  <si>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</si>
  <si>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</si>
  <si>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</si>
  <si>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</si>
  <si>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</si>
  <si>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</si>
  <si>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</si>
  <si>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</si>
  <si>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</si>
  <si>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</si>
  <si>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</si>
  <si>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</si>
  <si>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</si>
  <si>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</si>
  <si>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</si>
  <si>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</si>
  <si>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</si>
  <si>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</si>
  <si>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</si>
  <si>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</si>
  <si>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</si>
  <si>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</si>
  <si>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</si>
  <si>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</si>
  <si>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</si>
  <si>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</si>
  <si>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</si>
  <si>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</si>
  <si>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</si>
  <si>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</si>
  <si>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</si>
  <si>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</si>
  <si>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</si>
  <si>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</si>
  <si>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</si>
  <si>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</si>
  <si>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</si>
  <si>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</si>
  <si>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</si>
  <si>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</si>
  <si>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</si>
  <si>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</si>
  <si>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</si>
  <si>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</si>
  <si>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</si>
  <si>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</si>
  <si>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</si>
  <si>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</si>
  <si>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</si>
  <si>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</si>
  <si>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</si>
  <si>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</si>
  <si>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</si>
  <si>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</si>
  <si>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</si>
  <si>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</si>
  <si>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</si>
  <si>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</si>
  <si>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</si>
  <si>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</si>
  <si>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</si>
  <si>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</si>
  <si>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</si>
  <si>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</si>
  <si>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</si>
  <si>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</si>
  <si>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</si>
  <si>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</si>
  <si>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</si>
  <si>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</si>
  <si>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</si>
  <si>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</si>
  <si>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</si>
  <si>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</si>
  <si>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</si>
  <si>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</si>
  <si>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</si>
  <si>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</si>
  <si>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</si>
  <si>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</si>
  <si>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</si>
  <si>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</si>
  <si>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</si>
  <si>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</si>
  <si>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</si>
  <si>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</si>
  <si>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</si>
  <si>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</si>
  <si>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</si>
  <si>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</si>
  <si>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</si>
  <si>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</si>
  <si>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</si>
  <si>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</si>
  <si>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</si>
  <si>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</si>
  <si>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</si>
  <si>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</si>
  <si>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</si>
  <si>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</si>
  <si>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</si>
  <si>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</si>
  <si>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</si>
  <si>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</si>
  <si>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</si>
  <si>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</si>
  <si>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</si>
  <si>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</si>
  <si>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</si>
  <si>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</si>
  <si>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</si>
  <si>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</si>
  <si>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</si>
  <si>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</si>
  <si>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</si>
  <si>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</si>
  <si>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</si>
  <si>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</si>
  <si>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</si>
  <si>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</si>
  <si>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</si>
  <si>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</si>
  <si>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</si>
  <si>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</si>
  <si>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</si>
  <si>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</si>
  <si>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</si>
  <si>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</si>
  <si>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</si>
  <si>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</si>
  <si>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</si>
  <si>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</si>
  <si>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</si>
  <si>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</si>
  <si>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</si>
  <si>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</si>
  <si>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</si>
  <si>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</si>
  <si>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</si>
  <si>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</si>
  <si>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</si>
  <si>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</si>
  <si>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</si>
  <si>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</si>
  <si>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</si>
  <si>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</si>
  <si>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</si>
  <si>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</si>
  <si>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</si>
  <si>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</si>
  <si>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</si>
  <si>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</si>
  <si>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</si>
  <si>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</si>
  <si>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</si>
  <si>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</si>
  <si>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</si>
  <si>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</si>
  <si>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</si>
  <si>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</si>
  <si>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</si>
  <si>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</si>
  <si>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</si>
  <si>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</si>
  <si>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</si>
  <si>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</si>
  <si>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</si>
  <si>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</si>
  <si>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</si>
  <si>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</si>
  <si>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</si>
  <si>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</si>
  <si>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</si>
  <si>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</si>
  <si>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</si>
  <si>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</si>
  <si>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</si>
  <si>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</si>
  <si>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</si>
  <si>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</si>
  <si>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</si>
  <si>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</si>
  <si>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</si>
  <si>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</si>
  <si>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</si>
  <si>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</si>
  <si>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</si>
  <si>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</si>
  <si>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</si>
  <si>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</si>
  <si>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</si>
  <si>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</si>
  <si>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</si>
  <si>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</si>
  <si>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</si>
  <si>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</si>
  <si>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</si>
  <si>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</si>
  <si>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</si>
  <si>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</si>
  <si>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</si>
  <si>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</si>
  <si>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</si>
  <si>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</si>
  <si>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</si>
  <si>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</si>
  <si>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</si>
  <si>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</si>
  <si>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</si>
  <si>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</si>
  <si>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</si>
  <si>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</si>
  <si>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</si>
  <si>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</si>
  <si>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</si>
  <si>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</si>
  <si>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</si>
  <si>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</si>
  <si>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</si>
  <si>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</si>
  <si>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</si>
  <si>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</si>
  <si>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</si>
  <si>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</si>
  <si>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</si>
  <si>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</si>
  <si>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</si>
  <si>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</si>
  <si>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</si>
  <si>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</si>
  <si>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</si>
  <si>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</si>
  <si>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</si>
  <si>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</si>
  <si>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</si>
  <si>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</si>
  <si>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</si>
  <si>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</si>
  <si>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</si>
  <si>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</si>
  <si>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</si>
  <si>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</si>
  <si>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</si>
  <si>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</si>
  <si>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</si>
  <si>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</si>
  <si>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</si>
  <si>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</si>
  <si>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</si>
  <si>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</si>
  <si>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</si>
  <si>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</si>
  <si>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</si>
  <si>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</si>
  <si>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</si>
  <si>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</si>
  <si>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</si>
  <si>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</si>
  <si>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</si>
  <si>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</si>
  <si>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</si>
  <si>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</si>
  <si>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</si>
  <si>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</si>
  <si>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</si>
  <si>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</si>
  <si>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</si>
  <si>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</si>
  <si>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</si>
  <si>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</si>
  <si>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</si>
  <si>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</si>
  <si>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</si>
  <si>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</si>
  <si>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</si>
  <si>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</si>
  <si>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</si>
  <si>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</si>
  <si>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</si>
  <si>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</si>
  <si>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</si>
  <si>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</si>
  <si>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</si>
  <si>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</si>
  <si>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</si>
  <si>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</si>
  <si>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</si>
  <si>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</si>
  <si>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</si>
  <si>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</si>
  <si>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</si>
  <si>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</si>
  <si>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</si>
  <si>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</si>
  <si>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</si>
  <si>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</si>
  <si>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</si>
  <si>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</si>
  <si>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</si>
  <si>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</si>
  <si>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</si>
  <si>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</si>
  <si>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</si>
  <si>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</si>
  <si>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</si>
  <si>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</si>
  <si>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</si>
  <si>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</si>
  <si>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</si>
  <si>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</si>
  <si>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</si>
  <si>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</si>
  <si>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</si>
  <si>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</si>
  <si>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</si>
  <si>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</si>
  <si>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</si>
  <si>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</si>
  <si>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</si>
  <si>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</si>
  <si>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</si>
  <si>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</si>
  <si>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</si>
  <si>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</si>
  <si>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</si>
  <si>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</si>
  <si>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</si>
  <si>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</si>
  <si>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</si>
  <si>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</si>
  <si>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</si>
  <si>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</si>
  <si>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</si>
  <si>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</si>
  <si>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</si>
  <si>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</si>
  <si>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</si>
  <si>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</si>
  <si>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</si>
  <si>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</si>
  <si>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</si>
  <si>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</si>
  <si>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</si>
  <si>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</si>
  <si>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</si>
  <si>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</si>
  <si>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</si>
  <si>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</si>
  <si>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</si>
  <si>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</si>
  <si>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</si>
  <si>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</si>
  <si>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</si>
  <si>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</si>
  <si>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</si>
  <si>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</si>
  <si>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</si>
  <si>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</si>
  <si>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</si>
  <si>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</si>
  <si>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</si>
  <si>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</si>
  <si>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</si>
  <si>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</si>
  <si>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</si>
  <si>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</si>
  <si>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</si>
  <si>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</si>
  <si>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</si>
  <si>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</si>
  <si>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</si>
  <si>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</si>
  <si>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</si>
  <si>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</si>
  <si>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</si>
  <si>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</si>
  <si>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</si>
  <si>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</si>
  <si>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</si>
  <si>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</si>
  <si>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</si>
  <si>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</si>
  <si>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</si>
  <si>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</si>
  <si>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</si>
  <si>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</si>
  <si>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</si>
  <si>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</si>
  <si>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</si>
  <si>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</si>
  <si>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</si>
  <si>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</si>
  <si>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</si>
  <si>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</si>
  <si>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</si>
  <si>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</si>
  <si>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</si>
  <si>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</si>
  <si>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</si>
  <si>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</si>
  <si>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</si>
  <si>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</si>
  <si>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</si>
  <si>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</si>
  <si>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</si>
  <si>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</si>
  <si>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</si>
  <si>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</si>
  <si>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</si>
  <si>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</si>
  <si>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</si>
  <si>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</si>
  <si>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</si>
  <si>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</si>
  <si>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</si>
  <si>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</si>
  <si>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</si>
  <si>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</si>
  <si>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</si>
  <si>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</si>
  <si>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</si>
  <si>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</si>
  <si>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</si>
  <si>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</si>
  <si>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</si>
  <si>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</si>
  <si>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</si>
  <si>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</si>
  <si>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</si>
  <si>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</si>
  <si>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</si>
  <si>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</si>
  <si>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</si>
  <si>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</si>
  <si>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</si>
  <si>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</si>
  <si>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</si>
  <si>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</si>
  <si>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</si>
  <si>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</si>
  <si>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</si>
  <si>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</si>
  <si>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</si>
  <si>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</si>
  <si>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</si>
  <si>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</si>
  <si>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</si>
  <si>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</si>
  <si>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</si>
  <si>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</si>
  <si>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</si>
  <si>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</si>
  <si>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</si>
  <si>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</si>
  <si>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</si>
  <si>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</si>
  <si>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</si>
  <si>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</si>
  <si>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</si>
  <si>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</si>
  <si>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</si>
  <si>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</si>
  <si>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</si>
  <si>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</si>
  <si>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</si>
  <si>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</si>
  <si>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</si>
  <si>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</si>
  <si>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</si>
  <si>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</si>
  <si>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</si>
  <si>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</si>
  <si>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</si>
  <si>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</si>
  <si>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</si>
  <si>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</si>
  <si>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</si>
  <si>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</si>
  <si>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</si>
  <si>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</si>
  <si>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</si>
  <si>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</si>
  <si>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</si>
  <si>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</si>
  <si>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</si>
  <si>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</si>
  <si>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</si>
  <si>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</si>
  <si>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</si>
  <si>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</si>
  <si>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</si>
  <si>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</si>
  <si>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</si>
  <si>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</si>
  <si>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</si>
  <si>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</si>
  <si>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</si>
  <si>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</si>
  <si>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</si>
  <si>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</si>
  <si>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</si>
  <si>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</si>
  <si>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</si>
  <si>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</si>
  <si>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</si>
  <si>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</si>
  <si>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</si>
  <si>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</si>
  <si>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</si>
  <si>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</si>
  <si>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</si>
  <si>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</si>
  <si>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</si>
  <si>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</si>
  <si>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</si>
  <si>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</si>
  <si>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</si>
  <si>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</si>
  <si>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</si>
  <si>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</si>
  <si>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</si>
  <si>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</si>
  <si>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</si>
  <si>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</si>
  <si>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</si>
  <si>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</si>
  <si>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</si>
  <si>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</si>
  <si>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</si>
  <si>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</si>
  <si>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</si>
  <si>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</si>
  <si>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</si>
  <si>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</si>
  <si>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</si>
  <si>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</si>
  <si>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</si>
  <si>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</si>
  <si>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</si>
  <si>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</si>
  <si>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</si>
  <si>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</si>
  <si>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</si>
  <si>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</si>
  <si>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</si>
  <si>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</si>
  <si>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</si>
  <si>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</si>
  <si>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</si>
  <si>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</si>
  <si>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</si>
  <si>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</si>
  <si>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</si>
  <si>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</si>
  <si>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</si>
  <si>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</si>
  <si>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</si>
  <si>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</si>
  <si>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</si>
  <si>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</si>
  <si>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</si>
  <si>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</si>
  <si>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</si>
  <si>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</si>
  <si>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</si>
  <si>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</si>
  <si>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</si>
  <si>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</si>
  <si>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</si>
  <si>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</si>
  <si>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</si>
  <si>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</si>
  <si>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</si>
  <si>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</si>
  <si>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</si>
  <si>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</si>
  <si>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</si>
  <si>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</si>
  <si>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</si>
  <si>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</si>
  <si>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</si>
  <si>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</si>
  <si>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</si>
  <si>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</si>
  <si>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</si>
  <si>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</si>
  <si>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</si>
  <si>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</si>
  <si>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</si>
  <si>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</si>
  <si>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</si>
  <si>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</si>
  <si>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</si>
  <si>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</si>
  <si>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</si>
  <si>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</si>
  <si>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</si>
  <si>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</si>
  <si>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</si>
  <si>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</si>
  <si>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</si>
  <si>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</si>
  <si>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</si>
  <si>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</si>
  <si>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</si>
  <si>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</si>
  <si>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</si>
  <si>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</si>
  <si>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</si>
  <si>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</si>
  <si>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</si>
  <si>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</si>
  <si>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</si>
  <si>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</si>
  <si>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</si>
  <si>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</si>
  <si>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</si>
  <si>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</si>
  <si>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</si>
  <si>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</si>
  <si>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</si>
  <si>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</si>
  <si>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</si>
  <si>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</si>
  <si>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</si>
  <si>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</si>
  <si>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</si>
  <si>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</si>
  <si>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</si>
  <si>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</si>
  <si>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</si>
  <si>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</si>
  <si>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</si>
  <si>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</si>
  <si>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</si>
  <si>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</si>
  <si>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</si>
  <si>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</si>
  <si>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</si>
  <si>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</si>
  <si>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</si>
  <si>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</si>
  <si>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</si>
  <si>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</si>
  <si>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</si>
  <si>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</si>
  <si>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</si>
  <si>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</si>
  <si>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</si>
  <si>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</si>
  <si>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</si>
  <si>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</si>
  <si>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</si>
  <si>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</si>
  <si>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</si>
  <si>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</si>
  <si>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</si>
  <si>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</si>
  <si>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</si>
  <si>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</si>
  <si>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</si>
  <si>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</si>
  <si>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</si>
  <si>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</si>
  <si>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</si>
  <si>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</si>
  <si>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</si>
  <si>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</si>
  <si>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</si>
  <si>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</si>
  <si>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</si>
  <si>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</si>
  <si>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</si>
  <si>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</si>
  <si>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</si>
  <si>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</si>
  <si>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</si>
  <si>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</si>
  <si>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</si>
  <si>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</si>
  <si>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</si>
  <si>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</si>
  <si>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</si>
  <si>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</si>
  <si>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</si>
  <si>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</si>
  <si>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</si>
  <si>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</si>
  <si>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</si>
  <si>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</si>
  <si>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</si>
  <si>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</si>
  <si>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</si>
  <si>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</si>
  <si>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</si>
  <si>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</si>
  <si>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</si>
  <si>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</si>
  <si>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</si>
  <si>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</si>
  <si>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</si>
  <si>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</si>
  <si>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</si>
  <si>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</si>
  <si>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</si>
  <si>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</si>
  <si>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</si>
  <si>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</si>
  <si>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</si>
  <si>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</si>
  <si>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</si>
  <si>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</si>
  <si>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</si>
  <si>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</si>
  <si>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</si>
  <si>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</si>
  <si>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</si>
  <si>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</si>
  <si>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</si>
  <si>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</si>
  <si>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</si>
  <si>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</si>
  <si>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</si>
  <si>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</si>
  <si>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</si>
  <si>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</si>
  <si>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</si>
  <si>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</si>
  <si>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</si>
  <si>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</si>
  <si>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</si>
  <si>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</si>
  <si>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</si>
  <si>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</si>
  <si>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</si>
  <si>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</si>
  <si>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</si>
  <si>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</si>
  <si>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</si>
  <si>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</si>
  <si>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</si>
  <si>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</si>
  <si>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</si>
  <si>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</si>
  <si>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</si>
  <si>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</si>
  <si>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</si>
  <si>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</si>
  <si>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</si>
  <si>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</si>
  <si>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</si>
  <si>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</si>
  <si>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</si>
  <si>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</si>
  <si>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</si>
  <si>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</si>
  <si>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</si>
  <si>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</si>
  <si>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</si>
  <si>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</si>
  <si>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</si>
  <si>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</si>
  <si>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</si>
  <si>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</si>
  <si>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</si>
  <si>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</si>
  <si>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</si>
  <si>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</si>
  <si>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</si>
  <si>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</si>
  <si>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</si>
  <si>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</si>
  <si>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</si>
  <si>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</si>
  <si>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</si>
  <si>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</si>
  <si>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</si>
  <si>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</si>
  <si>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</si>
  <si>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</si>
  <si>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</si>
  <si>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</si>
  <si>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</si>
  <si>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</si>
  <si>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</si>
  <si>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</si>
  <si>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</si>
  <si>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</si>
  <si>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</si>
  <si>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</si>
  <si>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</si>
  <si>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</si>
  <si>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</si>
  <si>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</si>
  <si>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</si>
  <si>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</si>
  <si>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</si>
  <si>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</si>
  <si>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</si>
  <si>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</si>
  <si>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</si>
  <si>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</si>
  <si>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</si>
  <si>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</si>
  <si>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</si>
  <si>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</si>
  <si>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</si>
  <si>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</si>
  <si>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</si>
  <si>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</si>
  <si>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</si>
  <si>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</si>
  <si>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</si>
  <si>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</si>
  <si>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</si>
  <si>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</si>
  <si>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</si>
  <si>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</si>
  <si>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</si>
  <si>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</si>
  <si>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</si>
  <si>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</si>
  <si>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</si>
  <si>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</si>
  <si>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</si>
  <si>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</si>
  <si>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</si>
  <si>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</si>
  <si>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</si>
  <si>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</si>
  <si>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</si>
  <si>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</si>
  <si>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</si>
  <si>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</si>
  <si>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</si>
  <si>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</si>
  <si>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</si>
  <si>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</si>
  <si>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</si>
  <si>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</si>
  <si>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</si>
  <si>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</si>
  <si>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</si>
  <si>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</si>
  <si>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</si>
  <si>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</si>
  <si>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</si>
  <si>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</si>
  <si>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</si>
  <si>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</si>
  <si>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</si>
  <si>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</si>
  <si>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</si>
  <si>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</si>
  <si>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</si>
  <si>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</si>
  <si>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</si>
  <si>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</si>
  <si>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</si>
  <si>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</si>
  <si>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</si>
  <si>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</si>
  <si>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</si>
  <si>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</si>
  <si>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</si>
  <si>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</si>
  <si>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</si>
  <si>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</si>
  <si>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</si>
  <si>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</si>
  <si>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</si>
  <si>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</si>
  <si>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</si>
  <si>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</si>
  <si>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</si>
  <si>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</si>
  <si>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</si>
  <si>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</si>
  <si>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</si>
  <si>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</si>
  <si>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</si>
  <si>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</si>
  <si>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</si>
  <si>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</si>
  <si>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</si>
  <si>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</si>
  <si>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</si>
  <si>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</si>
  <si>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</si>
  <si>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</si>
  <si>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</si>
  <si>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</si>
  <si>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</si>
  <si>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</si>
  <si>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</si>
  <si>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</si>
  <si>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</si>
  <si>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</si>
  <si>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</si>
  <si>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</si>
  <si>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</si>
  <si>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</si>
  <si>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</si>
  <si>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</si>
  <si>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</si>
  <si>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</si>
  <si>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</si>
  <si>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</si>
  <si>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</si>
  <si>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</si>
  <si>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</si>
  <si>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</si>
  <si>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</si>
  <si>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</si>
  <si>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</si>
  <si>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</si>
  <si>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</si>
  <si>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</si>
  <si>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</si>
  <si>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</si>
  <si>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</si>
  <si>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</si>
  <si>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</si>
  <si>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</si>
  <si>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</si>
  <si>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</si>
  <si>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</si>
  <si>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</si>
  <si>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</si>
  <si>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</si>
  <si>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</si>
  <si>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</si>
  <si>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</si>
  <si>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</si>
  <si>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</si>
  <si>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</si>
  <si>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</si>
  <si>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</si>
  <si>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</si>
  <si>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</si>
  <si>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</si>
  <si>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</si>
  <si>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</si>
  <si>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</si>
  <si>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</si>
  <si>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</si>
  <si>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</si>
  <si>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</si>
  <si>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</si>
  <si>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</si>
  <si>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</si>
  <si>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</si>
  <si>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</si>
  <si>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</si>
  <si>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</si>
  <si>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</si>
  <si>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</si>
  <si>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</si>
  <si>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</si>
  <si>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</si>
  <si>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</si>
  <si>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</si>
  <si>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</si>
  <si>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</si>
  <si>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</si>
  <si>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</si>
  <si>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</si>
  <si>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</si>
  <si>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</si>
  <si>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</si>
  <si>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</si>
  <si>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</si>
  <si>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</si>
  <si>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</si>
  <si>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</si>
  <si>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</si>
  <si>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</si>
  <si>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</si>
  <si>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</si>
  <si>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</si>
  <si>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</si>
  <si>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</si>
  <si>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</si>
  <si>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</si>
  <si>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</si>
  <si>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</si>
  <si>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</si>
  <si>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</si>
  <si>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</si>
  <si>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</si>
  <si>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</si>
  <si>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</si>
  <si>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</si>
  <si>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</si>
  <si>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</si>
  <si>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</si>
  <si>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</si>
  <si>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</si>
  <si>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</si>
  <si>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</si>
  <si>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</si>
  <si>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</si>
  <si>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</si>
  <si>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</si>
  <si>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</si>
  <si>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</si>
  <si>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</si>
  <si>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</si>
  <si>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</si>
  <si>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</si>
  <si>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</si>
  <si>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</si>
  <si>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</si>
  <si>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</si>
  <si>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</si>
  <si>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</si>
  <si>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</si>
  <si>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</si>
  <si>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</si>
  <si>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</si>
  <si>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</si>
  <si>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</si>
  <si>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</si>
  <si>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</si>
  <si>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</si>
  <si>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</si>
  <si>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</si>
  <si>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</si>
  <si>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</si>
  <si>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</si>
  <si>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</si>
  <si>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</si>
  <si>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</si>
  <si>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</si>
  <si>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</si>
  <si>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</si>
  <si>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</si>
  <si>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</si>
  <si>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</si>
  <si>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</si>
  <si>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</si>
  <si>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</si>
  <si>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</si>
  <si>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</si>
  <si>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</si>
  <si>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</si>
  <si>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</si>
  <si>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</si>
  <si>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</si>
  <si>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</si>
  <si>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</si>
  <si>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</si>
  <si>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</si>
  <si>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</si>
  <si>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</si>
  <si>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</si>
  <si>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</si>
  <si>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</si>
  <si>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</si>
  <si>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</si>
  <si>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</si>
  <si>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</si>
  <si>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</si>
  <si>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</si>
  <si>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</si>
  <si>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</si>
  <si>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</si>
  <si>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</si>
  <si>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</si>
  <si>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</si>
  <si>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</si>
  <si>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</si>
  <si>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</si>
  <si>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</si>
  <si>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</si>
  <si>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</si>
  <si>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</si>
  <si>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</si>
  <si>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</si>
  <si>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</si>
  <si>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</si>
  <si>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</si>
  <si>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</si>
  <si>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</si>
  <si>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</si>
  <si>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</si>
  <si>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</si>
  <si>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</si>
  <si>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</si>
  <si>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</si>
  <si>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</si>
  <si>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</si>
  <si>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</si>
  <si>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</si>
  <si>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</si>
  <si>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</si>
  <si>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</si>
  <si>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</si>
  <si>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</si>
  <si>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</si>
  <si>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</si>
  <si>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</si>
  <si>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</si>
  <si>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</si>
  <si>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</si>
  <si>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</si>
  <si>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</si>
  <si>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</si>
  <si>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</si>
  <si>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</si>
  <si>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</si>
  <si>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</si>
  <si>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</si>
  <si>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</si>
  <si>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</si>
  <si>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</si>
  <si>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</si>
  <si>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</si>
  <si>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</si>
  <si>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</si>
  <si>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</si>
  <si>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</si>
  <si>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</si>
  <si>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</si>
  <si>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</si>
  <si>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</si>
  <si>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</si>
  <si>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</si>
  <si>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</si>
  <si>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</si>
  <si>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</si>
  <si>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</si>
  <si>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</si>
  <si>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</si>
  <si>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</si>
  <si>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</si>
  <si>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</si>
  <si>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</si>
  <si>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</si>
  <si>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</si>
  <si>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</si>
  <si>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</si>
  <si>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</si>
  <si>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</si>
  <si>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</si>
  <si>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</si>
  <si>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</si>
  <si>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</si>
  <si>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</si>
  <si>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</si>
  <si>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</si>
  <si>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</si>
  <si>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</si>
  <si>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</si>
  <si>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</si>
  <si>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</si>
  <si>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</si>
  <si>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</si>
  <si>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</si>
  <si>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</si>
  <si>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</si>
  <si>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</si>
  <si>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</si>
  <si>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</si>
  <si>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</si>
  <si>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</si>
  <si>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</si>
  <si>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</si>
  <si>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</si>
  <si>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</si>
  <si>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</si>
  <si>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</si>
  <si>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</si>
  <si>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</si>
  <si>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</si>
  <si>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</si>
  <si>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</si>
  <si>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</si>
  <si>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</si>
  <si>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</si>
  <si>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</si>
  <si>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</si>
  <si>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</si>
  <si>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</si>
  <si>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</si>
  <si>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</si>
  <si>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</si>
  <si>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</si>
  <si>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</si>
  <si>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</si>
  <si>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</si>
  <si>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</si>
  <si>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</si>
  <si>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</si>
  <si>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</si>
  <si>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</si>
  <si>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</si>
  <si>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</si>
  <si>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</si>
  <si>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</si>
  <si>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</si>
  <si>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</si>
  <si>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</si>
  <si>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</si>
  <si>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</si>
  <si>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</si>
  <si>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</si>
  <si>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</si>
  <si>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</si>
  <si>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</si>
  <si>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</si>
  <si>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</si>
  <si>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</si>
  <si>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</si>
  <si>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</si>
  <si>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</si>
  <si>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</si>
  <si>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</si>
  <si>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</si>
  <si>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</si>
  <si>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</si>
  <si>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</si>
  <si>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</si>
  <si>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</si>
  <si>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</si>
  <si>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</si>
  <si>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</si>
  <si>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</si>
  <si>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</si>
  <si>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</si>
  <si>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</si>
  <si>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</si>
  <si>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</si>
  <si>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</si>
  <si>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</si>
  <si>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</si>
  <si>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</si>
  <si>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</si>
  <si>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</si>
  <si>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</si>
  <si>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</si>
  <si>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</si>
  <si>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</si>
  <si>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</si>
  <si>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</si>
  <si>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</si>
  <si>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</si>
  <si>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</si>
  <si>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</si>
  <si>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</si>
  <si>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</si>
  <si>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</si>
  <si>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</si>
  <si>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</si>
  <si>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</si>
  <si>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</si>
  <si>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</si>
  <si>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</si>
  <si>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</si>
  <si>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</si>
  <si>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</si>
  <si>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</si>
  <si>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</si>
  <si>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</si>
  <si>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</si>
  <si>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</si>
  <si>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</si>
  <si>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</si>
  <si>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</si>
  <si>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</si>
  <si>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</si>
  <si>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</si>
  <si>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</si>
  <si>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</si>
  <si>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</si>
  <si>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</si>
  <si>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</si>
  <si>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</si>
  <si>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</si>
  <si>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</si>
  <si>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</si>
  <si>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</si>
  <si>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</si>
  <si>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</si>
  <si>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</si>
  <si>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</si>
  <si>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</si>
  <si>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</si>
  <si>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</si>
  <si>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</si>
  <si>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</si>
  <si>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</si>
  <si>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</si>
  <si>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</si>
  <si>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</si>
  <si>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</si>
  <si>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</si>
  <si>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</si>
  <si>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</si>
  <si>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</si>
  <si>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</si>
  <si>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</si>
  <si>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</si>
  <si>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</si>
  <si>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</si>
  <si>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</si>
  <si>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</si>
  <si>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</si>
  <si>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</si>
  <si>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</si>
  <si>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</si>
  <si>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</si>
  <si>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</si>
  <si>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</si>
  <si>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</si>
  <si>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</si>
  <si>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</si>
  <si>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</si>
  <si>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</si>
  <si>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</si>
  <si>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</si>
  <si>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</si>
  <si>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</si>
  <si>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</si>
  <si>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</si>
  <si>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</si>
  <si>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</si>
  <si>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</si>
  <si>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</si>
  <si>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</si>
  <si>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</si>
  <si>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</si>
  <si>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</si>
  <si>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</si>
  <si>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</si>
  <si>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</si>
  <si>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</si>
  <si>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</si>
  <si>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</si>
  <si>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</si>
  <si>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</si>
  <si>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</si>
  <si>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</si>
  <si>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</si>
  <si>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</si>
  <si>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</si>
  <si>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</si>
  <si>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</si>
  <si>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</si>
  <si>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</si>
  <si>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</si>
  <si>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</si>
  <si>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</si>
  <si>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</si>
  <si>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</si>
  <si>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</si>
  <si>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</si>
  <si>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</si>
  <si>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</si>
  <si>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</si>
  <si>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</si>
  <si>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</si>
  <si>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</si>
  <si>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</si>
  <si>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</si>
  <si>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</si>
  <si>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</si>
  <si>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</si>
  <si>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</si>
  <si>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</si>
  <si>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</si>
  <si>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</si>
  <si>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</si>
  <si>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</si>
  <si>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</si>
  <si>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</si>
  <si>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</si>
  <si>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</si>
  <si>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</si>
  <si>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</si>
  <si>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</si>
  <si>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</si>
  <si>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</si>
  <si>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</si>
  <si>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</si>
  <si>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</si>
  <si>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</si>
  <si>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</si>
  <si>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</si>
  <si>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</si>
  <si>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</si>
  <si>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</si>
  <si>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</si>
  <si>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</si>
  <si>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</si>
  <si>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</si>
  <si>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</si>
  <si>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</si>
  <si>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</si>
  <si>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</si>
  <si>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</si>
  <si>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</si>
  <si>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</si>
  <si>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</si>
  <si>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</si>
  <si>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</si>
  <si>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</si>
  <si>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</si>
  <si>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</si>
  <si>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</si>
  <si>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</si>
  <si>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</si>
  <si>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</si>
  <si>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</si>
  <si>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</si>
  <si>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</si>
  <si>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</si>
  <si>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</si>
  <si>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</si>
  <si>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</si>
  <si>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</si>
  <si>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</si>
  <si>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</si>
  <si>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</si>
  <si>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</si>
  <si>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</si>
  <si>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</si>
  <si>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</si>
  <si>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</si>
  <si>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</si>
  <si>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</si>
  <si>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</si>
  <si>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</si>
  <si>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</si>
  <si>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</si>
  <si>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</si>
  <si>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</si>
  <si>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</si>
  <si>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</si>
  <si>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</si>
  <si>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</si>
  <si>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</si>
  <si>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</si>
  <si>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</si>
  <si>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</si>
  <si>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</si>
  <si>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</si>
  <si>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</si>
  <si>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</si>
  <si>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</si>
  <si>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</si>
  <si>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</si>
  <si>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</si>
  <si>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</si>
  <si>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</si>
  <si>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</si>
  <si>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</si>
  <si>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</si>
  <si>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</si>
  <si>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</si>
  <si>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</si>
  <si>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</si>
  <si>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</si>
  <si>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</si>
  <si>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</si>
  <si>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</si>
  <si>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</si>
  <si>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</si>
  <si>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</si>
  <si>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</si>
  <si>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</si>
  <si>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</si>
  <si>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</si>
  <si>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</si>
  <si>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</si>
  <si>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</si>
  <si>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</si>
  <si>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</si>
  <si>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</si>
  <si>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</si>
  <si>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</si>
  <si>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</si>
  <si>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</si>
  <si>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</si>
  <si>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</si>
  <si>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</si>
  <si>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</si>
  <si>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</si>
  <si>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</si>
  <si>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</si>
  <si>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</si>
  <si>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</si>
  <si>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</si>
  <si>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</si>
  <si>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</si>
  <si>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</si>
  <si>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</si>
  <si>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</si>
  <si>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</si>
  <si>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</si>
  <si>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</si>
  <si>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</si>
  <si>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</si>
  <si>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</si>
  <si>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</si>
  <si>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</si>
  <si>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</si>
  <si>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</si>
  <si>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</si>
  <si>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</si>
  <si>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</si>
  <si>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</si>
  <si>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</si>
  <si>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</si>
  <si>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</si>
  <si>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</si>
  <si>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</si>
  <si>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</si>
  <si>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</si>
  <si>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</si>
  <si>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</si>
  <si>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</si>
  <si>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</si>
  <si>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</si>
  <si>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</si>
  <si>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</si>
  <si>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</si>
  <si>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</si>
  <si>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</si>
  <si>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</si>
  <si>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</si>
  <si>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</si>
  <si>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</si>
  <si>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</si>
  <si>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</si>
  <si>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</si>
  <si>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</si>
  <si>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</si>
  <si>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</si>
  <si>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</si>
  <si>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</si>
  <si>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</si>
  <si>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</si>
  <si>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</si>
  <si>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</si>
  <si>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</si>
  <si>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</si>
  <si>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</si>
  <si>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</si>
  <si>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</si>
  <si>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</si>
  <si>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</si>
  <si>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</si>
  <si>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</si>
  <si>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</si>
  <si>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</si>
  <si>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</si>
  <si>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</si>
  <si>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</si>
  <si>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</si>
  <si>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</si>
  <si>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</si>
  <si>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</si>
  <si>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</si>
  <si>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</si>
  <si>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</si>
  <si>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</si>
  <si>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</si>
  <si>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</si>
  <si>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</si>
  <si>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</si>
  <si>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</si>
  <si>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</si>
  <si>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</si>
  <si>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</si>
  <si>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</si>
  <si>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</si>
  <si>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</si>
  <si>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</si>
  <si>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</si>
  <si>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</si>
  <si>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</si>
  <si>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</si>
  <si>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</si>
  <si>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</si>
  <si>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</si>
  <si>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</si>
  <si>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</si>
  <si>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</si>
  <si>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</si>
  <si>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</si>
  <si>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</si>
  <si>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</si>
  <si>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</si>
  <si>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</si>
  <si>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</si>
  <si>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</si>
  <si>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</si>
  <si>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</si>
  <si>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</si>
  <si>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</si>
  <si>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</si>
  <si>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</si>
  <si>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</si>
  <si>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</si>
  <si>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</si>
  <si>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</si>
  <si>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</si>
  <si>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</si>
  <si>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</si>
  <si>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</si>
  <si>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</si>
  <si>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</si>
  <si>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</si>
  <si>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</si>
  <si>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</si>
  <si>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</si>
  <si>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</si>
  <si>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</si>
  <si>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</si>
  <si>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</si>
  <si>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</si>
  <si>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</si>
  <si>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</si>
  <si>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</si>
  <si>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</si>
  <si>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</si>
  <si>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</si>
  <si>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</si>
  <si>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</si>
  <si>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</si>
  <si>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</si>
  <si>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</si>
  <si>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</si>
  <si>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</si>
  <si>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</si>
  <si>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</si>
  <si>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</si>
  <si>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</si>
  <si>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</si>
  <si>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</si>
  <si>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</si>
  <si>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</si>
  <si>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</si>
  <si>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</si>
  <si>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</si>
  <si>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</si>
  <si>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</si>
  <si>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</si>
  <si>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</si>
  <si>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</si>
  <si>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</si>
  <si>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</si>
  <si>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</si>
  <si>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</si>
  <si>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</si>
  <si>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</si>
  <si>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</si>
  <si>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</si>
  <si>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</si>
  <si>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</si>
  <si>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</si>
  <si>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</si>
  <si>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</si>
  <si>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</si>
  <si>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</si>
  <si>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</si>
  <si>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</si>
  <si>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</si>
  <si>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</si>
  <si>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</si>
  <si>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</si>
  <si>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</si>
  <si>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</si>
  <si>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</si>
  <si>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</si>
  <si>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</si>
  <si>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</si>
  <si>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</si>
  <si>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</si>
  <si>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</si>
  <si>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</si>
  <si>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</si>
  <si>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</si>
  <si>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</si>
  <si>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</si>
  <si>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</si>
  <si>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</si>
  <si>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</si>
  <si>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</si>
  <si>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</si>
  <si>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</si>
  <si>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</si>
  <si>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</si>
  <si>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</si>
  <si>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</si>
  <si>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</si>
  <si>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</si>
  <si>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</si>
  <si>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</si>
  <si>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</si>
  <si>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</si>
  <si>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</si>
  <si>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</si>
  <si>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</si>
  <si>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</si>
  <si>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</si>
  <si>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</si>
  <si>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</si>
  <si>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</si>
  <si>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</si>
  <si>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</si>
  <si>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</si>
  <si>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</si>
  <si>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</si>
  <si>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</si>
  <si>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</si>
  <si>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</si>
  <si>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</si>
  <si>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</si>
  <si>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</si>
  <si>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</si>
  <si>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</si>
  <si>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</si>
  <si>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</si>
  <si>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</si>
  <si>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</si>
  <si>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</si>
  <si>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</si>
  <si>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</si>
  <si>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</si>
  <si>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</si>
  <si>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</si>
  <si>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</si>
  <si>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</si>
  <si>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</si>
  <si>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</si>
  <si>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</si>
  <si>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</si>
  <si>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</si>
  <si>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</si>
  <si>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</si>
  <si>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</si>
  <si>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</si>
  <si>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</si>
  <si>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</si>
  <si>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</si>
  <si>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</si>
  <si>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</si>
  <si>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</si>
  <si>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</si>
  <si>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</si>
  <si>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</si>
  <si>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</si>
  <si>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</si>
  <si>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</si>
  <si>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</si>
  <si>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</si>
  <si>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</si>
  <si>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</si>
  <si>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</si>
  <si>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</si>
  <si>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</si>
  <si>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</si>
  <si>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</si>
  <si>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</si>
  <si>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</si>
  <si>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</si>
  <si>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</si>
  <si>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</si>
  <si>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</si>
  <si>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</si>
  <si>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</si>
  <si>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</si>
  <si>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</si>
  <si>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</si>
  <si>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</si>
  <si>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</si>
  <si>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</si>
  <si>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</si>
  <si>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</si>
  <si>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</si>
  <si>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</si>
  <si>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</si>
  <si>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</si>
  <si>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</si>
  <si>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</si>
  <si>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</si>
  <si>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</si>
  <si>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</si>
  <si>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</si>
  <si>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</si>
  <si>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</si>
  <si>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</si>
  <si>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</si>
  <si>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</si>
  <si>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</si>
  <si>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</si>
  <si>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</si>
  <si>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</si>
  <si>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</si>
  <si>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</si>
  <si>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</si>
  <si>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</si>
  <si>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</si>
  <si>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</si>
  <si>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</si>
  <si>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</si>
  <si>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</si>
  <si>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</si>
  <si>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</si>
  <si>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</si>
  <si>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</si>
  <si>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</si>
  <si>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</si>
  <si>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</si>
  <si>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</si>
  <si>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</si>
  <si>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</si>
  <si>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</si>
  <si>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</si>
  <si>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</si>
  <si>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</si>
  <si>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</si>
  <si>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</si>
  <si>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</si>
  <si>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</si>
  <si>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</si>
  <si>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</si>
  <si>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</si>
  <si>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</si>
  <si>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</si>
  <si>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</si>
  <si>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</si>
  <si>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</si>
  <si>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</si>
  <si>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</si>
  <si>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</si>
  <si>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</si>
  <si>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</si>
  <si>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</si>
  <si>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</si>
  <si>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</si>
  <si>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</si>
  <si>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</si>
  <si>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</si>
  <si>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</si>
  <si>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</si>
  <si>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</si>
  <si>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</si>
  <si>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</si>
  <si>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</si>
  <si>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</si>
  <si>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</si>
  <si>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</si>
  <si>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</si>
  <si>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</si>
  <si>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</si>
  <si>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</si>
  <si>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</si>
  <si>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</si>
  <si>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</si>
  <si>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</si>
  <si>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</si>
  <si>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</si>
  <si>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</si>
  <si>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</si>
  <si>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</si>
  <si>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</si>
  <si>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</si>
  <si>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</si>
  <si>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</si>
  <si>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</si>
  <si>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</si>
  <si>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</si>
  <si>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</si>
  <si>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</si>
  <si>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</si>
  <si>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</si>
  <si>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</si>
  <si>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</si>
  <si>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</si>
  <si>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</si>
  <si>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</si>
  <si>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</si>
  <si>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</si>
  <si>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</si>
  <si>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</si>
  <si>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</si>
  <si>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</si>
  <si>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</si>
  <si>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</si>
  <si>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</si>
  <si>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</si>
  <si>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</si>
  <si>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</si>
  <si>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</si>
  <si>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</si>
  <si>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</si>
  <si>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</si>
  <si>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</si>
  <si>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</si>
  <si>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</si>
  <si>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</si>
  <si>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</si>
  <si>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</si>
  <si>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</si>
  <si>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</si>
  <si>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</si>
  <si>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</si>
  <si>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</si>
  <si>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</si>
  <si>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</si>
  <si>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</si>
  <si>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</si>
  <si>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</si>
  <si>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</si>
  <si>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</si>
  <si>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</si>
  <si>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</si>
  <si>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</si>
  <si>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</si>
  <si>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</si>
  <si>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</si>
  <si>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</si>
  <si>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</si>
  <si>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</si>
  <si>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</si>
  <si>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</si>
  <si>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</si>
  <si>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</si>
  <si>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</si>
  <si>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</si>
  <si>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</si>
  <si>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</si>
  <si>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</si>
  <si>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</si>
  <si>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</si>
  <si>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</si>
  <si>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</si>
  <si>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</si>
  <si>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</si>
  <si>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</si>
  <si>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</si>
  <si>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</si>
  <si>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</si>
  <si>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</si>
  <si>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</si>
  <si>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</si>
  <si>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</si>
  <si>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</si>
  <si>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</si>
  <si>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</si>
  <si>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</si>
  <si>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</si>
  <si>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</si>
  <si>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</si>
  <si>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</si>
  <si>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</si>
  <si>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</si>
  <si>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</si>
  <si>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</si>
  <si>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</si>
  <si>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</si>
  <si>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</si>
  <si>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</si>
  <si>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</si>
  <si>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</si>
  <si>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</si>
  <si>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</si>
  <si>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</si>
  <si>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</si>
  <si>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</si>
  <si>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</si>
  <si>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</si>
  <si>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</si>
  <si>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</si>
  <si>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</si>
  <si>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</si>
  <si>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</si>
  <si>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</si>
  <si>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</si>
  <si>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</si>
  <si>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</si>
  <si>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</si>
  <si>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</si>
  <si>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</si>
  <si>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</si>
  <si>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</si>
  <si>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</si>
  <si>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</si>
  <si>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</si>
  <si>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</si>
  <si>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</si>
  <si>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</si>
  <si>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</si>
  <si>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</si>
  <si>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</si>
  <si>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</si>
  <si>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</si>
  <si>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</si>
  <si>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</si>
  <si>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</si>
  <si>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</si>
  <si>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</si>
  <si>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</si>
  <si>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</si>
  <si>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</si>
  <si>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</si>
  <si>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</si>
  <si>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</si>
  <si>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</si>
  <si>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</si>
  <si>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</si>
  <si>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</si>
  <si>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</si>
  <si>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</si>
  <si>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</si>
  <si>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</si>
  <si>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</si>
  <si>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</si>
  <si>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</si>
  <si>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</si>
  <si>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</si>
  <si>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</si>
  <si>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</si>
  <si>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</si>
  <si>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</si>
  <si>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</si>
  <si>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</si>
  <si>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</si>
  <si>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</si>
  <si>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</si>
  <si>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</si>
  <si>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</si>
  <si>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</si>
  <si>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</si>
  <si>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</si>
  <si>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</si>
  <si>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</si>
  <si>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</si>
  <si>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</si>
  <si>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</si>
  <si>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</si>
  <si>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</si>
  <si>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</si>
  <si>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</si>
  <si>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</si>
  <si>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</si>
  <si>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</si>
  <si>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</si>
  <si>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</si>
  <si>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</si>
  <si>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</si>
  <si>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</si>
  <si>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</si>
  <si>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</si>
  <si>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</si>
  <si>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</si>
  <si>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</si>
  <si>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</si>
  <si>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</si>
  <si>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</si>
  <si>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</si>
  <si>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</si>
  <si>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</si>
  <si>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</si>
  <si>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</si>
  <si>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</si>
  <si>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</si>
  <si>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</si>
  <si>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</si>
  <si>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</si>
  <si>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</si>
  <si>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</si>
  <si>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</si>
  <si>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</si>
  <si>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</si>
  <si>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</si>
  <si>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</si>
  <si>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</si>
  <si>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</si>
  <si>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</si>
  <si>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</si>
  <si>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</si>
  <si>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</si>
  <si>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</si>
  <si>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</si>
  <si>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</si>
  <si>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</si>
  <si>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</si>
  <si>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</si>
  <si>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</si>
  <si>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</si>
  <si>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</si>
  <si>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</si>
  <si>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</si>
  <si>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</si>
  <si>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</si>
  <si>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</si>
  <si>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</si>
  <si>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</si>
  <si>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</si>
  <si>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</si>
  <si>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</si>
  <si>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</si>
  <si>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</si>
  <si>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</si>
  <si>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</si>
  <si>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</si>
  <si>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</si>
  <si>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</si>
  <si>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</si>
  <si>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</si>
  <si>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</si>
  <si>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</si>
  <si>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</si>
  <si>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</si>
  <si>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</si>
  <si>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</si>
  <si>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</si>
  <si>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</si>
  <si>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</si>
  <si>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</si>
  <si>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</si>
  <si>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</si>
  <si>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</si>
  <si>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</si>
  <si>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</si>
  <si>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</si>
  <si>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</si>
  <si>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</si>
  <si>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</si>
  <si>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</si>
  <si>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</si>
  <si>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</si>
  <si>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</si>
  <si>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</si>
  <si>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</si>
  <si>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</si>
  <si>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</si>
  <si>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</si>
  <si>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</si>
  <si>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</si>
  <si>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</si>
  <si>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</si>
  <si>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</si>
  <si>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</si>
  <si>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</si>
  <si>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</si>
  <si>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</si>
  <si>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</si>
  <si>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</si>
  <si>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</si>
  <si>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</si>
  <si>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</si>
  <si>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</si>
  <si>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</si>
  <si>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</si>
  <si>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</si>
  <si>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</si>
  <si>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</si>
  <si>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</si>
  <si>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</si>
  <si>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</si>
  <si>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</si>
  <si>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</si>
  <si>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</si>
  <si>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</si>
  <si>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</si>
  <si>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</si>
  <si>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</si>
  <si>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</si>
  <si>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</si>
  <si>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</si>
  <si>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</si>
  <si>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</si>
  <si>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</si>
  <si>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</si>
  <si>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</si>
  <si>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</si>
  <si>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</si>
  <si>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</si>
  <si>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</si>
  <si>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</si>
  <si>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</si>
  <si>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</si>
  <si>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</si>
  <si>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</si>
  <si>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</si>
  <si>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</si>
  <si>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</si>
  <si>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</si>
  <si>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</si>
  <si>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</si>
  <si>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</si>
  <si>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</si>
  <si>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</si>
  <si>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</si>
  <si>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</si>
  <si>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</si>
  <si>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</si>
  <si>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</si>
  <si>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</si>
  <si>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</si>
  <si>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</si>
  <si>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</si>
  <si>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</si>
  <si>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</si>
  <si>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</si>
  <si>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</si>
  <si>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</si>
  <si>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</si>
  <si>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</si>
  <si>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</si>
  <si>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</si>
  <si>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</si>
  <si>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</si>
  <si>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</si>
  <si>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</si>
  <si>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</si>
  <si>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</si>
  <si>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</si>
  <si>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</si>
  <si>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</si>
  <si>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</si>
  <si>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</si>
  <si>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</si>
  <si>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</si>
  <si>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</si>
  <si>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</si>
  <si>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</si>
  <si>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</si>
  <si>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</si>
  <si>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</si>
  <si>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</si>
  <si>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</si>
  <si>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</si>
  <si>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</si>
  <si>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</si>
  <si>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</si>
  <si>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</si>
  <si>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</si>
  <si>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</si>
  <si>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</si>
  <si>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</si>
  <si>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</si>
  <si>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</si>
  <si>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</si>
  <si>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</si>
  <si>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</si>
  <si>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</si>
  <si>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</si>
  <si>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</si>
  <si>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</si>
  <si>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</si>
  <si>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</si>
  <si>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</si>
  <si>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</si>
  <si>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</si>
  <si>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</si>
  <si>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</si>
  <si>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</si>
  <si>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</si>
  <si>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</si>
  <si>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</si>
  <si>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</si>
  <si>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</si>
  <si>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</si>
  <si>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</si>
  <si>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</si>
  <si>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</si>
  <si>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</si>
  <si>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</si>
  <si>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</si>
  <si>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</si>
  <si>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</si>
  <si>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</si>
  <si>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</si>
  <si>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</si>
  <si>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</si>
  <si>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</si>
  <si>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</si>
  <si>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</si>
  <si>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</si>
  <si>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</si>
  <si>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</si>
  <si>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</si>
  <si>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</si>
  <si>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</si>
  <si>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</si>
  <si>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</si>
  <si>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</si>
  <si>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</si>
  <si>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</si>
  <si>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</si>
  <si>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</si>
  <si>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</si>
  <si>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</si>
  <si>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</si>
  <si>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</si>
  <si>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</si>
  <si>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</si>
  <si>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</si>
  <si>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</si>
  <si>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</si>
  <si>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</si>
  <si>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</si>
  <si>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</si>
  <si>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</si>
  <si>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</si>
  <si>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</si>
  <si>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</si>
  <si>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</si>
  <si>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</si>
  <si>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</si>
  <si>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</si>
  <si>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</si>
  <si>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</si>
  <si>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</si>
  <si>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</si>
  <si>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</si>
  <si>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</si>
  <si>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</si>
  <si>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</si>
  <si>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</si>
  <si>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</si>
  <si>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</si>
  <si>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</si>
  <si>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</si>
  <si>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</si>
  <si>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</si>
  <si>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</si>
  <si>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</si>
  <si>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</si>
  <si>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</si>
  <si>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</si>
  <si>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</si>
  <si>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</si>
  <si>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</si>
  <si>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</si>
  <si>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</si>
  <si>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</si>
  <si>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</si>
  <si>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</si>
  <si>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</si>
  <si>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</si>
  <si>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</si>
  <si>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</si>
  <si>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</si>
  <si>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</si>
  <si>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</si>
  <si>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</si>
  <si>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</si>
  <si>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</si>
  <si>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</si>
  <si>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</si>
  <si>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</si>
  <si>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</si>
  <si>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</si>
  <si>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</si>
  <si>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</si>
  <si>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</si>
  <si>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</si>
  <si>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</si>
  <si>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</si>
  <si>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</si>
  <si>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</si>
  <si>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</si>
  <si>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</si>
  <si>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</si>
  <si>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</si>
  <si>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</si>
  <si>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</si>
  <si>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</si>
  <si>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</si>
  <si>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</si>
  <si>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</si>
  <si>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</si>
  <si>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</si>
  <si>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</si>
  <si>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</si>
  <si>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</si>
  <si>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</si>
  <si>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</si>
  <si>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</si>
  <si>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</si>
  <si>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</si>
  <si>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</si>
  <si>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</si>
  <si>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</si>
  <si>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</si>
  <si>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</si>
  <si>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</si>
  <si>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</si>
  <si>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</si>
  <si>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</si>
  <si>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</si>
  <si>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</si>
  <si>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</si>
  <si>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</si>
  <si>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</si>
  <si>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</si>
  <si>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</si>
  <si>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</si>
  <si>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</si>
  <si>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</si>
  <si>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</si>
  <si>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</si>
  <si>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</si>
  <si>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</si>
  <si>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</si>
  <si>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</si>
  <si>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</si>
  <si>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</si>
  <si>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</si>
  <si>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</si>
  <si>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</si>
  <si>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</si>
  <si>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</si>
  <si>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</si>
  <si>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</si>
  <si>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</si>
  <si>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</si>
  <si>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</si>
  <si>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</si>
  <si>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</si>
  <si>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</si>
  <si>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</si>
  <si>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</si>
  <si>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</si>
  <si>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</si>
  <si>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</si>
  <si>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</si>
  <si>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</si>
  <si>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</si>
  <si>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</si>
  <si>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</si>
  <si>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</si>
  <si>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</si>
  <si>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</si>
  <si>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</si>
  <si>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</si>
  <si>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</si>
  <si>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</si>
  <si>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</si>
  <si>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</si>
  <si>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</si>
  <si>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</si>
  <si>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</si>
  <si>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</si>
  <si>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</si>
  <si>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</si>
  <si>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</si>
  <si>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</si>
  <si>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</si>
  <si>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</si>
  <si>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</si>
  <si>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</si>
  <si>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</si>
  <si>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</si>
  <si>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</si>
  <si>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</si>
  <si>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</si>
  <si>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</si>
  <si>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</si>
  <si>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</si>
  <si>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</si>
  <si>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</si>
  <si>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</si>
  <si>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</si>
  <si>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</si>
  <si>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</si>
  <si>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</si>
  <si>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</si>
  <si>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</si>
  <si>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</si>
  <si>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</si>
  <si>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</si>
  <si>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</si>
  <si>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</si>
  <si>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</si>
  <si>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</si>
  <si>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</si>
  <si>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</si>
  <si>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</si>
  <si>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</si>
  <si>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</si>
  <si>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</si>
  <si>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</si>
  <si>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</si>
  <si>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</si>
  <si>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</si>
  <si>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</si>
  <si>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</si>
  <si>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</si>
  <si>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</si>
  <si>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</si>
  <si>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</si>
  <si>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</si>
  <si>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</si>
  <si>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</si>
  <si>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</si>
  <si>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</si>
  <si>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</si>
  <si>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</si>
  <si>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</si>
  <si>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</si>
  <si>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</si>
  <si>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</si>
  <si>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</si>
  <si>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</si>
  <si>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</si>
  <si>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</si>
  <si>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</si>
  <si>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</si>
  <si>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</si>
  <si>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</si>
  <si>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</si>
  <si>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</si>
  <si>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</si>
  <si>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</si>
  <si>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</si>
  <si>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</si>
  <si>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</si>
  <si>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</si>
  <si>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</si>
  <si>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</si>
  <si>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</si>
  <si>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</si>
  <si>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</si>
  <si>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</si>
  <si>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</si>
  <si>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</si>
  <si>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</si>
  <si>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</si>
  <si>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</si>
  <si>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</si>
  <si>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</si>
  <si>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</si>
  <si>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</si>
  <si>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</si>
  <si>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</si>
  <si>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</si>
  <si>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</si>
  <si>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</si>
  <si>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</si>
  <si>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</si>
  <si>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</si>
  <si>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</si>
  <si>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</si>
  <si>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</si>
  <si>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</si>
  <si>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</si>
  <si>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</si>
  <si>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</si>
  <si>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</si>
  <si>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</si>
  <si>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</si>
  <si>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</si>
  <si>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</si>
  <si>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</si>
  <si>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</si>
  <si>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</si>
  <si>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</si>
  <si>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</si>
  <si>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</si>
  <si>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</si>
  <si>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</si>
  <si>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</si>
  <si>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</si>
  <si>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</si>
  <si>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</si>
  <si>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</si>
  <si>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</si>
  <si>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</si>
  <si>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</si>
  <si>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</si>
  <si>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</si>
  <si>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</si>
  <si>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</si>
  <si>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</si>
  <si>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</si>
  <si>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</si>
  <si>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</si>
  <si>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</si>
  <si>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</si>
  <si>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</si>
  <si>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</si>
  <si>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</si>
  <si>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</si>
  <si>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</si>
  <si>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</si>
  <si>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</si>
  <si>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</si>
  <si>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</si>
  <si>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</si>
  <si>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</si>
  <si>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</si>
  <si>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</si>
  <si>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</si>
  <si>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</si>
  <si>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</si>
  <si>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</si>
  <si>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</si>
  <si>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</si>
  <si>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</si>
  <si>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</si>
  <si>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</si>
  <si>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</si>
  <si>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</si>
  <si>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</si>
  <si>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</si>
  <si>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</si>
  <si>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</si>
  <si>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</si>
  <si>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</si>
  <si>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</si>
  <si>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</si>
  <si>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</si>
  <si>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</si>
  <si>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</si>
  <si>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</si>
  <si>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</si>
  <si>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</si>
  <si>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</si>
  <si>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</si>
  <si>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</si>
  <si>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</si>
  <si>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</si>
  <si>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</si>
  <si>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</si>
  <si>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</si>
  <si>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</si>
  <si>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</si>
  <si>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</si>
  <si>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</si>
  <si>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</si>
  <si>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</si>
  <si>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</si>
  <si>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</si>
  <si>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</si>
  <si>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</si>
  <si>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</si>
  <si>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</si>
  <si>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</si>
  <si>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</si>
  <si>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</si>
  <si>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</si>
  <si>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</si>
  <si>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</si>
  <si>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</si>
  <si>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</si>
  <si>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</si>
  <si>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</si>
  <si>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</si>
  <si>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</si>
  <si>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</si>
  <si>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</si>
  <si>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</si>
  <si>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</si>
  <si>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</si>
  <si>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</si>
  <si>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</si>
  <si>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</si>
  <si>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</si>
  <si>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</si>
  <si>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</si>
  <si>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</si>
  <si>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</si>
  <si>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</si>
  <si>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</si>
  <si>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</si>
  <si>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</si>
  <si>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</si>
  <si>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</si>
  <si>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</si>
  <si>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</si>
  <si>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</si>
  <si>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</si>
  <si>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</si>
  <si>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</si>
  <si>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</si>
  <si>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</si>
  <si>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</si>
  <si>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</si>
  <si>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</si>
  <si>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</si>
  <si>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</si>
  <si>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</si>
  <si>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</si>
  <si>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</si>
  <si>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</si>
  <si>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</si>
  <si>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</si>
  <si>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</si>
  <si>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</si>
  <si>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</si>
  <si>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</si>
  <si>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</si>
  <si>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</si>
  <si>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</si>
  <si>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</si>
  <si>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</si>
  <si>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</si>
  <si>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</si>
  <si>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</si>
  <si>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</si>
  <si>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</si>
  <si>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</si>
  <si>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</si>
  <si>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</si>
  <si>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</si>
  <si>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</si>
  <si>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</si>
  <si>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</si>
  <si>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</si>
  <si>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</si>
  <si>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</si>
  <si>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</si>
  <si>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</si>
  <si>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</si>
  <si>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</si>
  <si>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</si>
  <si>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</si>
  <si>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</si>
  <si>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</si>
  <si>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</si>
  <si>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</si>
  <si>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</si>
  <si>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</si>
  <si>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</si>
  <si>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</si>
  <si>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</si>
  <si>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</si>
  <si>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</si>
  <si>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</si>
  <si>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</si>
  <si>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</si>
  <si>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</si>
  <si>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</si>
  <si>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</si>
  <si>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</si>
  <si>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</si>
  <si>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</si>
  <si>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</si>
  <si>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</si>
  <si>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</si>
  <si>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</si>
  <si>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</si>
  <si>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</si>
  <si>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</si>
  <si>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</si>
  <si>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</si>
  <si>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</si>
  <si>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</si>
  <si>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</si>
  <si>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</si>
  <si>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</si>
  <si>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</si>
  <si>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</si>
  <si>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</si>
  <si>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</si>
  <si>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</si>
  <si>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</si>
  <si>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</si>
  <si>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</si>
  <si>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</si>
  <si>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</si>
  <si>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</si>
  <si>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</si>
  <si>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</si>
  <si>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</si>
  <si>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</si>
  <si>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</si>
  <si>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</si>
  <si>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</si>
  <si>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</si>
  <si>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</si>
  <si>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</si>
  <si>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</si>
  <si>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</si>
  <si>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</si>
  <si>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</si>
  <si>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</si>
  <si>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</si>
  <si>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</si>
  <si>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</si>
  <si>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</si>
  <si>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</si>
  <si>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</si>
  <si>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</si>
  <si>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</si>
  <si>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</si>
  <si>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</si>
  <si>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</si>
  <si>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</si>
  <si>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</si>
  <si>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</si>
  <si>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</si>
  <si>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</si>
  <si>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</si>
  <si>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</si>
  <si>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</si>
  <si>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</si>
  <si>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</si>
  <si>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</si>
  <si>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</si>
  <si>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</si>
  <si>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</si>
  <si>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</si>
  <si>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</si>
  <si>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</si>
  <si>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</si>
  <si>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</si>
  <si>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</si>
  <si>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</si>
  <si>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</si>
  <si>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</si>
  <si>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</si>
  <si>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</si>
  <si>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</si>
  <si>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</si>
  <si>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</si>
  <si>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</si>
  <si>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</si>
  <si>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</si>
  <si>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</si>
  <si>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</si>
  <si>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</si>
  <si>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</si>
  <si>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</si>
  <si>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</si>
  <si>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</si>
  <si>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</si>
  <si>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</si>
  <si>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</si>
  <si>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</si>
  <si>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</si>
  <si>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</si>
  <si>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</si>
  <si>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</si>
  <si>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</si>
  <si>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</si>
  <si>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</si>
  <si>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</si>
  <si>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</si>
  <si>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</si>
  <si>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</si>
  <si>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</si>
  <si>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</si>
  <si>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</si>
  <si>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</si>
  <si>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</si>
  <si>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</si>
  <si>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</si>
  <si>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</si>
  <si>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</si>
  <si>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</si>
  <si>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</si>
  <si>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</si>
  <si>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</si>
  <si>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</si>
  <si>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</si>
  <si>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</si>
  <si>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</si>
  <si>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</si>
  <si>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</si>
  <si>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</si>
  <si>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</si>
  <si>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</si>
  <si>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</si>
  <si>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</si>
  <si>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</si>
  <si>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</si>
  <si>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</si>
  <si>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</si>
  <si>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</si>
  <si>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</si>
  <si>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</si>
  <si>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</si>
  <si>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</si>
  <si>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</si>
  <si>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</si>
  <si>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</si>
  <si>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</si>
  <si>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</si>
  <si>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</si>
  <si>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</si>
  <si>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</si>
  <si>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</si>
  <si>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</si>
  <si>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</si>
  <si>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</si>
  <si>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</si>
  <si>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</si>
  <si>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</si>
  <si>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</si>
  <si>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</si>
  <si>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</si>
  <si>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</si>
  <si>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</si>
  <si>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</si>
  <si>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</si>
  <si>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</si>
  <si>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</si>
  <si>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</si>
  <si>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</si>
  <si>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</si>
  <si>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</si>
  <si>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</si>
  <si>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</si>
  <si>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</si>
  <si>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</si>
  <si>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</si>
  <si>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</si>
  <si>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</si>
  <si>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</si>
  <si>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</si>
  <si>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</si>
  <si>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</si>
  <si>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</si>
  <si>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</si>
  <si>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</si>
  <si>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</si>
  <si>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</si>
  <si>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</si>
  <si>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</si>
  <si>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</si>
  <si>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</si>
  <si>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</si>
  <si>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</si>
  <si>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</si>
  <si>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</si>
  <si>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</si>
  <si>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</si>
  <si>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</si>
  <si>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</si>
  <si>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</si>
  <si>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</si>
  <si>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</si>
  <si>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</si>
  <si>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</si>
  <si>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</si>
  <si>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</si>
  <si>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</si>
  <si>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</si>
  <si>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</si>
  <si>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</si>
  <si>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</si>
  <si>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</si>
  <si>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</si>
  <si>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</si>
  <si>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</si>
  <si>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</si>
  <si>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</si>
  <si>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</si>
  <si>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</si>
  <si>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</si>
  <si>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</si>
  <si>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</si>
  <si>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</si>
  <si>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</si>
  <si>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</si>
  <si>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</si>
  <si>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</si>
  <si>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</si>
  <si>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</si>
  <si>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</si>
  <si>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</si>
  <si>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</si>
  <si>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</si>
  <si>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</si>
  <si>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</si>
  <si>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</si>
  <si>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</si>
  <si>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</si>
  <si>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</si>
  <si>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</si>
  <si>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</si>
  <si>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</si>
  <si>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</si>
  <si>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</si>
  <si>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</si>
  <si>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</si>
  <si>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</si>
  <si>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</si>
  <si>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</si>
  <si>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</si>
  <si>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</si>
  <si>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</si>
  <si>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</si>
  <si>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</si>
  <si>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</si>
  <si>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</si>
  <si>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</si>
  <si>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</si>
  <si>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</si>
  <si>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</si>
  <si>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</si>
  <si>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</si>
  <si>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</si>
  <si>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</si>
  <si>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</si>
  <si>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</si>
  <si>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</si>
  <si>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</si>
  <si>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</si>
  <si>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</si>
  <si>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</si>
  <si>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</si>
  <si>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</si>
  <si>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</si>
  <si>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</si>
  <si>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</si>
  <si>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</si>
  <si>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</si>
  <si>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</si>
  <si>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</si>
  <si>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</si>
  <si>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</si>
  <si>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</si>
  <si>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</si>
  <si>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</si>
  <si>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</si>
  <si>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</si>
  <si>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</si>
  <si>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</si>
  <si>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</si>
  <si>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</si>
  <si>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</si>
  <si>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</si>
  <si>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</si>
  <si>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</si>
  <si>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</si>
  <si>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</si>
  <si>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</si>
  <si>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</si>
  <si>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</si>
  <si>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</si>
  <si>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</si>
  <si>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</si>
  <si>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</si>
  <si>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</si>
  <si>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</si>
  <si>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</si>
  <si>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</si>
  <si>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</si>
  <si>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</si>
  <si>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</si>
  <si>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</si>
  <si>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</si>
  <si>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</si>
  <si>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</si>
  <si>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</si>
  <si>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</si>
  <si>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</si>
  <si>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</si>
  <si>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</si>
  <si>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</si>
  <si>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</si>
  <si>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</si>
  <si>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</si>
  <si>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</si>
  <si>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</si>
  <si>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</si>
  <si>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</si>
  <si>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</si>
  <si>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</si>
  <si>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</si>
  <si>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</si>
  <si>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</si>
  <si>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</si>
  <si>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</si>
  <si>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</si>
  <si>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</si>
  <si>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</si>
  <si>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</si>
  <si>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</si>
  <si>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</si>
  <si>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</si>
  <si>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</si>
  <si>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</si>
  <si>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</si>
  <si>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</si>
  <si>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</si>
  <si>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</si>
  <si>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</si>
  <si>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</si>
  <si>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</si>
  <si>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</si>
  <si>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</si>
  <si>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</si>
  <si>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</si>
  <si>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</si>
  <si>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</si>
  <si>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</si>
  <si>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</si>
  <si>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</si>
  <si>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</si>
  <si>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</si>
  <si>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</si>
  <si>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</si>
  <si>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</si>
  <si>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</si>
  <si>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</si>
  <si>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</si>
  <si>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</si>
  <si>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</si>
  <si>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</si>
  <si>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</si>
  <si>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</si>
  <si>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</si>
  <si>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</si>
  <si>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</si>
  <si>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</si>
  <si>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</si>
  <si>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</si>
  <si>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</si>
  <si>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</si>
  <si>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</si>
  <si>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</si>
  <si>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</si>
  <si>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</si>
  <si>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</si>
  <si>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</si>
  <si>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</si>
  <si>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</si>
  <si>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</si>
  <si>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</si>
  <si>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</si>
  <si>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</si>
  <si>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</si>
  <si>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</si>
  <si>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</si>
  <si>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</si>
  <si>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</si>
  <si>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</si>
  <si>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</si>
  <si>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</si>
  <si>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</si>
  <si>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</si>
  <si>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</si>
  <si>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</si>
  <si>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</si>
  <si>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</si>
  <si>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</si>
  <si>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</si>
  <si>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</si>
  <si>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</si>
  <si>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</si>
  <si>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</si>
  <si>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</si>
  <si>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</si>
  <si>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</si>
  <si>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</si>
  <si>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</si>
  <si>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</si>
  <si>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</si>
  <si>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</si>
  <si>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</si>
  <si>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</si>
  <si>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</si>
  <si>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</si>
  <si>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</si>
  <si>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</si>
  <si>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</si>
  <si>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</si>
  <si>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</si>
  <si>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</si>
  <si>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</si>
  <si>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</si>
  <si>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</si>
  <si>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</si>
  <si>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</si>
  <si>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</si>
  <si>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</si>
  <si>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</si>
  <si>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</si>
  <si>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</si>
  <si>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</si>
  <si>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</si>
  <si>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</si>
  <si>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</si>
  <si>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</si>
  <si>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</si>
  <si>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</si>
  <si>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</si>
  <si>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</si>
  <si>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</si>
  <si>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</si>
  <si>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</si>
  <si>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</si>
  <si>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</si>
  <si>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</si>
  <si>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</si>
  <si>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</si>
  <si>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</si>
  <si>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</si>
  <si>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</si>
  <si>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</si>
  <si>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</si>
  <si>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</si>
  <si>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</si>
  <si>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</si>
  <si>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</si>
  <si>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</si>
  <si>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</si>
  <si>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</si>
  <si>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</si>
  <si>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</si>
  <si>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</si>
  <si>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</si>
  <si>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</si>
  <si>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</si>
  <si>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</si>
  <si>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</si>
  <si>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</si>
  <si>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</si>
  <si>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</si>
  <si>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</si>
  <si>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</si>
  <si>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</si>
  <si>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</si>
  <si>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</si>
  <si>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</si>
  <si>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</si>
  <si>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</si>
  <si>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</si>
  <si>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</si>
  <si>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</si>
  <si>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</si>
  <si>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</si>
  <si>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</si>
  <si>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</si>
  <si>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</si>
  <si>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</si>
  <si>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</si>
  <si>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</si>
  <si>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</si>
  <si>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</si>
  <si>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</si>
  <si>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</si>
  <si>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</si>
  <si>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</si>
  <si>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</si>
  <si>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</si>
  <si>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</si>
  <si>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</si>
  <si>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</si>
  <si>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</si>
  <si>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</si>
  <si>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</si>
  <si>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</si>
  <si>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</si>
  <si>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</si>
  <si>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</si>
  <si>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</si>
  <si>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</si>
  <si>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</si>
  <si>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</si>
  <si>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</si>
  <si>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</si>
  <si>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</si>
  <si>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</si>
  <si>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</si>
  <si>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</si>
  <si>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</si>
  <si>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</si>
  <si>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</si>
  <si>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</si>
  <si>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</si>
  <si>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</si>
  <si>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</si>
  <si>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</si>
  <si>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</si>
  <si>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</si>
  <si>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</si>
  <si>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</si>
  <si>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</si>
  <si>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</si>
  <si>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</si>
  <si>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</si>
  <si>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</si>
  <si>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</si>
  <si>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</si>
  <si>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</si>
  <si>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</si>
  <si>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</si>
  <si>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</si>
  <si>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</si>
  <si>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</si>
  <si>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</si>
  <si>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</si>
  <si>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</si>
  <si>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</si>
  <si>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</si>
  <si>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</si>
  <si>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</si>
  <si>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</si>
  <si>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</si>
  <si>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</si>
  <si>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</si>
  <si>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</si>
  <si>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</si>
  <si>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</si>
  <si>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</si>
  <si>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</si>
  <si>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</si>
  <si>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</si>
  <si>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</si>
  <si>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</si>
  <si>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</si>
  <si>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</si>
  <si>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</si>
  <si>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</si>
  <si>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</si>
  <si>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</si>
  <si>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</si>
  <si>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</si>
  <si>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</si>
  <si>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</si>
  <si>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</si>
  <si>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</si>
  <si>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</si>
  <si>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</si>
  <si>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</si>
  <si>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</si>
  <si>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</si>
  <si>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</si>
  <si>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</si>
  <si>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</si>
  <si>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</si>
  <si>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</si>
  <si>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</si>
  <si>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</si>
  <si>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</si>
  <si>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</si>
  <si>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</si>
  <si>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</si>
  <si>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</si>
  <si>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</si>
  <si>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</si>
  <si>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</si>
  <si>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</si>
  <si>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</si>
  <si>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</si>
  <si>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</si>
  <si>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</si>
  <si>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</si>
  <si>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</si>
  <si>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</si>
  <si>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</si>
  <si>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</si>
  <si>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</si>
  <si>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</si>
  <si>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</si>
  <si>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</si>
  <si>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</si>
  <si>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</si>
  <si>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</si>
  <si>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</si>
  <si>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</si>
  <si>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</si>
  <si>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</si>
  <si>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</si>
  <si>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</si>
  <si>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</si>
  <si>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</si>
  <si>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</si>
  <si>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</si>
  <si>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</si>
  <si>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</si>
  <si>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</si>
  <si>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</si>
  <si>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</si>
  <si>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</si>
  <si>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</si>
  <si>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</si>
  <si>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</si>
  <si>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</si>
  <si>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</si>
  <si>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</si>
  <si>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</si>
  <si>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</si>
  <si>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</si>
  <si>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</si>
  <si>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</si>
  <si>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</si>
  <si>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</si>
  <si>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</si>
  <si>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</si>
  <si>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</si>
  <si>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</si>
  <si>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</si>
  <si>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</si>
  <si>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</si>
  <si>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</si>
  <si>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</si>
  <si>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</si>
  <si>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</si>
  <si>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</si>
  <si>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</si>
  <si>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</si>
  <si>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</si>
  <si>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</si>
  <si>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</si>
  <si>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</si>
  <si>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</si>
  <si>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</si>
  <si>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</si>
  <si>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</si>
  <si>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</si>
  <si>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</si>
  <si>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</si>
  <si>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</si>
  <si>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</si>
  <si>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</si>
  <si>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</si>
  <si>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</si>
  <si>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</si>
  <si>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</si>
  <si>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</si>
  <si>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</si>
  <si>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</si>
  <si>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</si>
  <si>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</si>
  <si>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</si>
  <si>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</si>
  <si>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</si>
  <si>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</si>
  <si>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</si>
  <si>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</si>
  <si>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</si>
  <si>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</si>
  <si>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</si>
  <si>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</si>
  <si>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</si>
  <si>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</si>
  <si>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</si>
  <si>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</si>
  <si>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</si>
  <si>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</si>
  <si>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</si>
  <si>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</si>
  <si>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</si>
  <si>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</si>
  <si>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</si>
  <si>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</si>
  <si>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</si>
  <si>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</si>
  <si>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</si>
  <si>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</si>
  <si>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</si>
  <si>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</si>
  <si>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</si>
  <si>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</si>
  <si>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</si>
  <si>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</si>
  <si>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</si>
  <si>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</si>
  <si>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</si>
  <si>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</si>
  <si>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</si>
  <si>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</si>
  <si>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</si>
  <si>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</si>
  <si>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</si>
  <si>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</si>
  <si>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</si>
  <si>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</si>
  <si>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</si>
  <si>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</si>
  <si>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</si>
  <si>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</si>
  <si>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</si>
  <si>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</si>
  <si>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</si>
  <si>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</si>
  <si>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</si>
  <si>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</si>
  <si>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</si>
  <si>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</si>
  <si>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</si>
  <si>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</si>
  <si>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</si>
  <si>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</si>
  <si>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</si>
  <si>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</si>
  <si>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</si>
  <si>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</si>
  <si>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</si>
  <si>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</si>
  <si>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</si>
  <si>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</si>
  <si>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</si>
  <si>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</si>
  <si>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</si>
  <si>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</si>
  <si>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</si>
  <si>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</si>
  <si>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</si>
  <si>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</si>
  <si>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</si>
  <si>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</si>
  <si>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</si>
  <si>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</si>
  <si>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</si>
  <si>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</si>
  <si>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</si>
  <si>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</si>
  <si>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</si>
  <si>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</si>
  <si>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</si>
  <si>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</si>
  <si>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</si>
  <si>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</si>
  <si>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</si>
  <si>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</si>
  <si>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</si>
  <si>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</si>
  <si>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</si>
  <si>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</si>
  <si>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</si>
  <si>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</si>
  <si>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</si>
  <si>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</si>
  <si>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</si>
  <si>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</si>
  <si>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</si>
  <si>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</si>
  <si>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</si>
  <si>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</si>
  <si>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</si>
  <si>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</si>
  <si>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</si>
  <si>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</si>
  <si>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</si>
  <si>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</si>
  <si>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</si>
  <si>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</si>
  <si>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</si>
  <si>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</si>
  <si>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</si>
  <si>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</si>
  <si>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</si>
  <si>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</si>
  <si>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</si>
  <si>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</si>
  <si>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</si>
  <si>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</si>
  <si>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</si>
  <si>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</si>
  <si>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</si>
  <si>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</si>
  <si>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</si>
  <si>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</si>
  <si>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</si>
  <si>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</si>
  <si>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</si>
  <si>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</si>
  <si>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</si>
  <si>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</si>
  <si>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</si>
  <si>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</si>
  <si>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</si>
  <si>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</si>
  <si>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</si>
  <si>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</si>
  <si>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</si>
  <si>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</si>
  <si>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</si>
  <si>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</si>
  <si>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</si>
  <si>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</si>
  <si>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</si>
  <si>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</si>
  <si>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</si>
  <si>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</si>
  <si>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</si>
  <si>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</si>
  <si>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</si>
  <si>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</si>
  <si>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</si>
  <si>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</si>
  <si>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</si>
  <si>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</si>
  <si>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</si>
  <si>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</si>
  <si>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</si>
  <si>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</si>
  <si>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</si>
  <si>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</si>
  <si>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</si>
  <si>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</si>
  <si>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</si>
  <si>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</si>
  <si>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</si>
  <si>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</si>
  <si>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</si>
  <si>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</si>
  <si>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</si>
  <si>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</si>
  <si>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</si>
  <si>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</si>
  <si>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</si>
  <si>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</si>
  <si>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</si>
  <si>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</si>
  <si>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</si>
  <si>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</si>
  <si>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</si>
  <si>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</si>
  <si>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</si>
  <si>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</si>
  <si>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</si>
  <si>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</si>
  <si>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</si>
  <si>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</si>
  <si>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</si>
  <si>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</si>
  <si>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</si>
  <si>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</si>
  <si>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</si>
  <si>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</si>
  <si>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</si>
  <si>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</si>
  <si>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</si>
  <si>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</si>
  <si>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</si>
  <si>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</si>
  <si>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</si>
  <si>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</si>
  <si>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</si>
  <si>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</si>
  <si>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</si>
  <si>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</si>
  <si>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</si>
  <si>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</si>
  <si>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</si>
  <si>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</si>
  <si>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</si>
  <si>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</si>
  <si>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</si>
  <si>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</si>
  <si>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</si>
  <si>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</si>
  <si>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</si>
  <si>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</si>
  <si>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</si>
  <si>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</si>
  <si>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</si>
  <si>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</si>
  <si>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</si>
  <si>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</si>
  <si>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</si>
  <si>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</si>
  <si>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</si>
  <si>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</si>
  <si>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</si>
  <si>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</si>
  <si>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</si>
  <si>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</si>
  <si>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</si>
  <si>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</si>
  <si>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</si>
  <si>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</si>
  <si>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</si>
  <si>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</si>
  <si>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</si>
  <si>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</si>
  <si>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</si>
  <si>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</si>
  <si>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</si>
  <si>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</si>
  <si>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</si>
  <si>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</si>
  <si>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</si>
  <si>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</si>
  <si>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</si>
  <si>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</si>
  <si>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</si>
  <si>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</si>
  <si>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</si>
  <si>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</si>
  <si>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</si>
  <si>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</si>
  <si>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</si>
  <si>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</si>
  <si>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</si>
  <si>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</si>
  <si>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</si>
  <si>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</si>
  <si>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</si>
  <si>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</si>
  <si>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</si>
  <si>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</si>
  <si>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</si>
  <si>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</si>
  <si>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</si>
  <si>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</si>
  <si>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</si>
  <si>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</si>
  <si>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</si>
  <si>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</si>
  <si>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</si>
  <si>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</si>
  <si>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</si>
  <si>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</si>
  <si>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</si>
  <si>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</si>
  <si>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</si>
  <si>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</si>
  <si>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</si>
  <si>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</si>
  <si>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</si>
  <si>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</si>
  <si>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</si>
  <si>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</si>
  <si>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</si>
  <si>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</si>
  <si>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</si>
  <si>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</si>
  <si>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</si>
  <si>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</si>
  <si>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</si>
  <si>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</si>
  <si>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</si>
  <si>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</si>
  <si>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</si>
  <si>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</si>
  <si>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</si>
  <si>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</si>
  <si>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</si>
  <si>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</si>
  <si>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</si>
  <si>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</si>
  <si>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</si>
  <si>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</si>
  <si>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</si>
  <si>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</si>
  <si>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</si>
  <si>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</si>
  <si>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</si>
  <si>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</si>
  <si>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</si>
  <si>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</si>
  <si>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</si>
  <si>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</si>
  <si>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</si>
  <si>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</si>
  <si>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</si>
  <si>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</si>
  <si>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</si>
  <si>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</si>
  <si>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</si>
  <si>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</si>
  <si>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</si>
  <si>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</si>
  <si>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</si>
  <si>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</si>
  <si>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</si>
  <si>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</si>
  <si>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</si>
  <si>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</si>
  <si>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</si>
  <si>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</si>
  <si>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</si>
  <si>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</si>
  <si>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</si>
  <si>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</si>
  <si>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</si>
  <si>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</si>
  <si>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</si>
  <si>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</si>
  <si>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</si>
  <si>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</si>
  <si>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</si>
  <si>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</si>
  <si>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</si>
  <si>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</si>
  <si>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</si>
  <si>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</si>
  <si>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</si>
  <si>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</si>
  <si>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</si>
  <si>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</si>
  <si>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</si>
  <si>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</si>
  <si>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</si>
  <si>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</si>
  <si>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</si>
  <si>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</si>
  <si>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</si>
  <si>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</si>
  <si>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</si>
  <si>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</si>
  <si>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</si>
  <si>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</si>
  <si>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</si>
  <si>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</si>
  <si>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</si>
  <si>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</si>
  <si>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</si>
  <si>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</si>
  <si>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</si>
  <si>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</si>
  <si>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</si>
  <si>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</si>
  <si>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</si>
  <si>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</si>
  <si>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</si>
  <si>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</si>
  <si>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</si>
  <si>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</si>
  <si>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</si>
  <si>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</si>
  <si>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</si>
  <si>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</si>
  <si>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</si>
  <si>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</si>
  <si>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</si>
  <si>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</si>
  <si>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</si>
  <si>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</si>
  <si>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</si>
  <si>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</si>
  <si>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</si>
  <si>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</si>
  <si>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</si>
  <si>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</si>
  <si>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</si>
  <si>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</si>
  <si>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</si>
  <si>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</si>
  <si>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</si>
  <si>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</si>
  <si>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</si>
  <si>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</si>
  <si>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</si>
  <si>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</si>
  <si>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</si>
  <si>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</si>
  <si>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</si>
  <si>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</si>
  <si>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</si>
  <si>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</si>
  <si>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</si>
  <si>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</si>
  <si>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</si>
  <si>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</si>
  <si>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</si>
  <si>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</si>
  <si>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</si>
  <si>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</si>
  <si>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</si>
  <si>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</si>
  <si>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</si>
  <si>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</si>
  <si>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</si>
  <si>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</si>
  <si>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</si>
  <si>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</si>
  <si>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</si>
  <si>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</si>
  <si>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</si>
  <si>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</si>
  <si>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</si>
  <si>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</si>
  <si>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</si>
  <si>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</si>
  <si>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</si>
  <si>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</si>
  <si>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</si>
  <si>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</si>
  <si>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</si>
  <si>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</si>
  <si>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</si>
  <si>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</si>
  <si>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</si>
  <si>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</si>
  <si>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</si>
  <si>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</si>
  <si>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</si>
  <si>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</si>
  <si>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</si>
  <si>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</si>
  <si>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</si>
  <si>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</si>
  <si>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</si>
  <si>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</si>
  <si>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</si>
  <si>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</si>
  <si>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</si>
  <si>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</si>
  <si>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</si>
  <si>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</si>
  <si>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</si>
  <si>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</si>
  <si>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</si>
  <si>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</si>
  <si>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</si>
  <si>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</si>
  <si>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</si>
  <si>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</si>
  <si>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</si>
  <si>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</si>
  <si>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</si>
  <si>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</si>
  <si>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</si>
  <si>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</si>
  <si>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</si>
  <si>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</si>
  <si>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</si>
  <si>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</si>
  <si>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</si>
  <si>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</si>
  <si>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</si>
  <si>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</si>
  <si>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</si>
  <si>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</si>
  <si>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</si>
  <si>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</si>
  <si>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</si>
  <si>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</si>
  <si>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</si>
  <si>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</si>
  <si>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</si>
  <si>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</si>
  <si>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</si>
  <si>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</si>
  <si>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</si>
  <si>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</si>
  <si>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</si>
  <si>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</si>
  <si>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</si>
  <si>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</si>
  <si>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</si>
  <si>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</si>
  <si>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</si>
  <si>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</si>
  <si>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</si>
  <si>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</si>
  <si>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</si>
  <si>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</si>
  <si>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</si>
  <si>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</si>
  <si>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</si>
  <si>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</si>
  <si>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</si>
  <si>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</si>
  <si>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</si>
  <si>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</si>
  <si>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</si>
  <si>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</si>
  <si>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</si>
  <si>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</si>
  <si>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</si>
  <si>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</si>
  <si>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</si>
  <si>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</si>
  <si>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</si>
  <si>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</si>
  <si>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</si>
  <si>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</si>
  <si>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</si>
  <si>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</si>
  <si>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</si>
  <si>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</si>
  <si>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</si>
  <si>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</si>
  <si>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</si>
  <si>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</si>
  <si>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</si>
  <si>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</si>
  <si>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</si>
  <si>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</si>
  <si>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</si>
  <si>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</si>
  <si>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</si>
  <si>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</si>
  <si>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</si>
  <si>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</si>
  <si>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</si>
  <si>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</si>
  <si>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</si>
  <si>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</si>
  <si>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</si>
  <si>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</si>
  <si>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</si>
  <si>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</si>
  <si>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</si>
  <si>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</si>
  <si>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</si>
  <si>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</si>
  <si>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</si>
  <si>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</si>
  <si>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</si>
  <si>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</si>
  <si>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</si>
  <si>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</si>
  <si>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</si>
  <si>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</si>
  <si>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</si>
  <si>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</si>
  <si>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</si>
  <si>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</si>
  <si>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</si>
  <si>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</si>
  <si>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</si>
  <si>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</si>
  <si>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</si>
  <si>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</si>
  <si>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</si>
  <si>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</si>
  <si>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</si>
  <si>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</si>
  <si>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</si>
  <si>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</si>
  <si>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</si>
  <si>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</si>
  <si>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</si>
  <si>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</si>
  <si>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</si>
  <si>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</si>
  <si>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</si>
  <si>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</si>
  <si>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</si>
  <si>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</si>
  <si>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</si>
  <si>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</si>
  <si>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</si>
  <si>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</si>
  <si>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</si>
  <si>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</si>
  <si>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</si>
  <si>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</si>
  <si>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</si>
  <si>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</si>
  <si>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</si>
  <si>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</si>
  <si>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</si>
  <si>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</si>
  <si>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</si>
  <si>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</si>
  <si>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</si>
  <si>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</si>
  <si>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</si>
  <si>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</si>
  <si>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</si>
  <si>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</si>
  <si>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</si>
  <si>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</si>
  <si>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</si>
  <si>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</si>
  <si>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</si>
  <si>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</si>
  <si>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</si>
  <si>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</si>
  <si>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</si>
  <si>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</si>
  <si>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</si>
  <si>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</si>
  <si>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</si>
  <si>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</si>
  <si>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</si>
  <si>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</si>
  <si>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</si>
  <si>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</si>
  <si>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</si>
  <si>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</si>
  <si>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</si>
  <si>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</si>
  <si>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</si>
  <si>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</si>
  <si>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</si>
  <si>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</si>
  <si>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</si>
  <si>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</si>
  <si>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</si>
  <si>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</si>
  <si>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</si>
  <si>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</si>
  <si>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</si>
  <si>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</si>
  <si>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</si>
  <si>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</si>
  <si>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</si>
  <si>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</si>
  <si>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</si>
  <si>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</si>
  <si>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</si>
  <si>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</si>
  <si>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</si>
  <si>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</si>
  <si>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</si>
  <si>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</si>
  <si>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</si>
  <si>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</si>
  <si>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</si>
  <si>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</si>
  <si>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</si>
  <si>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</si>
  <si>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</si>
  <si>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</si>
  <si>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</si>
  <si>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</si>
  <si>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</si>
  <si>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</si>
  <si>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</si>
  <si>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</si>
  <si>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</si>
  <si>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</si>
  <si>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</si>
  <si>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</si>
  <si>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</si>
  <si>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</si>
  <si>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</si>
  <si>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</si>
  <si>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</si>
  <si>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</si>
  <si>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</si>
  <si>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</si>
  <si>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</si>
  <si>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</si>
  <si>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</si>
  <si>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</si>
  <si>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</si>
  <si>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</si>
  <si>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</si>
  <si>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</si>
  <si>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</si>
  <si>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</si>
  <si>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</si>
  <si>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</si>
  <si>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</si>
  <si>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</si>
  <si>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</si>
  <si>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</si>
  <si>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</si>
  <si>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</si>
  <si>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</si>
  <si>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</si>
  <si>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</si>
  <si>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</si>
  <si>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</si>
  <si>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</si>
  <si>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</si>
  <si>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</si>
  <si>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</si>
  <si>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</si>
  <si>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</si>
  <si>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</si>
  <si>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</si>
  <si>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</si>
  <si>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</si>
  <si>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</si>
  <si>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</si>
  <si>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</si>
  <si>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</si>
  <si>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</si>
  <si>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</si>
  <si>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</si>
  <si>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</si>
  <si>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</si>
  <si>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</si>
  <si>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</si>
  <si>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</si>
  <si>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</si>
  <si>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</si>
  <si>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</si>
  <si>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</si>
  <si>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</si>
  <si>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</si>
  <si>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</si>
  <si>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</si>
  <si>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</si>
  <si>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</si>
  <si>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</si>
  <si>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</si>
  <si>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</si>
  <si>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</si>
  <si>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</si>
  <si>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</si>
  <si>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</si>
  <si>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</si>
  <si>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</si>
  <si>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</si>
  <si>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</si>
  <si>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</si>
  <si>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</si>
  <si>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</si>
  <si>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</si>
  <si>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</si>
  <si>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</si>
  <si>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</si>
  <si>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</si>
  <si>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</si>
  <si>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</si>
  <si>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</si>
  <si>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</si>
  <si>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</si>
  <si>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</si>
  <si>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</si>
  <si>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</si>
  <si>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</si>
  <si>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</si>
  <si>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</si>
  <si>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</si>
  <si>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</si>
  <si>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</si>
  <si>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</si>
  <si>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</si>
  <si>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</si>
  <si>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</si>
  <si>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</si>
  <si>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</si>
  <si>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</si>
  <si>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</si>
  <si>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</si>
  <si>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</si>
  <si>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</si>
  <si>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</si>
  <si>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</si>
  <si>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</si>
  <si>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</si>
  <si>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</si>
  <si>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</si>
  <si>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</si>
  <si>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</si>
  <si>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</si>
  <si>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</si>
  <si>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</si>
  <si>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</si>
  <si>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</si>
  <si>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</si>
  <si>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</si>
  <si>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</si>
  <si>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</si>
  <si>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</si>
  <si>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</si>
  <si>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</si>
  <si>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</si>
  <si>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</si>
  <si>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</si>
  <si>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</si>
  <si>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</si>
  <si>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</si>
  <si>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</si>
  <si>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</si>
  <si>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</si>
  <si>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</si>
  <si>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</si>
  <si>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</si>
  <si>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</si>
  <si>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</si>
  <si>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</si>
  <si>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</si>
  <si>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</si>
  <si>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</si>
  <si>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</si>
  <si>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</si>
  <si>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</si>
  <si>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</si>
  <si>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</si>
  <si>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</si>
  <si>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</si>
  <si>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</si>
  <si>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</si>
  <si>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</si>
  <si>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</si>
  <si>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</si>
  <si>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</si>
  <si>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</si>
  <si>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</si>
  <si>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</si>
  <si>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</si>
  <si>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</si>
  <si>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</si>
  <si>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</si>
  <si>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</si>
  <si>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</si>
  <si>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</si>
  <si>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</si>
  <si>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</si>
  <si>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</si>
  <si>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</si>
  <si>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</si>
  <si>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</si>
  <si>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</si>
  <si>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</si>
  <si>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</si>
  <si>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</si>
  <si>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</si>
  <si>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</si>
  <si>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</si>
  <si>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</si>
  <si>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</si>
  <si>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</si>
  <si>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</si>
  <si>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</si>
  <si>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</si>
  <si>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</si>
  <si>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</si>
  <si>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</si>
  <si>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</si>
  <si>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</si>
  <si>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</si>
  <si>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</si>
  <si>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</si>
  <si>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</si>
  <si>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</si>
  <si>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</si>
  <si>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</si>
  <si>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</si>
  <si>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</si>
  <si>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</si>
  <si>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</si>
  <si>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</si>
  <si>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</si>
  <si>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</si>
  <si>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</si>
  <si>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</si>
  <si>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</si>
  <si>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</si>
  <si>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</si>
  <si>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</si>
  <si>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</si>
  <si>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</si>
  <si>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</si>
  <si>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</si>
  <si>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</si>
  <si>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</si>
  <si>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</si>
  <si>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</si>
  <si>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</si>
  <si>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</si>
  <si>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</si>
  <si>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</si>
  <si>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</si>
  <si>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</si>
  <si>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</si>
  <si>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</si>
  <si>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</si>
  <si>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</si>
  <si>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</si>
  <si>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</si>
  <si>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</si>
  <si>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</si>
  <si>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</si>
  <si>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</si>
  <si>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</si>
  <si>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</si>
  <si>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</si>
  <si>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</si>
  <si>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</si>
  <si>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</si>
  <si>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</si>
  <si>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</si>
  <si>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</si>
  <si>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</si>
  <si>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</si>
  <si>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</si>
  <si>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</si>
  <si>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</si>
  <si>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</si>
  <si>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</si>
  <si>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</si>
  <si>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</si>
  <si>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</si>
  <si>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</si>
  <si>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</si>
  <si>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</si>
  <si>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</si>
  <si>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</si>
  <si>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</si>
  <si>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</si>
  <si>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</si>
  <si>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</si>
  <si>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</si>
  <si>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</si>
  <si>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</si>
  <si>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</si>
  <si>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</si>
  <si>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</si>
  <si>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</si>
  <si>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</si>
  <si>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</si>
  <si>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</si>
  <si>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</si>
  <si>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</si>
  <si>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</si>
  <si>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</si>
  <si>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</si>
  <si>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</si>
  <si>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</si>
  <si>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</si>
  <si>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</si>
  <si>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</si>
  <si>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</si>
  <si>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</si>
  <si>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</si>
  <si>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</si>
  <si>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</si>
  <si>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</si>
  <si>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</si>
  <si>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</si>
  <si>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</si>
  <si>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</si>
  <si>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</si>
  <si>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</si>
  <si>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</si>
  <si>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</si>
  <si>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</si>
  <si>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</si>
  <si>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</si>
  <si>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</si>
  <si>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</si>
  <si>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</si>
  <si>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</si>
  <si>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</si>
  <si>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</si>
  <si>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</si>
  <si>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</si>
  <si>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</si>
  <si>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</si>
  <si>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</si>
  <si>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</si>
  <si>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</si>
  <si>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</si>
  <si>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</si>
  <si>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</si>
  <si>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</si>
  <si>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</si>
  <si>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</si>
  <si>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</si>
  <si>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</si>
  <si>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</si>
  <si>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</si>
  <si>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</si>
  <si>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</si>
  <si>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</si>
  <si>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</si>
  <si>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</si>
  <si>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</si>
  <si>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</si>
  <si>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</si>
  <si>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</si>
  <si>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</si>
  <si>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</si>
  <si>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</si>
  <si>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</si>
  <si>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</si>
  <si>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</si>
  <si>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</si>
  <si>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</si>
  <si>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</si>
  <si>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</si>
  <si>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</si>
  <si>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</si>
  <si>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</si>
  <si>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</si>
  <si>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</si>
  <si>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</si>
  <si>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</si>
  <si>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</si>
  <si>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</si>
  <si>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</si>
  <si>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</si>
  <si>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</si>
  <si>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</si>
  <si>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</si>
  <si>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</si>
  <si>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</si>
  <si>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</si>
  <si>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</si>
  <si>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</si>
  <si>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</si>
  <si>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</si>
  <si>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</si>
  <si>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</si>
  <si>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</si>
  <si>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</si>
  <si>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</si>
  <si>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</si>
  <si>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</si>
  <si>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</si>
  <si>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</si>
  <si>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</si>
  <si>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</si>
  <si>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</si>
  <si>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</si>
  <si>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</si>
  <si>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</si>
  <si>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</si>
  <si>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</si>
  <si>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</si>
  <si>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</si>
  <si>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</si>
  <si>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</si>
  <si>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</si>
  <si>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</si>
  <si>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</si>
  <si>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</si>
  <si>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</si>
  <si>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</si>
  <si>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</si>
  <si>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</si>
  <si>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</si>
  <si>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</si>
  <si>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</si>
  <si>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</si>
  <si>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</si>
  <si>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</si>
  <si>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</si>
  <si>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</si>
  <si>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</si>
  <si>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</si>
  <si>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</si>
  <si>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</si>
  <si>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</si>
  <si>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</si>
  <si>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</si>
  <si>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</si>
  <si>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</si>
  <si>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</si>
  <si>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</si>
  <si>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</si>
  <si>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</si>
  <si>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</si>
  <si>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</si>
  <si>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</si>
  <si>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</si>
  <si>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</si>
  <si>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</si>
  <si>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</si>
  <si>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</si>
  <si>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</si>
  <si>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</si>
  <si>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</si>
  <si>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</si>
  <si>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</si>
  <si>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</si>
  <si>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</si>
  <si>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</si>
  <si>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</si>
  <si>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</si>
  <si>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</si>
  <si>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</si>
  <si>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</si>
  <si>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</si>
  <si>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</si>
  <si>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</si>
  <si>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</si>
  <si>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</si>
  <si>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</si>
  <si>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</si>
  <si>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</si>
  <si>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</si>
  <si>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</si>
  <si>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</si>
  <si>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</si>
  <si>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</si>
  <si>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</si>
  <si>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</si>
  <si>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</si>
  <si>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</si>
  <si>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</si>
  <si>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</si>
  <si>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</si>
  <si>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</si>
  <si>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</si>
  <si>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</si>
  <si>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</si>
  <si>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</si>
  <si>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</si>
  <si>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</si>
  <si>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</si>
  <si>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</si>
  <si>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</si>
  <si>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</si>
  <si>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</si>
  <si>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</si>
  <si>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</si>
  <si>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</si>
  <si>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</si>
  <si>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</si>
  <si>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</si>
  <si>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</si>
  <si>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</si>
  <si>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</si>
  <si>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</si>
  <si>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</si>
  <si>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</si>
  <si>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</si>
  <si>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</si>
  <si>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</si>
  <si>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</si>
  <si>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</si>
  <si>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</si>
  <si>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</si>
  <si>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</si>
  <si>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</si>
  <si>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</si>
  <si>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</si>
  <si>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</si>
  <si>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</si>
  <si>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</si>
  <si>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</si>
  <si>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</si>
  <si>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</si>
  <si>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</si>
  <si>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</si>
  <si>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</si>
  <si>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</si>
  <si>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</si>
  <si>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</si>
  <si>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</si>
  <si>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</si>
  <si>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</si>
  <si>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</si>
  <si>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</si>
  <si>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</si>
  <si>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</si>
  <si>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</si>
  <si>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</si>
  <si>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</si>
  <si>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</si>
  <si>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</si>
  <si>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</si>
  <si>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</si>
  <si>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</si>
  <si>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</si>
  <si>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</si>
  <si>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</si>
  <si>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</si>
  <si>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</si>
  <si>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</si>
  <si>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</si>
  <si>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</si>
  <si>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</si>
  <si>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</si>
  <si>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</si>
  <si>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</si>
  <si>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</si>
  <si>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</si>
  <si>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</si>
  <si>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</si>
  <si>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</si>
  <si>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</si>
  <si>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</si>
  <si>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</si>
  <si>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</si>
  <si>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</si>
  <si>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</si>
  <si>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</si>
  <si>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</si>
  <si>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</si>
  <si>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</si>
  <si>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</si>
  <si>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</si>
  <si>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</si>
  <si>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</si>
  <si>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</si>
  <si>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</si>
  <si>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</si>
  <si>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</si>
  <si>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</si>
  <si>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</si>
  <si>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</si>
  <si>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</si>
  <si>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</si>
  <si>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</si>
  <si>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</si>
  <si>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</si>
  <si>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</si>
  <si>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</si>
  <si>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</si>
  <si>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</si>
  <si>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</si>
  <si>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</si>
  <si>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</si>
  <si>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</si>
  <si>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</si>
  <si>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</si>
  <si>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</si>
  <si>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</si>
  <si>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</si>
  <si>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</si>
  <si>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</si>
  <si>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</si>
  <si>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</si>
  <si>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</si>
  <si>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</si>
  <si>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</si>
  <si>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</si>
  <si>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</si>
  <si>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</si>
  <si>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</si>
  <si>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</si>
  <si>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</si>
  <si>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</si>
  <si>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</si>
  <si>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</si>
  <si>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</si>
  <si>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</si>
  <si>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</si>
  <si>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</si>
  <si>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</si>
  <si>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</si>
  <si>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</si>
  <si>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</si>
  <si>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</si>
  <si>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</si>
  <si>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</si>
  <si>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</si>
  <si>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</si>
  <si>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</si>
  <si>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</si>
  <si>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</si>
  <si>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</si>
  <si>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</si>
  <si>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</si>
  <si>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</si>
  <si>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</si>
  <si>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</si>
  <si>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</si>
  <si>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</si>
  <si>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</si>
  <si>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</si>
  <si>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</si>
  <si>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</si>
  <si>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</si>
  <si>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</si>
  <si>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</si>
  <si>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</si>
  <si>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</si>
  <si>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</si>
  <si>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</si>
  <si>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</si>
  <si>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</si>
  <si>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</si>
  <si>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</si>
  <si>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</si>
  <si>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</si>
  <si>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</si>
  <si>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</si>
  <si>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</si>
  <si>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</si>
  <si>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</si>
  <si>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</si>
  <si>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</si>
  <si>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</si>
  <si>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</si>
  <si>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</si>
  <si>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</si>
  <si>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</si>
  <si>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</si>
  <si>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</si>
  <si>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</si>
  <si>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</si>
  <si>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</si>
  <si>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</si>
  <si>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</si>
  <si>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</si>
  <si>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</si>
  <si>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</si>
  <si>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</si>
  <si>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</si>
  <si>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</si>
  <si>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</si>
  <si>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</si>
  <si>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</si>
  <si>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</si>
  <si>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</si>
  <si>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</si>
  <si>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</si>
  <si>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</si>
  <si>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</si>
  <si>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</si>
  <si>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</si>
  <si>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</si>
  <si>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</si>
  <si>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</si>
  <si>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</si>
  <si>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</si>
  <si>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</si>
  <si>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</si>
  <si>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</si>
  <si>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</si>
  <si>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</si>
  <si>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</si>
  <si>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</si>
  <si>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</si>
  <si>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</si>
  <si>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</si>
  <si>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</si>
  <si>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</si>
  <si>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</si>
  <si>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</si>
  <si>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</si>
  <si>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</si>
  <si>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</si>
  <si>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</si>
  <si>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</si>
  <si>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</si>
  <si>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</si>
  <si>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</si>
  <si>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</si>
  <si>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</si>
  <si>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</si>
  <si>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</si>
  <si>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</si>
  <si>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</si>
  <si>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</si>
  <si>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</si>
  <si>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</si>
  <si>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</si>
  <si>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</si>
  <si>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</si>
  <si>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</si>
  <si>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</si>
  <si>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</si>
  <si>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</si>
  <si>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</si>
  <si>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</si>
  <si>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</si>
  <si>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</si>
  <si>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</si>
  <si>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</si>
  <si>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</si>
  <si>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</si>
  <si>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</si>
  <si>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</si>
  <si>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</si>
  <si>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</si>
  <si>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</si>
  <si>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</si>
  <si>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</si>
  <si>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</si>
  <si>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</si>
  <si>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</si>
  <si>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</si>
  <si>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</si>
  <si>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</si>
  <si>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</si>
  <si>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</si>
  <si>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</si>
  <si>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</si>
  <si>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</si>
  <si>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</si>
  <si>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</si>
  <si>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</si>
  <si>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</si>
  <si>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</si>
  <si>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</si>
  <si>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</si>
  <si>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</si>
  <si>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</si>
  <si>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</si>
  <si>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</si>
  <si>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</si>
  <si>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</si>
  <si>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</si>
  <si>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</si>
  <si>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</si>
  <si>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</si>
  <si>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</si>
  <si>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</si>
  <si>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</si>
  <si>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</si>
  <si>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</si>
  <si>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</si>
  <si>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</si>
  <si>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</si>
  <si>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</si>
  <si>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</si>
  <si>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</si>
  <si>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</si>
  <si>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</si>
  <si>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</si>
  <si>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</si>
  <si>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</si>
  <si>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</si>
  <si>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</si>
  <si>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</si>
  <si>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</si>
  <si>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</si>
  <si>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</si>
  <si>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</si>
  <si>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</si>
  <si>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</si>
  <si>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</si>
  <si>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</si>
  <si>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</si>
  <si>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</si>
  <si>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</si>
  <si>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</si>
  <si>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</si>
  <si>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</si>
  <si>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</si>
  <si>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</si>
  <si>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</si>
  <si>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</si>
  <si>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</si>
  <si>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</si>
  <si>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</si>
  <si>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</si>
  <si>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</si>
  <si>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</si>
  <si>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</si>
  <si>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</si>
  <si>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</si>
  <si>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</si>
  <si>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</si>
  <si>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</si>
  <si>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</si>
  <si>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</si>
  <si>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</si>
  <si>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</si>
  <si>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</si>
  <si>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</si>
  <si>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</si>
  <si>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</si>
  <si>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</si>
  <si>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</si>
  <si>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</si>
  <si>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</si>
  <si>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</si>
  <si>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</si>
  <si>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</si>
  <si>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</si>
  <si>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</si>
  <si>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</si>
  <si>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</si>
  <si>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</si>
  <si>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</si>
  <si>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</si>
  <si>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</si>
  <si>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</si>
  <si>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</si>
  <si>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</si>
  <si>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</si>
  <si>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</si>
  <si>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</si>
  <si>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</si>
  <si>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</si>
  <si>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</si>
  <si>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</si>
  <si>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</si>
  <si>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</si>
  <si>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</si>
  <si>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</si>
  <si>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</si>
  <si>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</si>
  <si>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</si>
  <si>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</si>
  <si>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</si>
  <si>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</si>
  <si>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</si>
  <si>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</si>
  <si>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</si>
  <si>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</si>
  <si>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</si>
  <si>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</si>
  <si>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</si>
  <si>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</si>
  <si>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</si>
  <si>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</si>
  <si>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</si>
  <si>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</si>
  <si>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</si>
  <si>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</si>
  <si>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</si>
  <si>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</si>
  <si>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</si>
  <si>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</si>
  <si>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</si>
  <si>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</si>
  <si>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</si>
  <si>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</si>
  <si>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</si>
  <si>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</si>
  <si>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</si>
  <si>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</si>
  <si>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</si>
  <si>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</si>
  <si>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</si>
  <si>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</si>
  <si>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</si>
  <si>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</si>
  <si>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</si>
  <si>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</si>
  <si>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</si>
  <si>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</si>
  <si>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</si>
  <si>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</si>
  <si>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</si>
  <si>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</si>
  <si>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</si>
  <si>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</si>
  <si>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</si>
  <si>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</si>
  <si>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</si>
  <si>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</si>
  <si>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</si>
  <si>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</si>
  <si>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</si>
  <si>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</si>
  <si>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</si>
  <si>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</si>
  <si>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</si>
  <si>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</si>
  <si>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</si>
  <si>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</si>
  <si>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</si>
  <si>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</si>
  <si>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</si>
  <si>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</si>
  <si>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</si>
  <si>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</si>
  <si>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</si>
  <si>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</si>
  <si>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</si>
  <si>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</si>
  <si>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</si>
  <si>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</si>
  <si>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</si>
  <si>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</si>
  <si>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</si>
  <si>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</si>
  <si>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</si>
  <si>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</si>
  <si>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</si>
  <si>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</si>
  <si>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</si>
  <si>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</si>
  <si>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</si>
  <si>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</si>
  <si>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</si>
  <si>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</si>
  <si>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</si>
  <si>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</si>
  <si>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</si>
  <si>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</si>
  <si>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</si>
  <si>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</si>
  <si>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</si>
  <si>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</si>
  <si>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</si>
  <si>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</si>
  <si>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</si>
  <si>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</si>
  <si>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</si>
  <si>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</si>
  <si>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</si>
  <si>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</si>
  <si>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</si>
  <si>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</si>
  <si>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</si>
  <si>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</si>
  <si>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</si>
  <si>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</si>
  <si>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</si>
  <si>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</si>
  <si>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</si>
  <si>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</si>
  <si>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</si>
  <si>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</si>
  <si>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</si>
  <si>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</si>
  <si>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</si>
  <si>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</si>
  <si>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</si>
  <si>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</si>
  <si>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</si>
  <si>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</si>
  <si>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</si>
  <si>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</si>
  <si>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</si>
  <si>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</si>
  <si>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</si>
  <si>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</si>
  <si>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</si>
  <si>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</si>
  <si>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</si>
  <si>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</si>
  <si>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</si>
  <si>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</si>
  <si>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</si>
  <si>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</si>
  <si>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</si>
  <si>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</si>
  <si>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</si>
  <si>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</si>
  <si>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</si>
  <si>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</si>
  <si>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</si>
  <si>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</si>
  <si>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</si>
  <si>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</si>
  <si>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</si>
  <si>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</si>
  <si>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</si>
  <si>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</si>
  <si>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</si>
  <si>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</si>
  <si>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</si>
  <si>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</si>
  <si>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</si>
  <si>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</si>
  <si>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</si>
  <si>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</si>
  <si>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</si>
  <si>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</si>
  <si>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</si>
  <si>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</si>
  <si>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</si>
  <si>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</si>
  <si>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</si>
  <si>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</si>
  <si>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</si>
  <si>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</si>
  <si>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</si>
  <si>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</si>
  <si>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</si>
  <si>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</si>
  <si>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</si>
  <si>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</si>
  <si>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</si>
  <si>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</si>
  <si>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</si>
  <si>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</si>
  <si>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</si>
  <si>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</si>
  <si>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</si>
  <si>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</si>
  <si>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</si>
  <si>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</si>
  <si>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</si>
  <si>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</si>
  <si>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</si>
  <si>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</si>
  <si>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</si>
  <si>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</si>
  <si>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</si>
  <si>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</si>
  <si>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</si>
  <si>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</si>
  <si>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</si>
  <si>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</si>
  <si>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</si>
  <si>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</si>
  <si>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</si>
  <si>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</si>
  <si>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</si>
  <si>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</si>
  <si>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</si>
  <si>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</si>
  <si>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</si>
  <si>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</si>
  <si>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</si>
  <si>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</si>
  <si>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</si>
  <si>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</si>
  <si>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</si>
  <si>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</si>
  <si>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</si>
  <si>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</si>
  <si>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</si>
  <si>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</si>
  <si>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</si>
  <si>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</si>
  <si>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</si>
  <si>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</si>
  <si>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</si>
  <si>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</si>
  <si>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</si>
  <si>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</si>
  <si>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</si>
  <si>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</si>
  <si>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</si>
  <si>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</si>
  <si>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</si>
  <si>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</si>
  <si>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</si>
  <si>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</si>
  <si>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</si>
  <si>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</si>
  <si>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</si>
  <si>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</si>
  <si>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</si>
  <si>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</si>
  <si>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</si>
  <si>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</si>
  <si>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</si>
  <si>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</si>
  <si>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</si>
  <si>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</si>
  <si>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</si>
  <si>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</si>
  <si>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</si>
  <si>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</si>
  <si>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</si>
  <si>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</si>
  <si>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</si>
  <si>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</si>
  <si>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</si>
  <si>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</si>
  <si>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</si>
  <si>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</si>
  <si>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</si>
  <si>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</si>
  <si>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</si>
  <si>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</si>
  <si>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</si>
  <si>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</si>
  <si>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</si>
  <si>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</si>
  <si>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</si>
  <si>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</si>
  <si>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</si>
  <si>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</si>
  <si>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</si>
  <si>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</si>
  <si>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</si>
  <si>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</si>
  <si>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</si>
  <si>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</si>
  <si>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</si>
  <si>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</si>
  <si>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</si>
  <si>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</si>
  <si>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</si>
  <si>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</si>
  <si>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</si>
  <si>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</si>
  <si>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</si>
  <si>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</si>
  <si>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</si>
  <si>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</si>
  <si>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</si>
  <si>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</si>
  <si>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</si>
  <si>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</si>
  <si>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</si>
  <si>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</si>
  <si>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</si>
  <si>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</si>
  <si>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</si>
  <si>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</si>
  <si>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</si>
  <si>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</si>
  <si>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</si>
  <si>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</si>
  <si>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</si>
  <si>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</si>
  <si>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</si>
  <si>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</si>
  <si>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</si>
  <si>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</si>
  <si>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</si>
  <si>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</si>
  <si>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</si>
  <si>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</si>
  <si>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</si>
  <si>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</si>
  <si>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</si>
  <si>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</si>
  <si>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</si>
  <si>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</si>
  <si>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</si>
  <si>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</si>
  <si>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</si>
  <si>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</si>
  <si>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</si>
  <si>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</si>
  <si>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</si>
  <si>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</si>
  <si>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</si>
  <si>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</si>
  <si>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</si>
  <si>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</si>
  <si>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</si>
  <si>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</si>
  <si>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</si>
  <si>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</si>
  <si>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</si>
  <si>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</si>
  <si>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</si>
  <si>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</si>
  <si>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</si>
  <si>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</si>
  <si>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</si>
  <si>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</si>
  <si>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</si>
  <si>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</si>
  <si>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</si>
  <si>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</si>
  <si>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</si>
  <si>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</si>
  <si>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</si>
  <si>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</si>
  <si>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</si>
  <si>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</si>
  <si>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</si>
  <si>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</si>
  <si>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</si>
  <si>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</si>
  <si>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</si>
  <si>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</si>
  <si>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</si>
  <si>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</si>
  <si>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</si>
  <si>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</si>
  <si>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</si>
  <si>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</si>
  <si>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</si>
  <si>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</si>
  <si>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</si>
  <si>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</si>
  <si>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</si>
  <si>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</si>
  <si>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</si>
  <si>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</si>
  <si>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</si>
  <si>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</si>
  <si>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</si>
  <si>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</si>
  <si>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</si>
  <si>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</si>
  <si>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</si>
  <si>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</si>
  <si>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</si>
  <si>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</si>
  <si>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</si>
  <si>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</si>
  <si>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</si>
  <si>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</si>
  <si>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</si>
  <si>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</si>
  <si>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</si>
  <si>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</si>
  <si>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</si>
  <si>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</si>
  <si>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</si>
  <si>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</si>
  <si>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</si>
  <si>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</si>
  <si>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</si>
  <si>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</si>
  <si>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</si>
  <si>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</si>
  <si>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</si>
  <si>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</si>
  <si>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</si>
  <si>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</si>
  <si>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</si>
  <si>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</si>
  <si>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</si>
  <si>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</si>
  <si>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</si>
  <si>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</si>
  <si>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</si>
  <si>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</si>
  <si>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</si>
  <si>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</si>
  <si>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</si>
  <si>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</si>
  <si>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</si>
  <si>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</si>
  <si>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</si>
  <si>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</si>
  <si>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</si>
  <si>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</si>
  <si>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</si>
  <si>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</si>
  <si>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</si>
  <si>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</si>
  <si>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</si>
  <si>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</si>
  <si>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</si>
  <si>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</si>
  <si>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</si>
  <si>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</si>
  <si>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</si>
  <si>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</si>
  <si>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</si>
  <si>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</si>
  <si>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</si>
  <si>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</si>
  <si>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</si>
  <si>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</si>
  <si>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</si>
  <si>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</si>
  <si>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</si>
  <si>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</si>
  <si>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</si>
  <si>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</si>
  <si>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</si>
  <si>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</si>
  <si>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</si>
  <si>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</si>
  <si>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</si>
  <si>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</si>
  <si>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</si>
  <si>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</si>
  <si>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</si>
  <si>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</si>
  <si>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</si>
  <si>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</si>
  <si>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</si>
  <si>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</si>
  <si>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</si>
  <si>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</si>
  <si>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</si>
  <si>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</si>
  <si>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</si>
  <si>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</si>
  <si>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</si>
  <si>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</si>
  <si>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</si>
  <si>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</si>
  <si>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</si>
  <si>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</si>
  <si>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</si>
  <si>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</si>
  <si>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</si>
  <si>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</si>
  <si>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</si>
  <si>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</si>
  <si>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</si>
  <si>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</si>
  <si>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</si>
  <si>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</si>
  <si>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</si>
  <si>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</si>
  <si>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</si>
  <si>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</si>
  <si>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</si>
  <si>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</si>
  <si>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</si>
  <si>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</si>
  <si>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</si>
  <si>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</si>
  <si>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</si>
  <si>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</si>
  <si>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</si>
  <si>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</si>
  <si>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</si>
  <si>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</si>
  <si>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</si>
  <si>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</si>
  <si>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</si>
  <si>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</si>
  <si>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</si>
  <si>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</si>
  <si>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</si>
  <si>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</si>
  <si>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</si>
  <si>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</si>
  <si>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</si>
  <si>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</si>
  <si>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</si>
  <si>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</si>
  <si>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</si>
  <si>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</si>
  <si>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</si>
  <si>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</si>
  <si>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</si>
  <si>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</si>
  <si>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</si>
  <si>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</si>
  <si>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</si>
  <si>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</si>
  <si>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</si>
  <si>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</si>
  <si>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</si>
  <si>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</si>
  <si>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</si>
  <si>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</si>
  <si>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</si>
  <si>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</si>
  <si>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</si>
  <si>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</si>
  <si>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</si>
  <si>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</si>
  <si>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</si>
  <si>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</si>
  <si>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</si>
  <si>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</si>
  <si>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</si>
  <si>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</si>
  <si>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</si>
  <si>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</si>
  <si>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</si>
  <si>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</si>
  <si>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</si>
  <si>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</si>
  <si>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</si>
  <si>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</si>
  <si>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</si>
  <si>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</si>
  <si>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</si>
  <si>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</si>
  <si>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</si>
  <si>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</si>
  <si>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</si>
  <si>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</si>
  <si>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</si>
  <si>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</si>
  <si>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</si>
  <si>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</si>
  <si>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</si>
  <si>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</si>
  <si>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</si>
  <si>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</si>
  <si>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</si>
  <si>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</si>
  <si>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</si>
  <si>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</si>
  <si>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</si>
  <si>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</si>
  <si>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</si>
  <si>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</si>
  <si>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</si>
  <si>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</si>
  <si>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</si>
  <si>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</si>
  <si>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</si>
  <si>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</si>
  <si>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</si>
  <si>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</si>
  <si>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</si>
  <si>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</si>
  <si>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</si>
  <si>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</si>
  <si>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</si>
  <si>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</si>
  <si>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</si>
  <si>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</si>
  <si>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</si>
  <si>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</si>
  <si>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</si>
  <si>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</si>
  <si>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</si>
  <si>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</si>
  <si>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</si>
  <si>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</si>
  <si>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</si>
  <si>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</si>
  <si>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</si>
  <si>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</si>
  <si>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</si>
  <si>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</si>
  <si>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</si>
  <si>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</si>
  <si>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</si>
  <si>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</si>
  <si>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</si>
  <si>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</si>
  <si>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</si>
  <si>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</si>
  <si>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</si>
  <si>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</si>
  <si>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</si>
  <si>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</si>
  <si>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</si>
  <si>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</si>
  <si>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</si>
  <si>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</si>
  <si>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</si>
  <si>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</si>
  <si>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</si>
  <si>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</si>
  <si>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</si>
  <si>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</si>
  <si>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</si>
  <si>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</si>
  <si>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</si>
  <si>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</si>
  <si>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</si>
  <si>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</si>
  <si>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</si>
  <si>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</si>
  <si>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</si>
  <si>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</si>
  <si>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</si>
  <si>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</si>
  <si>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</si>
  <si>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</si>
  <si>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</si>
  <si>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</si>
  <si>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</si>
  <si>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</si>
  <si>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</si>
  <si>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</si>
  <si>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</si>
  <si>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</si>
  <si>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</si>
  <si>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</si>
  <si>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</si>
  <si>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</si>
  <si>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</si>
  <si>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</si>
  <si>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</si>
  <si>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</si>
  <si>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</si>
  <si>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</si>
  <si>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</si>
  <si>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</si>
  <si>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</si>
  <si>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</si>
  <si>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</si>
  <si>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</si>
  <si>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</si>
  <si>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</si>
  <si>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</si>
  <si>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</si>
  <si>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</si>
  <si>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</si>
  <si>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</si>
  <si>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</si>
  <si>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</si>
  <si>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</si>
  <si>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</si>
  <si>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</si>
  <si>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</si>
  <si>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</si>
  <si>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</si>
  <si>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</si>
  <si>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</si>
  <si>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</si>
  <si>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</si>
  <si>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</si>
  <si>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</si>
  <si>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</si>
  <si>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</si>
  <si>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</si>
  <si>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</si>
  <si>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</si>
  <si>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</si>
  <si>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</si>
  <si>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</si>
  <si>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</si>
  <si>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</si>
  <si>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</si>
  <si>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</si>
  <si>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</si>
  <si>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</si>
  <si>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</si>
  <si>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</si>
  <si>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</si>
  <si>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</si>
  <si>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</si>
  <si>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</si>
  <si>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</si>
  <si>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</si>
  <si>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</si>
  <si>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</si>
  <si>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</si>
  <si>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</si>
  <si>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</si>
  <si>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</si>
  <si>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</si>
  <si>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</si>
  <si>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</si>
  <si>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</si>
  <si>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</si>
  <si>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</si>
  <si>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</si>
  <si>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</si>
  <si>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</si>
  <si>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</si>
  <si>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</si>
  <si>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</si>
  <si>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</si>
  <si>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</si>
  <si>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</si>
  <si>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</si>
  <si>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</si>
  <si>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</si>
  <si>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</si>
  <si>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</si>
  <si>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</si>
  <si>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</si>
  <si>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</si>
  <si>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</si>
  <si>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</si>
  <si>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</si>
  <si>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</si>
  <si>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</si>
  <si>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</si>
  <si>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</si>
  <si>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</si>
  <si>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</si>
  <si>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</si>
  <si>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</si>
  <si>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</si>
  <si>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</si>
  <si>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</si>
  <si>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</si>
  <si>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</si>
  <si>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</si>
  <si>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</si>
  <si>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</si>
  <si>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</si>
  <si>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</si>
  <si>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</si>
  <si>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</si>
  <si>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</si>
  <si>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</si>
  <si>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</si>
  <si>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</si>
  <si>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</si>
  <si>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</si>
  <si>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</si>
  <si>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</si>
  <si>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</si>
  <si>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</si>
  <si>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</si>
  <si>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</si>
  <si>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</si>
  <si>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</si>
  <si>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</si>
  <si>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</si>
  <si>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</si>
  <si>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</si>
  <si>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</si>
  <si>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</si>
  <si>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</si>
  <si>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</si>
  <si>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</si>
  <si>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</si>
  <si>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</si>
  <si>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</si>
  <si>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</si>
  <si>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</si>
  <si>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</si>
  <si>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</si>
  <si>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</si>
  <si>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</si>
  <si>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</si>
  <si>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</si>
  <si>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</si>
  <si>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</si>
  <si>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</si>
  <si>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</si>
  <si>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</si>
  <si>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</si>
  <si>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</si>
  <si>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</si>
  <si>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</si>
  <si>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</si>
  <si>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</si>
  <si>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</si>
  <si>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</si>
  <si>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</si>
  <si>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</si>
  <si>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</si>
  <si>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</si>
  <si>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</si>
  <si>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</si>
  <si>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</si>
  <si>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</si>
  <si>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</si>
  <si>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</si>
  <si>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</si>
  <si>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</si>
  <si>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</si>
  <si>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</si>
  <si>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</si>
  <si>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</si>
  <si>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</si>
  <si>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</si>
  <si>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</si>
  <si>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</si>
  <si>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</si>
  <si>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</si>
  <si>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</si>
  <si>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</si>
  <si>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</si>
  <si>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</si>
  <si>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</si>
  <si>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</si>
  <si>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</si>
  <si>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</si>
  <si>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</si>
  <si>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</si>
  <si>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</si>
  <si>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</si>
  <si>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</si>
  <si>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</si>
  <si>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</si>
  <si>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</si>
  <si>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</si>
  <si>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</si>
  <si>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</si>
  <si>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</si>
  <si>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</si>
  <si>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</si>
  <si>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</si>
  <si>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</si>
  <si>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</si>
  <si>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</si>
  <si>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</si>
  <si>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</si>
  <si>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</si>
  <si>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</si>
  <si>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</si>
  <si>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</si>
  <si>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</si>
  <si>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</si>
  <si>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</si>
  <si>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</si>
  <si>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</si>
  <si>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</si>
  <si>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</si>
  <si>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</si>
  <si>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</si>
  <si>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</si>
  <si>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</si>
  <si>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</si>
  <si>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</si>
  <si>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</si>
  <si>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</si>
  <si>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</si>
  <si>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</si>
  <si>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</si>
  <si>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</si>
  <si>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</si>
  <si>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</si>
  <si>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</si>
  <si>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</si>
  <si>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</si>
  <si>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</si>
  <si>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</si>
  <si>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</si>
  <si>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</si>
  <si>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</si>
  <si>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</si>
  <si>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</si>
  <si>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</si>
  <si>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</si>
  <si>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</si>
  <si>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</si>
  <si>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</si>
  <si>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</si>
  <si>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</si>
  <si>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</si>
  <si>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</si>
  <si>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</si>
  <si>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</si>
  <si>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</si>
  <si>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</si>
  <si>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</si>
  <si>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</si>
  <si>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</si>
  <si>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</si>
  <si>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</si>
  <si>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</si>
  <si>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</si>
  <si>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</si>
  <si>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</si>
  <si>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</si>
  <si>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</si>
  <si>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</si>
  <si>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</si>
  <si>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</si>
  <si>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</si>
  <si>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</si>
  <si>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</si>
  <si>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</si>
  <si>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</si>
  <si>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</si>
  <si>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</si>
  <si>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</si>
  <si>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</si>
  <si>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</si>
  <si>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</si>
  <si>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</si>
  <si>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</si>
  <si>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</si>
  <si>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</si>
  <si>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</si>
  <si>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</si>
  <si>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</si>
  <si>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</si>
  <si>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</si>
  <si>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</si>
  <si>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</si>
  <si>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</si>
  <si>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</si>
  <si>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</si>
  <si>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</si>
  <si>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</si>
  <si>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</si>
  <si>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</si>
  <si>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</si>
  <si>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</si>
  <si>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</si>
  <si>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</si>
  <si>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</si>
  <si>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</si>
  <si>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</si>
  <si>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</si>
  <si>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</si>
  <si>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</si>
  <si>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</si>
  <si>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</si>
  <si>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</si>
  <si>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</si>
  <si>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</si>
  <si>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</si>
  <si>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</si>
  <si>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</si>
  <si>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</si>
  <si>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</si>
  <si>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</si>
  <si>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</si>
  <si>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</si>
  <si>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</si>
  <si>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</si>
  <si>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</si>
  <si>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</si>
  <si>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</si>
  <si>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</si>
  <si>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</si>
  <si>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</si>
  <si>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</si>
  <si>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</si>
  <si>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</si>
  <si>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</si>
  <si>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</si>
  <si>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</si>
  <si>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</si>
  <si>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</si>
  <si>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</si>
  <si>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</si>
  <si>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</si>
  <si>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</si>
  <si>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</si>
  <si>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</si>
  <si>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</si>
  <si>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</si>
  <si>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</si>
  <si>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</si>
  <si>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</si>
  <si>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</si>
  <si>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</si>
  <si>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</si>
  <si>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</si>
  <si>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</si>
  <si>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</si>
  <si>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</si>
  <si>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</si>
  <si>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</si>
  <si>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</si>
  <si>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</si>
  <si>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</si>
  <si>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</si>
  <si>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</si>
  <si>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</si>
  <si>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</si>
  <si>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</si>
  <si>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</si>
  <si>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</si>
  <si>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</si>
  <si>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</si>
  <si>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</si>
  <si>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</si>
  <si>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</si>
  <si>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</si>
  <si>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</si>
  <si>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</si>
  <si>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</si>
  <si>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</si>
  <si>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</si>
  <si>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</si>
  <si>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</si>
  <si>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</si>
  <si>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</si>
  <si>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</si>
  <si>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</si>
  <si>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</si>
  <si>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</si>
  <si>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</si>
  <si>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</si>
  <si>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</si>
  <si>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</si>
  <si>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</si>
  <si>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</si>
  <si>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</si>
  <si>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</si>
  <si>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</si>
  <si>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</si>
  <si>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</si>
  <si>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</si>
  <si>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</si>
  <si>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</si>
  <si>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</si>
  <si>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</si>
  <si>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</si>
  <si>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</si>
  <si>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</si>
  <si>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</si>
  <si>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</si>
  <si>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</si>
  <si>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</si>
  <si>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</si>
  <si>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</si>
  <si>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</si>
  <si>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</si>
  <si>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</si>
  <si>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</si>
  <si>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</si>
  <si>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</si>
  <si>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</si>
  <si>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</si>
  <si>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</si>
  <si>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</si>
  <si>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</si>
  <si>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</si>
  <si>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</si>
  <si>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</si>
  <si>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</si>
  <si>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</si>
  <si>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</si>
  <si>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</si>
  <si>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</si>
  <si>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</si>
  <si>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</si>
  <si>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</si>
  <si>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</si>
  <si>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</si>
  <si>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</si>
  <si>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</si>
  <si>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</si>
  <si>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</si>
  <si>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</si>
  <si>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</si>
  <si>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</si>
  <si>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</si>
  <si>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</si>
  <si>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</si>
  <si>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</si>
  <si>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</si>
  <si>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</si>
  <si>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</si>
  <si>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</si>
  <si>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</si>
  <si>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</si>
  <si>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</si>
  <si>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</si>
  <si>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</si>
  <si>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</si>
  <si>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</si>
  <si>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</si>
  <si>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</si>
  <si>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</si>
  <si>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</si>
  <si>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</si>
  <si>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</si>
  <si>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</si>
  <si>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</si>
  <si>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</si>
  <si>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</si>
  <si>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</si>
  <si>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</si>
  <si>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</si>
  <si>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</si>
  <si>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</si>
  <si>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</si>
  <si>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</si>
  <si>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</si>
  <si>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</si>
  <si>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</si>
  <si>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</si>
  <si>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</si>
  <si>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</si>
  <si>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</si>
  <si>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</si>
  <si>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</si>
  <si>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</si>
  <si>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</si>
  <si>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</si>
  <si>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</si>
  <si>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</si>
  <si>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</si>
  <si>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</si>
  <si>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</si>
  <si>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</si>
  <si>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</si>
  <si>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</si>
  <si>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</si>
  <si>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</si>
  <si>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</si>
  <si>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</si>
  <si>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</si>
  <si>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</si>
  <si>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</si>
  <si>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</si>
  <si>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</si>
  <si>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</si>
  <si>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</si>
  <si>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</si>
  <si>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</si>
  <si>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</si>
  <si>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</si>
  <si>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</si>
  <si>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</si>
  <si>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</si>
  <si>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</si>
  <si>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</si>
  <si>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</si>
  <si>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</si>
  <si>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</si>
  <si>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</si>
  <si>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</si>
  <si>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</si>
  <si>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</si>
  <si>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</si>
  <si>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</si>
  <si>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</si>
  <si>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</si>
  <si>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</si>
  <si>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</si>
  <si>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</si>
  <si>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</si>
  <si>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</si>
  <si>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</si>
  <si>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</si>
  <si>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</si>
  <si>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</si>
  <si>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</si>
  <si>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</si>
  <si>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</si>
  <si>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</si>
  <si>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</si>
  <si>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</si>
  <si>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</si>
  <si>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</si>
  <si>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</si>
  <si>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</si>
  <si>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</si>
  <si>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</si>
  <si>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</si>
  <si>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</si>
  <si>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</si>
  <si>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</si>
  <si>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</si>
  <si>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</si>
  <si>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</si>
  <si>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</si>
  <si>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</si>
  <si>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</si>
  <si>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</si>
  <si>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</si>
  <si>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</si>
  <si>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</si>
  <si>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</si>
  <si>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</si>
  <si>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</si>
  <si>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</si>
  <si>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</si>
  <si>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</si>
  <si>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</si>
  <si>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</si>
  <si>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</si>
  <si>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</si>
  <si>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</si>
  <si>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</si>
  <si>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</si>
  <si>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</si>
  <si>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</si>
  <si>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</si>
  <si>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</si>
  <si>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</si>
  <si>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</si>
  <si>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</si>
  <si>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</si>
  <si>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</si>
  <si>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</si>
  <si>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</si>
  <si>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</si>
  <si>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</si>
  <si>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</si>
  <si>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</si>
  <si>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</si>
  <si>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</si>
  <si>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</si>
  <si>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</si>
  <si>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</si>
  <si>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</si>
  <si>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</si>
  <si>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</si>
  <si>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</si>
  <si>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</si>
  <si>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</si>
  <si>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</si>
  <si>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</si>
  <si>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</si>
  <si>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</si>
  <si>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</si>
  <si>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</si>
  <si>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</si>
  <si>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</si>
  <si>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</si>
  <si>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</si>
  <si>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</si>
  <si>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</si>
  <si>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</si>
  <si>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</si>
  <si>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</si>
  <si>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</si>
  <si>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</si>
  <si>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</si>
  <si>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</si>
  <si>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</si>
  <si>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</si>
  <si>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</si>
  <si>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</si>
  <si>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</si>
  <si>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</si>
  <si>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</si>
  <si>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</si>
  <si>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</si>
  <si>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</si>
  <si>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</si>
  <si>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</si>
  <si>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</si>
  <si>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</si>
  <si>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</si>
  <si>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</si>
  <si>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</si>
  <si>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</si>
  <si>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</si>
  <si>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</si>
  <si>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</si>
  <si>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</si>
  <si>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</si>
  <si>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</si>
  <si>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</si>
  <si>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</si>
  <si>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</si>
  <si>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</si>
  <si>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</si>
  <si>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</si>
  <si>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</si>
  <si>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</si>
  <si>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</si>
  <si>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</si>
  <si>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</si>
  <si>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</si>
  <si>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</si>
  <si>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</si>
  <si>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</si>
  <si>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</si>
  <si>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</si>
  <si>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</si>
  <si>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</si>
  <si>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</si>
  <si>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</si>
  <si>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</si>
  <si>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</si>
  <si>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</si>
  <si>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</si>
  <si>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</si>
  <si>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</si>
  <si>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</si>
  <si>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</si>
  <si>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</si>
  <si>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</si>
  <si>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</si>
  <si>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</si>
  <si>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</si>
  <si>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</si>
  <si>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</si>
  <si>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</si>
  <si>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</si>
  <si>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</si>
  <si>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</si>
  <si>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</si>
  <si>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</si>
  <si>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</si>
  <si>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</si>
  <si>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</si>
  <si>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</si>
  <si>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</si>
  <si>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</si>
  <si>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</si>
  <si>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</si>
  <si>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</si>
  <si>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</si>
  <si>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</si>
  <si>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</si>
  <si>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</si>
  <si>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</si>
  <si>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</si>
  <si>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</si>
  <si>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</si>
  <si>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</si>
  <si>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</si>
  <si>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</si>
  <si>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</si>
  <si>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</si>
  <si>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</si>
  <si>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</si>
  <si>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</si>
  <si>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</si>
  <si>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</si>
  <si>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</si>
  <si>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</si>
  <si>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</si>
  <si>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</si>
  <si>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</si>
  <si>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</si>
  <si>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</si>
  <si>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</si>
  <si>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</si>
  <si>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</si>
  <si>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</si>
  <si>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</si>
  <si>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</si>
  <si>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</si>
  <si>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</si>
  <si>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</si>
  <si>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</si>
  <si>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</si>
  <si>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</si>
  <si>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</si>
  <si>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</si>
  <si>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</si>
  <si>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</si>
  <si>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</si>
  <si>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</si>
  <si>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</si>
  <si>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</si>
  <si>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</si>
  <si>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</si>
  <si>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</si>
  <si>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</si>
  <si>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</si>
  <si>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</si>
  <si>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</si>
  <si>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</si>
  <si>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</si>
  <si>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</si>
  <si>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</si>
  <si>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</si>
  <si>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</si>
  <si>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</si>
  <si>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</si>
  <si>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</si>
  <si>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</si>
  <si>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</si>
  <si>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</si>
  <si>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</si>
  <si>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</si>
  <si>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</si>
  <si>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</si>
  <si>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</si>
  <si>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</si>
  <si>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</si>
  <si>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</si>
  <si>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</si>
  <si>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</si>
  <si>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</si>
  <si>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</si>
  <si>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</si>
  <si>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</si>
  <si>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</si>
  <si>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</si>
  <si>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</si>
  <si>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</si>
  <si>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</si>
  <si>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</si>
  <si>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</si>
  <si>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</si>
  <si>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</si>
  <si>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</si>
  <si>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</si>
  <si>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</si>
  <si>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</si>
  <si>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</si>
  <si>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</si>
  <si>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</si>
  <si>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</si>
  <si>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</si>
  <si>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</si>
  <si>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</si>
  <si>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</si>
  <si>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</si>
  <si>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</si>
  <si>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</si>
  <si>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</si>
  <si>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</si>
  <si>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</si>
  <si>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</si>
  <si>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</si>
  <si>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</si>
  <si>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</si>
  <si>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</si>
  <si>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</si>
  <si>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</si>
  <si>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</si>
  <si>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</si>
  <si>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</si>
  <si>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</si>
  <si>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</si>
  <si>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</si>
  <si>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</si>
  <si>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</si>
  <si>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</si>
  <si>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</si>
  <si>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</si>
  <si>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</si>
  <si>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</si>
  <si>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</si>
  <si>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</si>
  <si>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</si>
  <si>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</si>
  <si>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</si>
  <si>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</si>
  <si>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</si>
  <si>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</si>
  <si>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</si>
  <si>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</si>
  <si>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</si>
  <si>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</si>
  <si>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</si>
  <si>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</si>
  <si>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</si>
  <si>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</si>
  <si>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</si>
  <si>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</si>
  <si>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</si>
  <si>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</si>
  <si>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</si>
  <si>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</si>
  <si>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</si>
  <si>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</si>
  <si>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</si>
  <si>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</si>
  <si>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</si>
  <si>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</si>
  <si>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</si>
  <si>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</si>
  <si>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</si>
  <si>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</si>
  <si>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</si>
  <si>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</si>
  <si>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</si>
  <si>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</si>
  <si>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</si>
  <si>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</si>
  <si>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</si>
  <si>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</si>
  <si>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</si>
  <si>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</si>
  <si>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</si>
  <si>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</si>
  <si>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</si>
  <si>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</si>
  <si>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</si>
  <si>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</si>
  <si>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</si>
  <si>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</si>
  <si>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</si>
  <si>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</si>
  <si>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</si>
  <si>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</si>
  <si>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</si>
  <si>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</si>
  <si>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</si>
  <si>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</si>
  <si>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</si>
  <si>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</si>
  <si>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</si>
  <si>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</si>
  <si>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</si>
  <si>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</si>
  <si>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</si>
  <si>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</si>
  <si>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</si>
  <si>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</si>
  <si>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</si>
  <si>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</si>
  <si>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</si>
  <si>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</si>
  <si>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</si>
  <si>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</si>
  <si>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</si>
  <si>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</si>
  <si>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</si>
  <si>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</si>
  <si>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</si>
  <si>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</si>
  <si>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</si>
  <si>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</si>
  <si>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</si>
  <si>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</si>
  <si>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</si>
  <si>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</si>
  <si>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</si>
  <si>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</si>
  <si>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</si>
  <si>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</si>
  <si>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</si>
  <si>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</si>
  <si>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</si>
  <si>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</si>
  <si>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</si>
  <si>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</si>
  <si>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</si>
  <si>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</si>
  <si>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</si>
  <si>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</si>
  <si>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</si>
  <si>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</si>
  <si>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</si>
  <si>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</si>
  <si>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</si>
  <si>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</si>
  <si>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</si>
  <si>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</si>
  <si>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</si>
  <si>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</si>
  <si>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</si>
  <si>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</si>
  <si>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</si>
  <si>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</si>
  <si>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</si>
  <si>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</si>
  <si>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</si>
  <si>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</si>
  <si>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</si>
  <si>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</si>
  <si>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</si>
  <si>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</si>
  <si>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</si>
  <si>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</si>
  <si>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</si>
  <si>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</si>
  <si>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</si>
  <si>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</si>
  <si>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</si>
  <si>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</si>
  <si>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</si>
  <si>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</si>
  <si>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</si>
  <si>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</si>
  <si>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</si>
  <si>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</si>
  <si>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</si>
  <si>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</si>
  <si>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</si>
  <si>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</si>
  <si>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</si>
  <si>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</si>
  <si>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</si>
  <si>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</si>
  <si>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</si>
  <si>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</si>
  <si>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</si>
  <si>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</si>
  <si>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</si>
  <si>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</si>
  <si>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</si>
  <si>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</si>
  <si>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</si>
  <si>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</si>
  <si>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</si>
  <si>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</si>
  <si>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</si>
  <si>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</si>
  <si>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</si>
  <si>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</si>
  <si>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</si>
  <si>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</si>
  <si>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</si>
  <si>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</si>
  <si>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</si>
  <si>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</si>
  <si>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</si>
  <si>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</si>
  <si>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</si>
  <si>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</si>
  <si>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</si>
  <si>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</si>
  <si>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</si>
  <si>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</si>
  <si>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</si>
  <si>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</si>
  <si>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</si>
  <si>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</si>
  <si>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</si>
  <si>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</si>
  <si>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</si>
  <si>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</si>
  <si>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</si>
  <si>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</si>
  <si>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</si>
  <si>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</si>
  <si>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</si>
  <si>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</si>
  <si>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</si>
  <si>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</si>
  <si>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</si>
  <si>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</si>
  <si>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</si>
  <si>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</si>
  <si>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</si>
  <si>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</si>
  <si>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</si>
  <si>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</si>
  <si>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</si>
  <si>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</si>
  <si>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</si>
  <si>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</si>
  <si>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</si>
  <si>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</si>
  <si>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</si>
  <si>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</si>
  <si>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</si>
  <si>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</si>
  <si>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</si>
  <si>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</si>
  <si>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</si>
  <si>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</si>
  <si>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</si>
  <si>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</si>
  <si>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</si>
  <si>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</si>
  <si>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</si>
  <si>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</si>
  <si>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</si>
  <si>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</si>
  <si>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</si>
  <si>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</si>
  <si>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</si>
  <si>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</si>
  <si>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</si>
  <si>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</si>
  <si>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</si>
  <si>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</si>
  <si>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</si>
  <si>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</si>
  <si>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</si>
  <si>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</si>
  <si>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</si>
  <si>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</si>
  <si>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</si>
  <si>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</si>
  <si>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</si>
  <si>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</si>
  <si>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</si>
  <si>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</si>
  <si>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</si>
  <si>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</si>
  <si>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</si>
  <si>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</si>
  <si>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</si>
  <si>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</si>
  <si>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</si>
  <si>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</si>
  <si>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</si>
  <si>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</si>
  <si>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</si>
  <si>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</si>
  <si>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</si>
  <si>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</si>
  <si>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</si>
  <si>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</si>
  <si>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</si>
  <si>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</si>
  <si>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</si>
  <si>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</si>
  <si>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</si>
  <si>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</si>
  <si>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</si>
  <si>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</si>
  <si>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</si>
  <si>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</si>
  <si>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</si>
  <si>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</si>
  <si>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</si>
  <si>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</si>
  <si>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</si>
  <si>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</si>
  <si>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</si>
  <si>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</si>
  <si>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</si>
  <si>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</si>
  <si>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</si>
  <si>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</si>
  <si>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</si>
  <si>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</si>
  <si>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</si>
  <si>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</si>
  <si>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</si>
  <si>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</si>
  <si>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</si>
  <si>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</si>
  <si>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</si>
  <si>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</si>
  <si>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</si>
  <si>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</si>
  <si>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</si>
  <si>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</si>
  <si>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</si>
  <si>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</si>
  <si>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</si>
  <si>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</si>
  <si>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</si>
  <si>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</si>
  <si>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</si>
  <si>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</si>
  <si>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</si>
  <si>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</si>
  <si>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</si>
  <si>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</si>
  <si>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</si>
  <si>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</si>
  <si>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</si>
  <si>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</si>
  <si>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</si>
  <si>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</si>
  <si>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</si>
  <si>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</si>
  <si>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</si>
  <si>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</si>
  <si>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</si>
  <si>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</si>
  <si>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</si>
  <si>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</si>
  <si>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</si>
  <si>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</si>
  <si>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</si>
  <si>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</si>
  <si>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</si>
  <si>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</si>
  <si>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</si>
  <si>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</si>
  <si>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</si>
  <si>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</si>
  <si>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</si>
  <si>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</si>
  <si>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</si>
  <si>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</si>
  <si>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</si>
  <si>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</si>
  <si>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</si>
  <si>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</si>
  <si>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</si>
  <si>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</si>
  <si>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</si>
  <si>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</si>
  <si>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</si>
  <si>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</si>
  <si>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</si>
  <si>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</si>
  <si>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</si>
  <si>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</si>
  <si>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</si>
  <si>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</si>
  <si>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</si>
  <si>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</si>
  <si>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</si>
  <si>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</si>
  <si>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</si>
  <si>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</si>
  <si>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</si>
  <si>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</si>
  <si>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</si>
  <si>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</si>
  <si>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</si>
  <si>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</si>
  <si>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</si>
  <si>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</si>
  <si>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</si>
  <si>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</si>
  <si>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</si>
  <si>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</si>
  <si>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</si>
  <si>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</si>
  <si>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</si>
  <si>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</si>
  <si>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</si>
  <si>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</si>
  <si>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</si>
  <si>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</si>
  <si>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</si>
  <si>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</si>
  <si>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</si>
  <si>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</si>
  <si>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</si>
  <si>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</si>
  <si>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</si>
  <si>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</si>
  <si>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</si>
  <si>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</si>
  <si>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</si>
  <si>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</si>
  <si>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</si>
  <si>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</si>
  <si>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</si>
  <si>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</si>
  <si>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</si>
  <si>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</si>
  <si>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</si>
  <si>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</si>
  <si>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</si>
  <si>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</si>
  <si>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</si>
  <si>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</si>
  <si>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</si>
  <si>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</si>
  <si>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</si>
  <si>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</si>
  <si>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</si>
  <si>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</si>
  <si>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</si>
  <si>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</si>
  <si>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</si>
  <si>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</si>
  <si>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</si>
  <si>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</si>
  <si>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</si>
  <si>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</si>
  <si>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</si>
  <si>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</si>
  <si>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</si>
  <si>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</si>
  <si>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</si>
  <si>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</si>
  <si>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</si>
  <si>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</si>
  <si>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</si>
  <si>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</si>
  <si>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</si>
  <si>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</si>
  <si>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</si>
  <si>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</si>
  <si>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</si>
  <si>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</si>
  <si>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</si>
  <si>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</si>
  <si>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</si>
  <si>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</si>
  <si>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</si>
  <si>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</si>
  <si>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</si>
  <si>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</si>
  <si>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</si>
  <si>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</si>
  <si>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</si>
  <si>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</si>
  <si>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</si>
  <si>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</si>
  <si>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</si>
  <si>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</si>
  <si>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</si>
  <si>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</si>
  <si>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</si>
  <si>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</si>
  <si>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</si>
  <si>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</si>
  <si>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</si>
  <si>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</si>
  <si>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</si>
  <si>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</si>
  <si>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</si>
  <si>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</si>
  <si>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</si>
  <si>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</si>
  <si>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</si>
  <si>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</si>
  <si>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</si>
  <si>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</si>
  <si>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</si>
  <si>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</si>
  <si>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</si>
  <si>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</si>
  <si>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</si>
  <si>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</si>
  <si>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</si>
  <si>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</si>
  <si>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</si>
  <si>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</si>
  <si>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</si>
  <si>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</si>
  <si>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</si>
  <si>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</si>
  <si>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</si>
  <si>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</si>
  <si>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</si>
  <si>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</si>
  <si>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</si>
  <si>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</si>
  <si>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</si>
  <si>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</si>
  <si>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</si>
  <si>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</si>
  <si>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</si>
  <si>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</si>
  <si>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</si>
  <si>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</si>
  <si>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</si>
  <si>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</si>
  <si>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</si>
  <si>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</si>
  <si>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</si>
  <si>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</si>
  <si>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</si>
  <si>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</si>
  <si>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</si>
  <si>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</si>
  <si>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</si>
  <si>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</si>
  <si>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</si>
  <si>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</si>
  <si>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</si>
  <si>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</si>
  <si>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</si>
  <si>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</si>
  <si>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</si>
  <si>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</si>
  <si>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</si>
  <si>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</si>
  <si>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</si>
  <si>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</si>
  <si>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</si>
  <si>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</si>
  <si>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</si>
  <si>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</si>
  <si>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</si>
  <si>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</si>
  <si>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</si>
  <si>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</si>
  <si>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</si>
  <si>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</si>
  <si>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</si>
  <si>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</si>
  <si>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</si>
  <si>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</si>
  <si>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</si>
  <si>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</si>
  <si>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</si>
  <si>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</si>
  <si>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</si>
  <si>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</si>
  <si>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</si>
  <si>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</si>
  <si>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</si>
  <si>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</si>
  <si>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</si>
  <si>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</si>
  <si>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</si>
  <si>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</si>
  <si>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</si>
  <si>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</si>
  <si>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</si>
  <si>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</si>
  <si>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</si>
  <si>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</si>
  <si>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</si>
  <si>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</si>
  <si>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</si>
  <si>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</si>
  <si>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</si>
  <si>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</si>
  <si>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</si>
  <si>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</si>
  <si>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</si>
  <si>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</si>
  <si>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</si>
  <si>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</si>
  <si>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</si>
  <si>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</si>
  <si>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</si>
  <si>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</si>
  <si>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</si>
  <si>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</si>
  <si>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</si>
  <si>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</si>
  <si>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</si>
  <si>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</si>
  <si>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</si>
  <si>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</si>
  <si>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</si>
  <si>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</si>
  <si>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</si>
  <si>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</si>
  <si>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</si>
  <si>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</si>
  <si>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</si>
  <si>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</si>
  <si>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</si>
  <si>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</si>
  <si>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</si>
  <si>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</si>
  <si>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</si>
  <si>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</si>
  <si>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</si>
  <si>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</si>
  <si>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</si>
  <si>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</si>
  <si>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</si>
  <si>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</si>
  <si>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</si>
  <si>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</si>
  <si>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</si>
  <si>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</si>
  <si>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</si>
  <si>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</si>
  <si>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</si>
  <si>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</si>
  <si>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</si>
  <si>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</si>
  <si>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</si>
  <si>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</si>
  <si>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</si>
  <si>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</si>
  <si>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</si>
  <si>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</si>
  <si>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</si>
  <si>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</si>
  <si>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</si>
  <si>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</si>
  <si>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</si>
  <si>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</si>
  <si>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</si>
  <si>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</si>
  <si>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</si>
  <si>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</si>
  <si>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</si>
  <si>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</si>
  <si>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</si>
  <si>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</si>
  <si>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</si>
  <si>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</si>
  <si>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</si>
  <si>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</si>
  <si>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</si>
  <si>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</si>
  <si>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</si>
  <si>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</si>
  <si>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</si>
  <si>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</si>
  <si>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</si>
  <si>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</si>
  <si>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</si>
  <si>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</si>
  <si>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</si>
  <si>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</si>
  <si>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</si>
  <si>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</si>
  <si>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</si>
  <si>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</si>
  <si>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</si>
  <si>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</si>
  <si>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</si>
  <si>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</si>
  <si>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</si>
  <si>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</si>
  <si>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</si>
  <si>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</si>
  <si>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</si>
  <si>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</si>
  <si>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</si>
  <si>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</si>
  <si>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</si>
  <si>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</si>
  <si>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</si>
  <si>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</si>
  <si>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</si>
  <si>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</si>
  <si>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</si>
  <si>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</si>
  <si>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</si>
  <si>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</si>
  <si>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</si>
  <si>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</si>
  <si>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</si>
  <si>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</si>
  <si>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</si>
  <si>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</si>
  <si>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</si>
  <si>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</si>
  <si>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</si>
  <si>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</si>
  <si>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</si>
  <si>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</si>
  <si>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</si>
  <si>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</si>
  <si>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</si>
  <si>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</si>
  <si>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</si>
  <si>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</si>
  <si>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</si>
  <si>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</si>
  <si>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</si>
  <si>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</si>
  <si>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</si>
  <si>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</si>
  <si>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</si>
  <si>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</si>
  <si>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</si>
  <si>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</si>
  <si>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</si>
  <si>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</si>
  <si>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</si>
  <si>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</si>
  <si>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</si>
  <si>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</si>
  <si>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</si>
  <si>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</si>
  <si>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</si>
  <si>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</si>
  <si>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</si>
  <si>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</si>
  <si>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</si>
  <si>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</si>
  <si>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</si>
  <si>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</si>
  <si>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</si>
  <si>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</si>
  <si>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</si>
  <si>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</si>
  <si>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</si>
  <si>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</si>
  <si>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</si>
  <si>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</si>
  <si>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</si>
  <si>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</si>
  <si>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</si>
  <si>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</si>
  <si>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</si>
  <si>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</si>
  <si>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</si>
  <si>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</si>
  <si>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</si>
  <si>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</si>
  <si>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</si>
  <si>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</si>
  <si>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</si>
  <si>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</si>
  <si>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</si>
  <si>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</si>
  <si>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</si>
  <si>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</si>
  <si>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</si>
  <si>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</si>
  <si>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</si>
  <si>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</si>
  <si>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</si>
  <si>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</si>
  <si>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</si>
  <si>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</si>
  <si>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</si>
  <si>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</si>
  <si>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</si>
  <si>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</si>
  <si>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</si>
  <si>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</si>
  <si>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</si>
  <si>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</si>
  <si>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</si>
  <si>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</si>
  <si>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</si>
  <si>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</si>
  <si>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</si>
  <si>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</si>
  <si>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</si>
  <si>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</si>
  <si>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</si>
  <si>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</si>
  <si>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</si>
  <si>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</si>
  <si>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</si>
  <si>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</si>
  <si>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</si>
  <si>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</si>
  <si>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</si>
  <si>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</si>
  <si>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</si>
  <si>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</si>
  <si>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</si>
  <si>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</si>
  <si>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</si>
  <si>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</si>
  <si>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</si>
  <si>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</si>
  <si>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</si>
  <si>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</si>
  <si>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</si>
  <si>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</si>
  <si>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</si>
  <si>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</si>
  <si>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</si>
  <si>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</si>
  <si>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</si>
  <si>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</si>
  <si>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</si>
  <si>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</si>
  <si>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</si>
  <si>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</si>
  <si>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</si>
  <si>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</si>
  <si>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</si>
  <si>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</si>
  <si>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</si>
  <si>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</si>
  <si>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</si>
  <si>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</si>
  <si>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</si>
  <si>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</si>
  <si>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</si>
  <si>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</si>
  <si>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</si>
  <si>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</si>
  <si>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</si>
  <si>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</si>
  <si>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</si>
  <si>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</si>
  <si>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</si>
  <si>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</si>
  <si>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</si>
  <si>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</si>
  <si>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</si>
  <si>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</si>
  <si>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</si>
  <si>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</si>
  <si>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</si>
  <si>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</si>
  <si>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</si>
  <si>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</si>
  <si>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</si>
  <si>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</si>
  <si>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</si>
  <si>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</si>
  <si>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</si>
  <si>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</si>
  <si>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</si>
  <si>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</si>
  <si>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</si>
  <si>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</si>
  <si>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</si>
  <si>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</si>
  <si>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</si>
  <si>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</si>
  <si>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</si>
  <si>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</si>
  <si>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</si>
  <si>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</si>
  <si>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</si>
  <si>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</si>
  <si>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</si>
  <si>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</si>
  <si>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</si>
  <si>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</si>
  <si>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</si>
  <si>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</si>
  <si>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</si>
  <si>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</si>
  <si>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</si>
  <si>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</si>
  <si>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</si>
  <si>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</si>
  <si>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</si>
  <si>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</si>
  <si>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</si>
  <si>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</si>
  <si>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</si>
  <si>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</si>
  <si>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</si>
  <si>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</si>
  <si>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</si>
  <si>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</si>
  <si>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</si>
  <si>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</si>
  <si>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</si>
  <si>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</si>
  <si>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</si>
  <si>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</si>
  <si>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</si>
  <si>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</si>
  <si>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</si>
  <si>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</si>
  <si>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</si>
  <si>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</si>
  <si>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</si>
  <si>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</si>
  <si>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</si>
  <si>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</si>
  <si>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</si>
  <si>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</si>
  <si>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</si>
  <si>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</si>
  <si>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</si>
  <si>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</si>
  <si>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</si>
  <si>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</si>
  <si>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</si>
  <si>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</si>
  <si>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</si>
  <si>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</si>
  <si>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</si>
  <si>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</si>
  <si>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</si>
  <si>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</si>
  <si>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</si>
  <si>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</si>
  <si>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</si>
  <si>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</si>
  <si>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</si>
  <si>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</si>
  <si>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</si>
  <si>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</si>
  <si>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</si>
  <si>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</si>
  <si>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</si>
  <si>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</si>
  <si>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</si>
  <si>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</si>
  <si>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</si>
  <si>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</si>
  <si>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</si>
  <si>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</si>
  <si>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</si>
  <si>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</si>
  <si>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</si>
  <si>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</si>
  <si>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</si>
  <si>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</si>
  <si>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</si>
  <si>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</si>
  <si>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</si>
  <si>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</si>
  <si>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</si>
  <si>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</si>
  <si>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</si>
  <si>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</si>
  <si>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</si>
  <si>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</si>
  <si>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</si>
  <si>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</si>
  <si>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</si>
  <si>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</si>
  <si>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</si>
  <si>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</si>
  <si>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</si>
  <si>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</si>
  <si>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</si>
  <si>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</si>
  <si>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</si>
  <si>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</si>
  <si>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</si>
  <si>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</si>
  <si>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</si>
  <si>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</si>
  <si>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</si>
  <si>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</si>
  <si>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</si>
  <si>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</si>
  <si>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</si>
  <si>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</si>
  <si>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</si>
  <si>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</si>
  <si>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</si>
  <si>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</si>
  <si>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</si>
  <si>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</si>
  <si>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</si>
  <si>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</si>
  <si>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</si>
  <si>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</si>
  <si>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</si>
  <si>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</si>
  <si>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</si>
  <si>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</si>
  <si>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</si>
  <si>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</si>
  <si>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</si>
  <si>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</si>
  <si>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</si>
  <si>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</si>
  <si>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</si>
  <si>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</si>
  <si>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</si>
  <si>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</si>
  <si>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</si>
  <si>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</si>
  <si>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</si>
  <si>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</si>
  <si>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</si>
  <si>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</si>
  <si>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</si>
  <si>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</si>
  <si>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</si>
  <si>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</si>
  <si>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</si>
  <si>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</si>
  <si>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</si>
  <si>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</si>
  <si>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</si>
  <si>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</si>
  <si>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</si>
  <si>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</si>
  <si>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</si>
  <si>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</si>
  <si>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</si>
  <si>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</si>
  <si>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</si>
  <si>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</si>
  <si>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</si>
  <si>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</si>
  <si>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</si>
  <si>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</si>
  <si>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</si>
  <si>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</si>
  <si>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</si>
  <si>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</si>
  <si>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</si>
  <si>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</si>
  <si>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</si>
  <si>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</si>
  <si>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</si>
  <si>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</si>
  <si>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</si>
  <si>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</si>
  <si>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</si>
  <si>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</si>
  <si>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</si>
  <si>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</si>
  <si>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</si>
  <si>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</si>
  <si>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</si>
  <si>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</si>
  <si>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</si>
  <si>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</si>
  <si>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</si>
  <si>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</si>
  <si>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</si>
  <si>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</si>
  <si>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</si>
  <si>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</si>
  <si>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</si>
  <si>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</si>
  <si>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</si>
  <si>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</si>
  <si>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</si>
  <si>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</si>
  <si>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</si>
  <si>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</si>
  <si>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</si>
  <si>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</si>
  <si>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</si>
  <si>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</si>
  <si>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</si>
  <si>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</si>
  <si>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</si>
  <si>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</si>
  <si>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</si>
  <si>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</si>
  <si>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</si>
  <si>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</si>
  <si>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</si>
  <si>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</si>
  <si>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</si>
  <si>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</si>
  <si>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</si>
  <si>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</si>
  <si>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</si>
  <si>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</si>
  <si>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</si>
  <si>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</si>
  <si>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</si>
  <si>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</si>
  <si>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</si>
  <si>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</si>
  <si>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</si>
  <si>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</si>
  <si>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</si>
  <si>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</si>
  <si>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</si>
  <si>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</si>
  <si>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</si>
  <si>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</si>
  <si>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</si>
  <si>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</si>
  <si>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</si>
  <si>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</si>
  <si>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</si>
  <si>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</si>
  <si>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</si>
  <si>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</si>
  <si>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</si>
  <si>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</si>
  <si>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</si>
  <si>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</si>
  <si>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</si>
  <si>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</si>
  <si>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</si>
  <si>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</si>
  <si>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</si>
  <si>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</si>
  <si>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</si>
  <si>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</si>
  <si>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</si>
  <si>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</si>
  <si>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</si>
  <si>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</si>
  <si>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</si>
  <si>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</si>
  <si>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</si>
  <si>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</si>
  <si>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</si>
  <si>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</si>
  <si>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</si>
  <si>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</si>
  <si>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</si>
  <si>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</si>
  <si>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</si>
  <si>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</si>
  <si>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</si>
  <si>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</si>
  <si>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</si>
  <si>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</si>
  <si>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</si>
  <si>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</si>
  <si>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</si>
  <si>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</si>
  <si>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</si>
  <si>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</si>
  <si>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</si>
  <si>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</si>
  <si>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</si>
  <si>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</si>
  <si>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</si>
  <si>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</si>
  <si>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</si>
  <si>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</si>
  <si>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</si>
  <si>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</si>
  <si>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</si>
  <si>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</si>
  <si>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</si>
  <si>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</si>
  <si>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</si>
  <si>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</si>
  <si>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</si>
  <si>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</si>
  <si>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</si>
  <si>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</si>
  <si>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</si>
  <si>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</si>
  <si>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</si>
  <si>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</si>
  <si>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</si>
  <si>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</si>
  <si>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</si>
  <si>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</si>
  <si>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</si>
  <si>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</si>
  <si>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</si>
  <si>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</si>
  <si>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</si>
  <si>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</si>
  <si>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</si>
  <si>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</si>
  <si>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</si>
  <si>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</si>
  <si>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</si>
  <si>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</si>
  <si>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</si>
  <si>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</si>
  <si>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</si>
  <si>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</si>
  <si>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</si>
  <si>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</si>
  <si>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</si>
  <si>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</si>
  <si>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</si>
  <si>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</si>
  <si>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</si>
  <si>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</si>
  <si>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</si>
  <si>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</si>
  <si>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</si>
  <si>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</si>
  <si>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</si>
  <si>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</si>
  <si>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</si>
  <si>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</si>
  <si>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</si>
  <si>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</si>
  <si>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</si>
  <si>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</si>
  <si>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</si>
  <si>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</si>
  <si>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</si>
  <si>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</si>
  <si>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</si>
  <si>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</si>
  <si>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</si>
  <si>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</si>
  <si>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</si>
  <si>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</si>
  <si>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</si>
  <si>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</si>
  <si>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</si>
  <si>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</si>
  <si>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</si>
  <si>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</si>
  <si>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</si>
  <si>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</si>
  <si>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</si>
  <si>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</si>
  <si>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</si>
  <si>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</si>
  <si>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</si>
  <si>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</si>
  <si>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</si>
  <si>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</si>
  <si>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</si>
  <si>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</si>
  <si>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</si>
  <si>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</si>
  <si>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</si>
  <si>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</si>
  <si>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</si>
  <si>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</si>
  <si>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</si>
  <si>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</si>
  <si>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</si>
  <si>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</si>
  <si>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</si>
  <si>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</si>
  <si>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</si>
  <si>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</si>
  <si>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</si>
  <si>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</si>
  <si>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</si>
  <si>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</si>
  <si>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</si>
  <si>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</si>
  <si>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</si>
  <si>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</si>
  <si>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</si>
  <si>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</si>
  <si>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</si>
  <si>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</si>
  <si>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</si>
  <si>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</si>
  <si>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</si>
  <si>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</si>
  <si>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</si>
  <si>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</si>
  <si>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</si>
  <si>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</si>
  <si>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</si>
  <si>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</si>
  <si>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</si>
  <si>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</si>
  <si>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</si>
  <si>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</si>
  <si>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</si>
  <si>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</si>
  <si>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</si>
  <si>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</si>
  <si>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</si>
  <si>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</si>
  <si>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</si>
  <si>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</si>
  <si>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</si>
  <si>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</si>
  <si>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</si>
  <si>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</si>
  <si>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</si>
  <si>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</si>
  <si>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</si>
  <si>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</si>
  <si>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</si>
  <si>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</si>
  <si>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</si>
  <si>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</si>
  <si>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</si>
  <si>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</si>
  <si>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</si>
  <si>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</si>
  <si>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</si>
  <si>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</si>
  <si>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</si>
  <si>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</si>
  <si>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</si>
  <si>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</si>
  <si>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</si>
  <si>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</si>
  <si>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</si>
  <si>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</si>
  <si>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</si>
  <si>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</si>
  <si>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</si>
  <si>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</si>
  <si>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</si>
  <si>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</si>
  <si>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</si>
  <si>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</si>
  <si>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</si>
  <si>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</si>
  <si>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</si>
  <si>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</si>
  <si>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</si>
  <si>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</si>
  <si>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</si>
  <si>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</si>
  <si>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</si>
  <si>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</si>
  <si>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</si>
  <si>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</si>
  <si>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</si>
  <si>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</si>
  <si>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</si>
  <si>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</si>
  <si>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</si>
  <si>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</si>
  <si>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</si>
  <si>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</si>
  <si>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</si>
  <si>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</si>
  <si>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</si>
  <si>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</si>
  <si>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</si>
  <si>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</si>
  <si>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</si>
  <si>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</si>
  <si>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</si>
  <si>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</si>
  <si>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</si>
  <si>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</si>
  <si>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</si>
  <si>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</si>
  <si>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</si>
  <si>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</si>
  <si>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</si>
  <si>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</si>
  <si>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</si>
  <si>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</si>
  <si>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</si>
  <si>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</si>
  <si>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</si>
  <si>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</si>
  <si>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</si>
  <si>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</si>
  <si>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</si>
  <si>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</si>
  <si>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</si>
  <si>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</si>
  <si>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</si>
  <si>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</si>
  <si>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</si>
  <si>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</si>
  <si>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</si>
  <si>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</si>
  <si>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</si>
  <si>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</si>
  <si>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</si>
  <si>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</si>
  <si>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</si>
  <si>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</si>
  <si>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</si>
  <si>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</si>
  <si>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</si>
  <si>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</si>
  <si>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</si>
  <si>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</si>
  <si>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</si>
  <si>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</si>
  <si>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</si>
  <si>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</si>
  <si>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</si>
  <si>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</si>
  <si>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</si>
  <si>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</si>
  <si>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</si>
  <si>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</si>
  <si>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</si>
  <si>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</si>
  <si>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</si>
  <si>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</si>
  <si>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</si>
  <si>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</si>
  <si>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</si>
  <si>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</si>
  <si>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</si>
  <si>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</si>
  <si>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</si>
  <si>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</si>
  <si>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</si>
  <si>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</si>
  <si>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</si>
  <si>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</si>
  <si>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</si>
  <si>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</si>
  <si>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</si>
  <si>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</si>
  <si>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</si>
  <si>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</si>
  <si>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</si>
  <si>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</si>
  <si>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</si>
  <si>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</si>
  <si>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</si>
  <si>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</si>
  <si>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</si>
  <si>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</si>
  <si>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</si>
  <si>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</si>
  <si>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</si>
  <si>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</si>
  <si>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</si>
  <si>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</si>
  <si>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</si>
  <si>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</si>
  <si>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</si>
  <si>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</si>
  <si>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</si>
  <si>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</si>
  <si>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</si>
  <si>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</si>
  <si>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</si>
  <si>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</si>
  <si>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</si>
  <si>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</si>
  <si>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</si>
  <si>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</si>
  <si>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</si>
  <si>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</si>
  <si>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</si>
  <si>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</si>
  <si>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</si>
  <si>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</si>
  <si>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</si>
  <si>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</si>
  <si>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</si>
  <si>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</si>
  <si>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</si>
  <si>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</si>
  <si>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</si>
  <si>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</si>
  <si>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</si>
  <si>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</si>
  <si>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</si>
  <si>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</si>
  <si>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</si>
  <si>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</si>
  <si>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</si>
  <si>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</si>
  <si>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</si>
  <si>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</si>
  <si>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</si>
  <si>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</si>
  <si>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</si>
  <si>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</si>
  <si>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</si>
  <si>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</si>
  <si>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</si>
  <si>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</si>
  <si>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</si>
  <si>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</si>
  <si>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</si>
  <si>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</si>
  <si>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</si>
  <si>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</si>
  <si>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</si>
  <si>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</si>
  <si>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</si>
  <si>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</si>
  <si>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</si>
  <si>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</si>
  <si>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</si>
  <si>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</si>
  <si>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</si>
  <si>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</si>
  <si>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</si>
  <si>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</si>
  <si>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</si>
  <si>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</si>
  <si>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</si>
  <si>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</si>
  <si>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</si>
  <si>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</si>
  <si>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</si>
  <si>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</si>
  <si>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</si>
  <si>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</si>
  <si>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</si>
  <si>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</si>
  <si>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</si>
  <si>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</si>
  <si>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</si>
  <si>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</si>
  <si>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</si>
  <si>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</si>
  <si>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</si>
  <si>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</si>
  <si>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</si>
  <si>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</si>
  <si>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</si>
  <si>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</si>
  <si>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</si>
  <si>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</si>
  <si>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</si>
  <si>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</si>
  <si>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</si>
  <si>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</si>
  <si>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</si>
  <si>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</si>
  <si>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</si>
  <si>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</si>
  <si>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</si>
  <si>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</si>
  <si>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</si>
  <si>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</si>
  <si>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</si>
  <si>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</si>
  <si>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</si>
  <si>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</si>
  <si>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</si>
  <si>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</si>
  <si>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</si>
  <si>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</si>
  <si>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</si>
  <si>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</si>
  <si>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</si>
  <si>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</si>
  <si>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</si>
  <si>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</si>
  <si>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</si>
  <si>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</si>
  <si>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</si>
  <si>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</si>
  <si>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</si>
  <si>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</si>
  <si>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</si>
  <si>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</si>
  <si>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</si>
  <si>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</si>
  <si>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</si>
  <si>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</si>
  <si>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</si>
  <si>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</si>
  <si>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</si>
  <si>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</si>
  <si>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</si>
  <si>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</si>
  <si>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</si>
  <si>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</si>
  <si>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</si>
  <si>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</si>
  <si>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</si>
  <si>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</si>
  <si>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</si>
  <si>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</si>
  <si>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</si>
  <si>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</si>
  <si>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</si>
  <si>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</si>
  <si>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</si>
  <si>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</si>
  <si>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</si>
  <si>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</si>
  <si>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</si>
  <si>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</si>
  <si>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</si>
  <si>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</si>
  <si>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</si>
  <si>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</si>
  <si>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</si>
  <si>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</si>
  <si>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</si>
  <si>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</si>
  <si>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</si>
  <si>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</si>
  <si>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</si>
  <si>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</si>
  <si>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</si>
  <si>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</si>
  <si>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</si>
  <si>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</si>
  <si>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</si>
  <si>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</si>
  <si>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</si>
  <si>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</si>
  <si>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</si>
  <si>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</si>
  <si>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</si>
  <si>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</si>
  <si>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</si>
  <si>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</si>
  <si>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</si>
  <si>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</si>
  <si>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</si>
  <si>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</si>
  <si>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</si>
  <si>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</si>
  <si>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</si>
  <si>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</si>
  <si>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</si>
  <si>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</si>
  <si>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</si>
  <si>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</si>
  <si>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</si>
  <si>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</si>
  <si>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</si>
  <si>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</si>
  <si>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</si>
  <si>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</si>
  <si>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</si>
  <si>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</si>
  <si>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</si>
  <si>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</si>
  <si>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</si>
  <si>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</si>
  <si>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</si>
  <si>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</si>
  <si>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</si>
  <si>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</si>
  <si>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</si>
  <si>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</si>
  <si>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</si>
  <si>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</si>
  <si>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</si>
  <si>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</si>
  <si>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</si>
  <si>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</si>
  <si>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</si>
  <si>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</si>
  <si>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</si>
  <si>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</si>
  <si>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</si>
  <si>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</si>
  <si>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</si>
  <si>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</si>
  <si>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</si>
  <si>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</si>
  <si>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</si>
  <si>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</si>
  <si>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</si>
  <si>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</si>
  <si>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</si>
  <si>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</si>
  <si>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</si>
  <si>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</si>
  <si>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</si>
  <si>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</si>
  <si>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</si>
  <si>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</si>
  <si>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</si>
  <si>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</si>
  <si>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</si>
  <si>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</si>
  <si>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</si>
  <si>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</si>
  <si>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</si>
  <si>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</si>
  <si>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</si>
  <si>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</si>
  <si>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</si>
  <si>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</si>
  <si>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</si>
  <si>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</si>
  <si>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</si>
  <si>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</si>
  <si>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</si>
  <si>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</si>
  <si>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</si>
  <si>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</si>
  <si>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</si>
  <si>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</si>
  <si>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</si>
  <si>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</si>
  <si>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</si>
  <si>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</si>
  <si>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</si>
  <si>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</si>
  <si>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</si>
  <si>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</si>
  <si>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</si>
  <si>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</si>
  <si>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</si>
  <si>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</si>
  <si>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</si>
  <si>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</si>
  <si>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</si>
  <si>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</si>
  <si>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</si>
  <si>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</si>
  <si>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</si>
  <si>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</si>
  <si>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</si>
  <si>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</si>
  <si>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</si>
  <si>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</si>
  <si>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</si>
  <si>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</si>
  <si>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</si>
  <si>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</si>
  <si>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</si>
  <si>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</si>
  <si>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</si>
  <si>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</si>
  <si>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</si>
  <si>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</si>
  <si>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</si>
  <si>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</si>
  <si>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</si>
  <si>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</si>
  <si>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</si>
  <si>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</si>
  <si>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</si>
  <si>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</si>
  <si>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</si>
  <si>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</si>
  <si>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</si>
  <si>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</si>
  <si>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</si>
  <si>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</si>
  <si>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</si>
  <si>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</si>
  <si>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</si>
  <si>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</si>
  <si>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</si>
  <si>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</si>
  <si>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</si>
  <si>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</si>
  <si>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</si>
  <si>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</si>
  <si>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</si>
  <si>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</si>
  <si>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</si>
  <si>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</si>
  <si>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</si>
  <si>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</si>
  <si>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</si>
  <si>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</si>
  <si>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</si>
  <si>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</si>
  <si>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</si>
  <si>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</si>
  <si>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</si>
  <si>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</si>
  <si>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</si>
  <si>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</si>
  <si>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</si>
  <si>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</si>
  <si>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</si>
  <si>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</si>
  <si>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</si>
  <si>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</si>
  <si>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</si>
  <si>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</si>
  <si>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</si>
  <si>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</si>
  <si>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</si>
  <si>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</si>
  <si>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</si>
  <si>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</si>
  <si>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</si>
  <si>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</si>
  <si>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</si>
  <si>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</si>
  <si>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</si>
  <si>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</si>
  <si>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</si>
  <si>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</si>
  <si>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</si>
  <si>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</si>
  <si>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</si>
  <si>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</si>
  <si>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</si>
  <si>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</si>
  <si>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</si>
  <si>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</si>
  <si>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</si>
  <si>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</si>
  <si>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</si>
  <si>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</si>
  <si>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</si>
  <si>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</si>
  <si>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</si>
  <si>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</si>
  <si>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</si>
  <si>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</si>
  <si>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</si>
  <si>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</si>
  <si>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</si>
  <si>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</si>
  <si>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</si>
  <si>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</si>
  <si>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</si>
  <si>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</si>
  <si>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</si>
  <si>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</si>
  <si>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</si>
  <si>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</si>
  <si>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</si>
  <si>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</si>
  <si>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</si>
  <si>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</si>
  <si>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</si>
  <si>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</si>
  <si>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</si>
  <si>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</si>
  <si>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</si>
  <si>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</si>
  <si>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</si>
  <si>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</si>
  <si>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</si>
  <si>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</si>
  <si>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</si>
  <si>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</si>
  <si>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</si>
  <si>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</si>
  <si>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</si>
  <si>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</si>
  <si>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</si>
  <si>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</si>
  <si>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</si>
  <si>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</si>
  <si>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</si>
  <si>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</si>
  <si>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</si>
  <si>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</si>
  <si>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</si>
  <si>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</si>
  <si>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</si>
  <si>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</si>
  <si>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</si>
  <si>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</si>
  <si>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</si>
  <si>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</si>
  <si>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</si>
  <si>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</si>
  <si>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</si>
  <si>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</si>
  <si>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</si>
  <si>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</si>
  <si>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</si>
  <si>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</si>
  <si>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</si>
  <si>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</si>
  <si>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</si>
  <si>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</si>
  <si>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</si>
  <si>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</si>
  <si>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</si>
  <si>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</si>
  <si>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</si>
  <si>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</si>
  <si>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</si>
  <si>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</si>
  <si>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</si>
  <si>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</si>
  <si>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</si>
  <si>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</si>
  <si>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</si>
  <si>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</si>
  <si>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</si>
  <si>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</si>
  <si>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</si>
  <si>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</si>
  <si>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</si>
  <si>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</si>
  <si>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</si>
  <si>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</si>
  <si>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</si>
  <si>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</si>
  <si>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</si>
  <si>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</si>
  <si>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</si>
  <si>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</si>
  <si>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</si>
  <si>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</si>
  <si>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</si>
  <si>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</si>
  <si>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</si>
  <si>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</si>
  <si>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</si>
  <si>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</si>
  <si>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</si>
  <si>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</si>
  <si>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</si>
  <si>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</si>
  <si>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</si>
  <si>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</si>
  <si>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</si>
  <si>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</si>
  <si>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</si>
  <si>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</si>
  <si>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</si>
  <si>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</si>
  <si>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</si>
  <si>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</si>
  <si>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</si>
  <si>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</si>
  <si>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</si>
  <si>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</si>
  <si>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</si>
  <si>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</si>
  <si>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</si>
  <si>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</si>
  <si>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</si>
  <si>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</si>
  <si>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</si>
  <si>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</si>
  <si>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</si>
  <si>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</si>
  <si>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</si>
  <si>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</si>
  <si>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</si>
  <si>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</si>
  <si>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</si>
  <si>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</si>
  <si>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</si>
  <si>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</si>
  <si>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</si>
  <si>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</si>
  <si>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</si>
  <si>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</si>
  <si>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</si>
  <si>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</si>
  <si>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</si>
  <si>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</si>
  <si>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</si>
  <si>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</si>
  <si>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</si>
  <si>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</si>
  <si>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</si>
  <si>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</si>
  <si>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</si>
  <si>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</si>
  <si>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</si>
  <si>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</si>
  <si>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</si>
  <si>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</si>
  <si>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</si>
  <si>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</si>
  <si>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</si>
  <si>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</si>
  <si>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</si>
  <si>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</si>
  <si>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</si>
  <si>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</si>
  <si>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</si>
  <si>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</si>
  <si>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</si>
  <si>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</si>
  <si>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</si>
  <si>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</si>
  <si>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</si>
  <si>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</si>
  <si>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</si>
  <si>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</si>
  <si>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</si>
  <si>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</si>
  <si>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</si>
  <si>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</si>
  <si>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</si>
  <si>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</si>
  <si>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</si>
  <si>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</si>
  <si>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</si>
  <si>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</si>
  <si>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</si>
  <si>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</si>
  <si>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</si>
  <si>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</si>
  <si>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</si>
  <si>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</si>
  <si>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</si>
  <si>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</si>
  <si>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</si>
  <si>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</si>
  <si>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</si>
  <si>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</si>
  <si>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</si>
  <si>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</si>
  <si>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</si>
  <si>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</si>
  <si>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</si>
  <si>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</si>
  <si>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</si>
  <si>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</si>
  <si>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</si>
  <si>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</si>
  <si>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</si>
  <si>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</si>
  <si>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</si>
  <si>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</si>
  <si>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</si>
  <si>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</si>
  <si>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</si>
  <si>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</si>
  <si>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</si>
  <si>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</si>
  <si>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</si>
  <si>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</si>
  <si>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</si>
  <si>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</si>
  <si>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</si>
  <si>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</si>
  <si>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</si>
  <si>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</si>
  <si>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</si>
  <si>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</si>
  <si>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</si>
  <si>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</si>
  <si>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</si>
  <si>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</si>
  <si>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</si>
  <si>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</si>
  <si>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</si>
  <si>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</si>
  <si>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</si>
  <si>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</si>
  <si>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</si>
  <si>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</si>
  <si>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</si>
  <si>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</si>
  <si>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</si>
  <si>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</si>
  <si>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</si>
  <si>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</si>
  <si>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</si>
  <si>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</si>
  <si>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</si>
  <si>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</si>
  <si>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</si>
  <si>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</si>
  <si>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</si>
  <si>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</si>
  <si>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</si>
  <si>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</si>
  <si>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</si>
  <si>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</si>
  <si>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</si>
  <si>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</si>
  <si>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</si>
  <si>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</si>
  <si>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</si>
  <si>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</si>
  <si>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</si>
  <si>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</si>
  <si>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</si>
  <si>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</si>
  <si>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</si>
  <si>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</si>
  <si>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</si>
  <si>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</si>
  <si>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</si>
  <si>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</si>
  <si>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</si>
  <si>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</si>
  <si>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</si>
  <si>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</si>
  <si>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</si>
  <si>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</si>
  <si>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</si>
  <si>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</si>
  <si>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</si>
  <si>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</si>
  <si>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</si>
  <si>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</si>
  <si>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</si>
  <si>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</si>
  <si>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</si>
  <si>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</si>
  <si>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</si>
  <si>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</si>
  <si>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</si>
  <si>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</si>
  <si>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</si>
  <si>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</si>
  <si>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</si>
  <si>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</si>
  <si>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</si>
  <si>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</si>
  <si>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</si>
  <si>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</si>
  <si>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</si>
  <si>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</si>
  <si>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</si>
  <si>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</si>
  <si>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</si>
  <si>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</si>
  <si>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</si>
  <si>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</si>
  <si>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</si>
  <si>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</si>
  <si>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</si>
  <si>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</si>
  <si>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</si>
  <si>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</si>
  <si>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</si>
  <si>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</si>
  <si>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</si>
  <si>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</si>
  <si>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</si>
  <si>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</si>
  <si>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</si>
  <si>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</si>
  <si>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</si>
  <si>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</si>
  <si>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</si>
  <si>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</si>
  <si>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</si>
  <si>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</si>
  <si>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</si>
  <si>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</si>
  <si>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</si>
  <si>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</si>
  <si>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</si>
  <si>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</si>
  <si>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</si>
  <si>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</si>
  <si>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</si>
  <si>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</si>
  <si>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</si>
  <si>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</si>
  <si>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</si>
  <si>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</si>
  <si>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</si>
  <si>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</si>
  <si>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</si>
  <si>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</si>
  <si>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</si>
  <si>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</si>
  <si>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</si>
  <si>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</si>
  <si>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</si>
  <si>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</si>
  <si>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</si>
  <si>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</si>
  <si>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</si>
  <si>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</si>
  <si>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</si>
  <si>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</si>
  <si>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</si>
  <si>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</si>
  <si>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</si>
  <si>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</si>
  <si>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</si>
  <si>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</si>
  <si>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</si>
  <si>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</si>
  <si>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</si>
  <si>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</si>
  <si>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</si>
  <si>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</si>
  <si>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</si>
  <si>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</si>
  <si>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</si>
  <si>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</si>
  <si>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</si>
  <si>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</si>
  <si>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</si>
  <si>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</si>
  <si>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</si>
  <si>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</si>
  <si>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</si>
  <si>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</si>
  <si>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</si>
  <si>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</si>
  <si>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</si>
  <si>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</si>
  <si>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</si>
  <si>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</si>
  <si>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</si>
  <si>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</si>
  <si>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</si>
  <si>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</si>
  <si>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</si>
  <si>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</si>
  <si>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</si>
  <si>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</si>
  <si>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</si>
  <si>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</si>
  <si>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</si>
  <si>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</si>
  <si>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</si>
  <si>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</si>
  <si>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</si>
  <si>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</si>
  <si>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</si>
  <si>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</si>
  <si>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</si>
  <si>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</si>
  <si>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</si>
  <si>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</si>
  <si>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</si>
  <si>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</si>
  <si>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</si>
  <si>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</si>
  <si>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</si>
  <si>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</si>
  <si>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</si>
  <si>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</si>
  <si>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</si>
  <si>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</si>
  <si>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</si>
  <si>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</si>
  <si>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</si>
  <si>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</si>
  <si>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</si>
  <si>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</si>
  <si>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</si>
  <si>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</si>
  <si>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</si>
  <si>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</si>
  <si>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</si>
  <si>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</si>
  <si>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</si>
  <si>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</si>
  <si>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</si>
  <si>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</si>
  <si>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</si>
  <si>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</si>
  <si>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</si>
  <si>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</si>
  <si>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</si>
  <si>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</si>
  <si>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</si>
  <si>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</si>
  <si>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</si>
  <si>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</si>
  <si>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</si>
  <si>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</si>
  <si>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</si>
  <si>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</si>
  <si>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</si>
  <si>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</si>
  <si>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</si>
  <si>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</si>
  <si>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</si>
  <si>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</si>
  <si>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</si>
  <si>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</si>
  <si>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</si>
  <si>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</si>
  <si>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</si>
  <si>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</si>
  <si>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</si>
  <si>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</si>
  <si>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</si>
  <si>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</si>
  <si>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</si>
  <si>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</si>
  <si>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</si>
  <si>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</si>
  <si>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</si>
  <si>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</si>
  <si>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</si>
  <si>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</si>
  <si>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</si>
  <si>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</si>
  <si>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</si>
  <si>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</si>
  <si>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</si>
  <si>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</si>
  <si>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</si>
  <si>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</si>
  <si>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</si>
  <si>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</si>
  <si>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</si>
  <si>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</si>
  <si>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</si>
  <si>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</si>
  <si>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</si>
  <si>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</si>
  <si>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</si>
  <si>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</si>
  <si>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</si>
  <si>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</si>
  <si>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</si>
  <si>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</si>
  <si>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</si>
  <si>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</si>
  <si>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</si>
  <si>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</si>
  <si>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</si>
  <si>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</si>
  <si>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</si>
  <si>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</si>
  <si>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</si>
  <si>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</si>
  <si>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</si>
  <si>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</si>
  <si>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</si>
  <si>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</si>
  <si>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</si>
  <si>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</si>
  <si>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</si>
  <si>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</si>
  <si>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</si>
  <si>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</si>
  <si>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</si>
  <si>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</si>
  <si>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</si>
  <si>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</si>
  <si>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</si>
  <si>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</si>
  <si>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</si>
  <si>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</si>
  <si>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</si>
  <si>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</si>
  <si>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</si>
  <si>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</si>
  <si>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</si>
  <si>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</si>
  <si>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</si>
  <si>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</si>
  <si>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</si>
  <si>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</si>
  <si>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</si>
  <si>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</si>
  <si>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</si>
  <si>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</si>
  <si>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</si>
  <si>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</si>
  <si>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</si>
  <si>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</si>
  <si>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</si>
  <si>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</si>
  <si>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</si>
  <si>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</si>
  <si>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</si>
  <si>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</si>
  <si>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</si>
  <si>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</si>
  <si>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</si>
  <si>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</si>
  <si>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</si>
  <si>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</si>
  <si>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</si>
  <si>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</si>
  <si>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</si>
  <si>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</si>
  <si>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</si>
  <si>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</si>
  <si>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</si>
  <si>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</si>
  <si>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</si>
  <si>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</si>
  <si>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</si>
  <si>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</si>
  <si>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</si>
  <si>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</si>
  <si>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</si>
  <si>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</si>
  <si>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</si>
  <si>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</si>
  <si>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</si>
  <si>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</si>
  <si>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</si>
  <si>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</si>
  <si>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</si>
  <si>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</si>
  <si>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</si>
  <si>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</si>
  <si>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</si>
  <si>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</si>
  <si>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</si>
  <si>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</si>
  <si>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</si>
  <si>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</si>
  <si>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</si>
  <si>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</si>
  <si>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</si>
  <si>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</si>
  <si>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</si>
  <si>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</si>
  <si>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</si>
  <si>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</si>
  <si>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</si>
  <si>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</si>
  <si>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</si>
  <si>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</si>
  <si>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</si>
  <si>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</si>
  <si>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</si>
  <si>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</si>
  <si>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</si>
  <si>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</si>
  <si>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</si>
  <si>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</si>
  <si>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</si>
  <si>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</si>
  <si>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</si>
  <si>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</si>
  <si>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</si>
  <si>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</si>
  <si>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</si>
  <si>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</si>
  <si>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</si>
  <si>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</si>
  <si>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</si>
  <si>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</si>
  <si>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</si>
  <si>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</si>
  <si>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</si>
  <si>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</si>
  <si>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</si>
  <si>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</si>
  <si>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</si>
  <si>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</si>
  <si>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</si>
  <si>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</si>
  <si>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</si>
  <si>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</si>
  <si>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</si>
  <si>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</si>
  <si>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</si>
  <si>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</si>
  <si>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</si>
  <si>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</si>
  <si>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</si>
  <si>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</si>
  <si>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</si>
  <si>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</si>
  <si>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</si>
  <si>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</si>
  <si>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</si>
  <si>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</si>
  <si>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</si>
  <si>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</si>
  <si>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</si>
  <si>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</si>
  <si>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</si>
  <si>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</si>
  <si>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</si>
  <si>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</si>
  <si>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</si>
  <si>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</si>
  <si>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</si>
  <si>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</si>
  <si>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</si>
  <si>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</si>
  <si>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</si>
  <si>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</si>
  <si>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</si>
  <si>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</si>
  <si>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</si>
  <si>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</si>
  <si>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</si>
  <si>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</si>
  <si>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</si>
  <si>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</si>
  <si>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</si>
  <si>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</si>
  <si>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</si>
  <si>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</si>
  <si>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</si>
  <si>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</si>
  <si>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</si>
  <si>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</si>
  <si>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</si>
  <si>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</si>
  <si>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</si>
  <si>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</si>
  <si>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</si>
  <si>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</si>
  <si>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</si>
  <si>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</si>
  <si>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</si>
  <si>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</si>
  <si>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</si>
  <si>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</si>
  <si>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</si>
  <si>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</si>
  <si>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</si>
  <si>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</si>
  <si>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</si>
  <si>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</si>
  <si>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</si>
  <si>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</si>
  <si>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</si>
  <si>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</si>
  <si>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</si>
  <si>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</si>
  <si>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</si>
  <si>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</si>
  <si>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</si>
  <si>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</si>
  <si>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</si>
  <si>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</si>
  <si>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</si>
  <si>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</si>
  <si>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</si>
  <si>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</si>
  <si>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</si>
  <si>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</si>
  <si>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</si>
  <si>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</si>
  <si>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</si>
  <si>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</si>
  <si>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</si>
  <si>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</si>
  <si>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</si>
  <si>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</si>
  <si>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</si>
  <si>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</si>
  <si>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</si>
  <si>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</si>
  <si>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</si>
  <si>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</si>
  <si>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</si>
  <si>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</si>
  <si>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</si>
  <si>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</si>
  <si>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</si>
  <si>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</si>
  <si>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</si>
  <si>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</si>
  <si>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</si>
  <si>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</si>
  <si>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</si>
  <si>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</si>
  <si>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</si>
  <si>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</si>
  <si>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</si>
  <si>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</si>
  <si>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</si>
  <si>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</si>
  <si>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</si>
  <si>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</si>
  <si>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</si>
  <si>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</si>
  <si>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</si>
  <si>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</si>
  <si>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</si>
  <si>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</si>
  <si>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</si>
  <si>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</si>
  <si>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</si>
  <si>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</si>
  <si>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</si>
  <si>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</si>
  <si>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</si>
  <si>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</si>
  <si>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</si>
  <si>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</si>
  <si>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</si>
  <si>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</si>
  <si>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</si>
  <si>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</si>
  <si>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</si>
  <si>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</si>
  <si>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</si>
  <si>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</si>
  <si>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</si>
  <si>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</si>
  <si>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</si>
  <si>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</si>
  <si>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</si>
  <si>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</si>
  <si>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</si>
  <si>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</si>
  <si>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</si>
  <si>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</si>
  <si>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</si>
  <si>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</si>
  <si>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</si>
  <si>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</si>
  <si>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</si>
  <si>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</si>
  <si>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</si>
  <si>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</si>
  <si>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</si>
  <si>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</si>
  <si>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</si>
  <si>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</si>
  <si>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</si>
  <si>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</si>
  <si>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</si>
  <si>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</si>
  <si>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</si>
  <si>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</si>
  <si>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</si>
  <si>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</si>
  <si>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</si>
  <si>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</si>
  <si>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</si>
  <si>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</si>
  <si>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</si>
  <si>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</si>
  <si>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</si>
  <si>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</si>
  <si>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</si>
  <si>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</si>
  <si>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</si>
  <si>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</si>
  <si>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</si>
  <si>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</si>
  <si>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</si>
  <si>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</si>
  <si>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</si>
  <si>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</si>
  <si>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</si>
  <si>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</si>
  <si>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</si>
  <si>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</si>
  <si>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</si>
  <si>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</si>
  <si>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</si>
  <si>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</si>
  <si>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</si>
  <si>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</si>
  <si>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</si>
  <si>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</si>
  <si>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</si>
  <si>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</si>
  <si>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</si>
  <si>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</si>
  <si>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</si>
  <si>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</si>
  <si>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</si>
  <si>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</si>
  <si>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</si>
  <si>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</si>
  <si>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</si>
  <si>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</si>
  <si>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</si>
  <si>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</si>
  <si>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</si>
  <si>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</si>
  <si>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</si>
  <si>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</si>
  <si>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</si>
  <si>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</si>
  <si>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</si>
  <si>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</si>
  <si>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</si>
  <si>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</si>
  <si>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</si>
  <si>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</si>
  <si>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</si>
  <si>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</si>
  <si>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</si>
  <si>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</si>
  <si>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</si>
  <si>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</si>
  <si>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</si>
  <si>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</si>
  <si>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</si>
  <si>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</si>
  <si>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</si>
  <si>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</si>
  <si>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</si>
  <si>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</si>
  <si>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</si>
  <si>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</si>
  <si>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</si>
  <si>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</si>
  <si>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</si>
  <si>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</si>
  <si>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</si>
  <si>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</si>
  <si>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</si>
  <si>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</si>
  <si>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</si>
  <si>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</si>
  <si>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</si>
  <si>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</si>
  <si>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</si>
  <si>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</si>
  <si>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</si>
  <si>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</si>
  <si>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</si>
  <si>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</si>
  <si>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</si>
  <si>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</si>
  <si>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</si>
  <si>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</si>
  <si>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</si>
  <si>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</si>
  <si>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</si>
  <si>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</si>
  <si>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</si>
  <si>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</si>
  <si>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</si>
  <si>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</si>
  <si>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</si>
  <si>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</si>
  <si>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</si>
  <si>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</si>
  <si>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</si>
  <si>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</si>
  <si>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</si>
  <si>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</si>
  <si>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</si>
  <si>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</si>
  <si>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</si>
  <si>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</si>
  <si>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</si>
  <si>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</si>
  <si>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</si>
  <si>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</si>
  <si>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</si>
  <si>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</si>
  <si>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</si>
  <si>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</si>
  <si>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</si>
  <si>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</si>
  <si>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</si>
  <si>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</si>
  <si>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</si>
  <si>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</si>
  <si>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</si>
  <si>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</si>
  <si>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</si>
  <si>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</si>
  <si>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</si>
  <si>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</si>
  <si>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</si>
  <si>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</si>
  <si>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</si>
  <si>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</si>
  <si>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</si>
  <si>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</si>
  <si>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</si>
  <si>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</si>
  <si>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</si>
  <si>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</si>
  <si>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</si>
  <si>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</si>
  <si>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</si>
  <si>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</si>
  <si>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</si>
  <si>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</si>
  <si>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</si>
  <si>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</si>
  <si>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</si>
  <si>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</si>
  <si>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</si>
  <si>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</si>
  <si>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</si>
  <si>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</si>
  <si>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</si>
  <si>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</si>
  <si>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</si>
  <si>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</si>
  <si>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</si>
  <si>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</si>
  <si>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</si>
  <si>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</si>
  <si>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</si>
  <si>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</si>
  <si>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</si>
  <si>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</si>
  <si>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</si>
  <si>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</si>
  <si>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</si>
  <si>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</si>
  <si>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</si>
  <si>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</si>
  <si>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</si>
  <si>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</si>
  <si>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</si>
  <si>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</si>
  <si>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</si>
  <si>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</si>
  <si>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</si>
  <si>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</si>
  <si>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</si>
  <si>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</si>
  <si>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</si>
  <si>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</si>
  <si>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</si>
  <si>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</si>
  <si>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</si>
  <si>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</si>
  <si>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</si>
  <si>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</si>
  <si>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</si>
  <si>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</si>
  <si>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</si>
  <si>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</si>
  <si>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</si>
  <si>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</si>
  <si>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</si>
  <si>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</si>
  <si>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</si>
  <si>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</si>
  <si>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</si>
  <si>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</si>
  <si>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</si>
  <si>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</si>
  <si>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</si>
  <si>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</si>
  <si>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</si>
  <si>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</si>
  <si>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</si>
  <si>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</si>
  <si>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</si>
  <si>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</si>
  <si>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</si>
  <si>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</si>
  <si>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</si>
  <si>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</si>
  <si>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</si>
  <si>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</si>
  <si>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</si>
  <si>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</si>
  <si>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</si>
  <si>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</si>
  <si>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</si>
  <si>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</si>
  <si>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</si>
  <si>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</si>
  <si>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</si>
  <si>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</si>
  <si>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</si>
  <si>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</si>
  <si>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</si>
  <si>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</si>
  <si>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</si>
  <si>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</si>
  <si>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</si>
  <si>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</si>
  <si>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</si>
  <si>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</si>
  <si>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</si>
  <si>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</si>
  <si>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</si>
  <si>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</si>
  <si>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</si>
  <si>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</si>
  <si>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</si>
  <si>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</si>
  <si>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</si>
  <si>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</si>
  <si>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</si>
  <si>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</si>
  <si>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</si>
  <si>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</si>
  <si>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</si>
  <si>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</si>
  <si>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</si>
  <si>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</si>
  <si>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</si>
  <si>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</si>
  <si>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</si>
  <si>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</si>
  <si>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</si>
  <si>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</si>
  <si>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</si>
  <si>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</si>
  <si>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</si>
  <si>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</si>
  <si>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</si>
  <si>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</si>
  <si>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</si>
  <si>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</si>
  <si>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</si>
  <si>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</si>
  <si>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</si>
  <si>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</si>
  <si>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</si>
  <si>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</si>
  <si>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</si>
  <si>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</si>
  <si>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</si>
  <si>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</si>
  <si>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</si>
  <si>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</si>
  <si>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</si>
  <si>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</si>
  <si>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</si>
  <si>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</si>
  <si>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</si>
  <si>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</si>
  <si>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</si>
  <si>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</si>
  <si>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</si>
  <si>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</si>
  <si>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</si>
  <si>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</si>
  <si>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</si>
  <si>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</si>
  <si>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</si>
  <si>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</si>
  <si>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</si>
  <si>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</si>
  <si>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</si>
  <si>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</si>
  <si>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</si>
  <si>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</si>
  <si>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</si>
  <si>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</si>
  <si>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</si>
  <si>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</si>
  <si>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</si>
  <si>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</si>
  <si>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</si>
  <si>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</si>
  <si>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</si>
  <si>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</si>
  <si>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</si>
  <si>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</si>
  <si>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</si>
  <si>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</si>
  <si>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</si>
  <si>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</si>
  <si>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</si>
  <si>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</si>
  <si>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</si>
  <si>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</si>
  <si>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</si>
  <si>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</si>
  <si>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</si>
  <si>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</si>
  <si>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</si>
  <si>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</si>
  <si>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</si>
  <si>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</si>
  <si>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</si>
  <si>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</si>
  <si>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</si>
  <si>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</si>
  <si>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</si>
  <si>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</si>
  <si>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</si>
  <si>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</si>
  <si>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</si>
  <si>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</si>
  <si>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</si>
  <si>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</si>
  <si>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</si>
  <si>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</si>
  <si>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</si>
  <si>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</si>
  <si>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</si>
  <si>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</si>
  <si>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</si>
  <si>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</si>
  <si>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</si>
  <si>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</si>
  <si>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</si>
  <si>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</si>
  <si>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</si>
  <si>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</si>
  <si>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</si>
  <si>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</si>
  <si>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</si>
  <si>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</si>
  <si>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</si>
  <si>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</si>
  <si>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</si>
  <si>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</si>
  <si>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</si>
  <si>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</si>
  <si>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</si>
  <si>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</si>
  <si>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</si>
  <si>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</si>
  <si>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</si>
  <si>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</si>
  <si>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</si>
  <si>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</si>
  <si>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</si>
  <si>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</si>
  <si>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</si>
  <si>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</si>
  <si>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</si>
  <si>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</si>
  <si>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</si>
  <si>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</si>
  <si>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</si>
  <si>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</si>
  <si>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</si>
  <si>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</si>
  <si>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</si>
  <si>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</si>
  <si>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</si>
  <si>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</si>
  <si>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</si>
  <si>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</si>
  <si>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</si>
  <si>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</si>
  <si>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</si>
  <si>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</si>
  <si>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</si>
  <si>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</si>
  <si>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</si>
  <si>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</si>
  <si>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</si>
  <si>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</si>
  <si>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</si>
  <si>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</si>
  <si>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</si>
  <si>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</si>
  <si>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</si>
  <si>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</si>
  <si>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</si>
  <si>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</si>
  <si>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</si>
  <si>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</si>
  <si>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</si>
  <si>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</si>
  <si>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</si>
  <si>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</si>
  <si>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</si>
  <si>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</si>
  <si>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</si>
  <si>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</si>
  <si>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</si>
  <si>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</si>
  <si>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</si>
  <si>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</si>
  <si>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</si>
  <si>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</si>
  <si>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</si>
  <si>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</si>
  <si>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</si>
  <si>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</si>
  <si>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</si>
  <si>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</si>
  <si>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</si>
  <si>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</si>
  <si>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</si>
  <si>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</si>
  <si>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</si>
  <si>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</si>
  <si>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</si>
  <si>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</si>
  <si>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</si>
  <si>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</si>
  <si>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</si>
  <si>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</si>
  <si>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</si>
  <si>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</si>
  <si>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</si>
  <si>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</si>
  <si>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</si>
  <si>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</si>
  <si>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</si>
  <si>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</si>
  <si>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</si>
  <si>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</si>
  <si>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</si>
  <si>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</si>
  <si>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</si>
  <si>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</si>
  <si>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</si>
  <si>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</si>
  <si>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</si>
  <si>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</si>
  <si>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</si>
  <si>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</si>
  <si>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</si>
  <si>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</si>
  <si>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</si>
  <si>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</si>
  <si>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</si>
  <si>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</si>
  <si>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</si>
  <si>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</si>
  <si>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</si>
  <si>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</si>
  <si>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</si>
  <si>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</si>
  <si>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</si>
  <si>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</si>
  <si>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</si>
  <si>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</si>
  <si>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</si>
  <si>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</si>
  <si>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</si>
  <si>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</si>
  <si>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</si>
  <si>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</si>
  <si>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</si>
  <si>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</si>
  <si>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</si>
  <si>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</si>
  <si>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</si>
  <si>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</si>
  <si>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</si>
  <si>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</si>
  <si>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</si>
  <si>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</si>
  <si>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</si>
  <si>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</si>
  <si>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</si>
  <si>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</si>
  <si>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</si>
  <si>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</si>
  <si>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</si>
  <si>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</si>
  <si>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</si>
  <si>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</si>
  <si>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</si>
  <si>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</si>
  <si>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</si>
  <si>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</si>
  <si>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</si>
  <si>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</si>
  <si>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</si>
  <si>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</si>
  <si>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</si>
  <si>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</si>
  <si>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</si>
  <si>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</si>
  <si>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</si>
  <si>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</si>
  <si>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</si>
  <si>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</si>
  <si>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</si>
  <si>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</si>
  <si>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</si>
  <si>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</si>
  <si>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</si>
  <si>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</si>
  <si>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</si>
  <si>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</si>
  <si>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</si>
  <si>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</si>
  <si>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</si>
  <si>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</si>
  <si>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</si>
  <si>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</si>
  <si>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</si>
  <si>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</si>
  <si>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</si>
  <si>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</si>
  <si>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</si>
  <si>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</si>
  <si>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</si>
  <si>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</si>
  <si>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</si>
  <si>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</si>
  <si>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</si>
  <si>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</si>
  <si>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</si>
  <si>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</si>
  <si>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</si>
  <si>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</si>
  <si>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</si>
  <si>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</si>
  <si>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</si>
  <si>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</si>
  <si>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</si>
  <si>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</si>
  <si>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</si>
  <si>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</si>
  <si>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</si>
  <si>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</si>
  <si>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</si>
  <si>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</si>
  <si>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</si>
  <si>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</si>
  <si>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</si>
  <si>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</si>
  <si>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</si>
  <si>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</si>
  <si>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</si>
  <si>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</si>
  <si>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</si>
  <si>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</si>
  <si>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</si>
  <si>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</si>
  <si>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</si>
  <si>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</si>
  <si>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</si>
  <si>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</si>
  <si>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</si>
  <si>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</si>
  <si>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</si>
  <si>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</si>
  <si>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</si>
  <si>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</si>
  <si>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</si>
  <si>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</si>
  <si>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</si>
  <si>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</si>
  <si>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</si>
  <si>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</si>
  <si>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</si>
  <si>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</si>
  <si>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</si>
  <si>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</si>
  <si>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</si>
  <si>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</si>
  <si>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</si>
  <si>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</si>
  <si>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</si>
  <si>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</si>
  <si>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</si>
  <si>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</si>
  <si>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</si>
  <si>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</si>
  <si>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</si>
  <si>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</si>
  <si>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</si>
  <si>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</si>
  <si>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</si>
  <si>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</si>
  <si>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</si>
  <si>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</si>
  <si>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</si>
  <si>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</si>
  <si>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</si>
  <si>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</si>
  <si>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</si>
  <si>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</si>
  <si>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</si>
  <si>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</si>
  <si>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</si>
  <si>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</si>
  <si>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</si>
  <si>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</si>
  <si>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</si>
  <si>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</si>
  <si>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</si>
  <si>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</si>
  <si>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</si>
  <si>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</si>
  <si>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</si>
  <si>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</si>
  <si>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</si>
  <si>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</si>
  <si>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</si>
  <si>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</si>
  <si>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</si>
  <si>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</si>
  <si>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</si>
  <si>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</si>
  <si>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</si>
  <si>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</si>
  <si>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</si>
  <si>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</si>
  <si>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</si>
  <si>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</si>
  <si>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</si>
  <si>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</si>
  <si>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</si>
  <si>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</si>
  <si>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</si>
  <si>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</si>
  <si>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</si>
  <si>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</si>
  <si>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</si>
  <si>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</si>
  <si>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</si>
  <si>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</si>
  <si>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</si>
  <si>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</si>
  <si>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</si>
  <si>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</si>
  <si>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</si>
  <si>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</si>
  <si>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</si>
  <si>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</si>
  <si>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</si>
  <si>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</si>
  <si>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</si>
  <si>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</si>
  <si>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</si>
  <si>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</si>
  <si>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</si>
  <si>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</si>
  <si>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</si>
  <si>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</si>
  <si>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</si>
  <si>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</si>
  <si>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</si>
  <si>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</si>
  <si>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</si>
  <si>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</si>
  <si>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</si>
  <si>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</si>
  <si>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</si>
  <si>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</si>
  <si>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</si>
  <si>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</si>
  <si>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</si>
  <si>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</si>
  <si>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</si>
  <si>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</si>
  <si>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</si>
  <si>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</si>
  <si>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</si>
  <si>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</si>
  <si>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</si>
  <si>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</si>
  <si>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</si>
  <si>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</si>
  <si>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</si>
  <si>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</si>
  <si>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</si>
  <si>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</si>
  <si>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</si>
  <si>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</si>
  <si>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</si>
  <si>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</si>
  <si>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</si>
  <si>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</si>
  <si>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</si>
  <si>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</si>
  <si>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</si>
  <si>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</si>
  <si>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</si>
  <si>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</si>
  <si>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</si>
  <si>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</si>
  <si>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</si>
  <si>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</si>
  <si>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</si>
  <si>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</si>
  <si>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</si>
  <si>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</si>
  <si>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</si>
  <si>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</si>
  <si>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</si>
  <si>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</si>
  <si>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</si>
  <si>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</si>
  <si>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</si>
  <si>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</si>
  <si>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</si>
  <si>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</si>
  <si>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</si>
  <si>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</si>
  <si>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</si>
  <si>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</si>
  <si>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</si>
  <si>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</si>
  <si>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</si>
  <si>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</si>
  <si>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</si>
  <si>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</si>
  <si>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</si>
  <si>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</si>
  <si>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</si>
  <si>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</si>
  <si>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</si>
  <si>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</si>
  <si>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</si>
  <si>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</si>
  <si>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</si>
  <si>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</si>
  <si>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</si>
  <si>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</si>
  <si>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</si>
  <si>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</si>
  <si>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</si>
  <si>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</si>
  <si>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</si>
  <si>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</si>
  <si>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</si>
  <si>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</si>
  <si>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</si>
  <si>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</si>
  <si>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</si>
  <si>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</si>
  <si>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</si>
  <si>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</si>
  <si>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</si>
  <si>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</si>
  <si>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</si>
  <si>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</si>
  <si>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</si>
  <si>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</si>
  <si>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</si>
  <si>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</si>
  <si>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</si>
  <si>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</si>
  <si>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</si>
  <si>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</si>
  <si>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</si>
  <si>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</si>
  <si>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</si>
  <si>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</si>
  <si>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</si>
  <si>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</si>
  <si>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</si>
  <si>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</si>
  <si>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</si>
  <si>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</si>
  <si>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</si>
  <si>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</si>
  <si>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</si>
  <si>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</si>
  <si>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</si>
  <si>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</si>
  <si>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</si>
  <si>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</si>
  <si>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</si>
  <si>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</si>
  <si>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</si>
  <si>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</si>
  <si>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</si>
  <si>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</si>
  <si>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</si>
  <si>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</si>
  <si>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</si>
  <si>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</si>
  <si>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</si>
  <si>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</si>
  <si>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</si>
  <si>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</si>
  <si>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</si>
  <si>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</si>
  <si>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</si>
  <si>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</si>
  <si>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</si>
  <si>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</si>
  <si>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</si>
  <si>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</si>
  <si>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</si>
  <si>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</si>
  <si>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</si>
  <si>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</si>
  <si>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</si>
  <si>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</si>
  <si>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</si>
  <si>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</si>
  <si>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</si>
  <si>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</si>
  <si>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</si>
  <si>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</si>
  <si>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</si>
  <si>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</si>
  <si>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</si>
  <si>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</si>
  <si>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</si>
  <si>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</si>
  <si>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</si>
  <si>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</si>
  <si>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</si>
  <si>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</si>
  <si>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</si>
  <si>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</si>
  <si>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</si>
  <si>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</si>
  <si>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</si>
  <si>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</si>
  <si>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</si>
  <si>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</si>
  <si>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</si>
  <si>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</si>
  <si>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</si>
  <si>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</si>
  <si>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</si>
  <si>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</si>
  <si>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</si>
  <si>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</si>
  <si>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</si>
  <si>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</si>
  <si>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</si>
  <si>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</si>
  <si>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</si>
  <si>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</si>
  <si>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</si>
  <si>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</si>
  <si>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</si>
  <si>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</si>
  <si>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</si>
  <si>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</si>
  <si>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</si>
  <si>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</si>
  <si>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</si>
  <si>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</si>
  <si>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</si>
  <si>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</si>
  <si>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</si>
  <si>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</si>
  <si>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</si>
  <si>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</si>
  <si>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</si>
  <si>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</si>
  <si>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</si>
  <si>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</si>
  <si>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</si>
  <si>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</si>
  <si>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</si>
  <si>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</si>
  <si>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</si>
  <si>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</si>
  <si>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</si>
  <si>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</si>
  <si>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</si>
  <si>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</si>
  <si>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</si>
  <si>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</si>
  <si>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</si>
  <si>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</si>
  <si>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</si>
  <si>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</si>
  <si>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</si>
  <si>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</si>
  <si>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</si>
  <si>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</si>
  <si>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</si>
  <si>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</si>
  <si>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</si>
  <si>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</si>
  <si>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</si>
  <si>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</si>
  <si>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</si>
  <si>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</si>
  <si>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</si>
  <si>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</si>
  <si>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</si>
  <si>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</si>
  <si>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</si>
  <si>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</si>
  <si>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</si>
  <si>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</si>
  <si>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</si>
  <si>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</si>
  <si>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</si>
  <si>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</si>
  <si>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</si>
  <si>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</si>
  <si>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</si>
  <si>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</si>
  <si>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</si>
  <si>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</si>
  <si>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</si>
  <si>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</si>
  <si>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</si>
  <si>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</si>
  <si>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</si>
  <si>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</si>
  <si>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</si>
  <si>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</si>
  <si>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</si>
  <si>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</si>
  <si>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</si>
  <si>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</si>
  <si>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</si>
  <si>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</si>
  <si>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</si>
  <si>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</si>
  <si>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</si>
  <si>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</si>
  <si>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</si>
  <si>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</si>
  <si>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</si>
  <si>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</si>
  <si>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</si>
  <si>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</si>
  <si>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</si>
  <si>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</si>
  <si>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</si>
  <si>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</si>
  <si>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</si>
  <si>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</si>
  <si>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</si>
  <si>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</si>
  <si>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</si>
  <si>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</si>
  <si>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</si>
  <si>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</si>
  <si>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</si>
  <si>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</si>
  <si>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</si>
  <si>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</si>
  <si>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</si>
  <si>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</si>
  <si>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</si>
  <si>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</si>
  <si>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</si>
  <si>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</si>
  <si>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</si>
  <si>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</si>
  <si>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</si>
  <si>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</si>
  <si>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</si>
  <si>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</si>
  <si>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</si>
  <si>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</si>
  <si>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</si>
  <si>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</si>
  <si>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</si>
  <si>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</si>
  <si>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</si>
  <si>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</si>
  <si>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</si>
  <si>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</si>
  <si>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</si>
  <si>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</si>
  <si>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</si>
  <si>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</si>
  <si>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</si>
  <si>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</si>
  <si>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</si>
  <si>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</si>
  <si>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</si>
  <si>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</si>
  <si>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</si>
  <si>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</si>
  <si>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</si>
  <si>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</si>
  <si>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</si>
  <si>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</si>
  <si>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</si>
  <si>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</si>
  <si>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</si>
  <si>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</si>
  <si>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</si>
  <si>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</si>
  <si>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</si>
  <si>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</si>
  <si>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</si>
  <si>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</si>
  <si>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</si>
  <si>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</si>
  <si>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</si>
  <si>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</si>
  <si>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</si>
  <si>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</si>
  <si>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</si>
  <si>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</si>
  <si>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</si>
  <si>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</si>
  <si>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</si>
  <si>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</si>
  <si>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</si>
  <si>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</si>
  <si>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</si>
  <si>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</si>
  <si>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</si>
  <si>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</si>
  <si>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</si>
  <si>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</si>
  <si>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</si>
  <si>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</si>
  <si>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</si>
  <si>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</si>
  <si>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</si>
  <si>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</si>
  <si>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</si>
  <si>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</si>
  <si>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</si>
  <si>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</si>
  <si>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</si>
  <si>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</si>
  <si>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</si>
  <si>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</si>
  <si>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</si>
  <si>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</si>
  <si>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</si>
  <si>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</si>
  <si>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</si>
  <si>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</si>
  <si>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</si>
  <si>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</si>
  <si>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</si>
  <si>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</si>
  <si>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</si>
  <si>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</si>
  <si>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</si>
  <si>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</si>
  <si>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</si>
  <si>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</si>
  <si>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</si>
  <si>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</si>
  <si>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</si>
  <si>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</si>
  <si>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</si>
  <si>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</si>
  <si>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</si>
  <si>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</si>
  <si>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</si>
  <si>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</si>
  <si>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</si>
  <si>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</si>
  <si>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</si>
  <si>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</si>
  <si>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</si>
  <si>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</si>
  <si>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</si>
  <si>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</si>
  <si>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</si>
  <si>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</si>
  <si>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</si>
  <si>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</si>
  <si>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</si>
  <si>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</si>
  <si>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</si>
  <si>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</si>
  <si>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</si>
  <si>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</si>
  <si>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</si>
  <si>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</si>
  <si>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</si>
  <si>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</si>
  <si>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</si>
  <si>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</si>
  <si>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</si>
  <si>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</si>
  <si>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</si>
  <si>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</si>
  <si>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</si>
  <si>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</si>
  <si>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</si>
  <si>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</si>
  <si>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</si>
  <si>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</si>
  <si>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</si>
  <si>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</si>
  <si>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</si>
  <si>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</si>
  <si>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</si>
  <si>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</si>
  <si>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</si>
  <si>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</si>
  <si>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</si>
  <si>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</si>
  <si>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</si>
  <si>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</si>
  <si>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</si>
  <si>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</si>
  <si>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</si>
  <si>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</si>
  <si>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</si>
  <si>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</si>
  <si>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</si>
  <si>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</si>
  <si>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</si>
  <si>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</si>
  <si>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</si>
  <si>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</si>
  <si>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</si>
  <si>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</si>
  <si>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</si>
  <si>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</si>
  <si>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</si>
  <si>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</si>
  <si>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</si>
  <si>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</si>
  <si>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</si>
  <si>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</si>
  <si>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</si>
  <si>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</si>
  <si>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</si>
  <si>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</si>
  <si>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</si>
  <si>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</si>
  <si>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</si>
  <si>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</si>
  <si>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</si>
  <si>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</si>
  <si>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</si>
  <si>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</si>
  <si>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</si>
  <si>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</si>
  <si>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</si>
  <si>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</si>
  <si>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</si>
  <si>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</si>
  <si>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</si>
  <si>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</si>
  <si>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</si>
  <si>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</si>
  <si>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</si>
  <si>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</si>
  <si>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</si>
  <si>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</si>
  <si>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</si>
  <si>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</si>
  <si>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</si>
  <si>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</si>
  <si>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</si>
  <si>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</si>
  <si>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</si>
  <si>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</si>
  <si>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</si>
  <si>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</si>
  <si>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</si>
  <si>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</si>
  <si>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</si>
  <si>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</si>
  <si>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</si>
  <si>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</si>
  <si>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</si>
  <si>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</si>
  <si>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</si>
  <si>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</si>
  <si>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</si>
  <si>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</si>
  <si>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</si>
  <si>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</si>
  <si>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</si>
  <si>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</si>
  <si>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</si>
  <si>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</si>
  <si>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</si>
  <si>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</si>
  <si>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</si>
  <si>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</si>
  <si>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</si>
  <si>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</si>
  <si>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</si>
  <si>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</si>
  <si>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</si>
  <si>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</si>
  <si>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</si>
  <si>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</si>
  <si>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</si>
  <si>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</si>
  <si>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</si>
  <si>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</si>
  <si>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</si>
  <si>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</si>
  <si>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</si>
  <si>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</si>
  <si>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</si>
  <si>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</si>
  <si>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</si>
  <si>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</si>
  <si>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</si>
  <si>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</si>
  <si>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</si>
  <si>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</si>
  <si>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</si>
  <si>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</si>
  <si>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</si>
  <si>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</si>
  <si>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</si>
  <si>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</si>
  <si>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</si>
  <si>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</si>
  <si>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</si>
  <si>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</si>
  <si>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</si>
  <si>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</si>
  <si>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</si>
  <si>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</si>
  <si>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</si>
  <si>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</si>
  <si>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</si>
  <si>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</si>
  <si>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</si>
  <si>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</si>
  <si>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</si>
  <si>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</si>
  <si>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</si>
  <si>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</si>
  <si>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</si>
  <si>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</si>
  <si>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</si>
  <si>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</si>
  <si>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</si>
  <si>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</si>
  <si>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</si>
  <si>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</si>
  <si>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</si>
  <si>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</si>
  <si>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</si>
  <si>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</si>
  <si>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</si>
  <si>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</si>
  <si>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</si>
  <si>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</si>
  <si>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</si>
  <si>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</si>
  <si>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</si>
  <si>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</si>
  <si>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</si>
  <si>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</si>
  <si>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</si>
  <si>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</si>
  <si>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</si>
  <si>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</si>
  <si>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</si>
  <si>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</si>
  <si>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</si>
  <si>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</si>
  <si>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</si>
  <si>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</si>
  <si>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</si>
  <si>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</si>
  <si>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</si>
  <si>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</si>
  <si>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</si>
  <si>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</si>
  <si>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</si>
  <si>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</si>
  <si>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</si>
  <si>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</si>
  <si>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</si>
  <si>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</si>
  <si>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</si>
  <si>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</si>
  <si>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</si>
  <si>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</si>
  <si>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</si>
  <si>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</si>
  <si>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</si>
  <si>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</si>
  <si>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</si>
  <si>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</si>
  <si>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</si>
  <si>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</si>
  <si>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</si>
  <si>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</si>
  <si>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</si>
  <si>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</si>
  <si>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</si>
  <si>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</si>
  <si>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</si>
  <si>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</si>
  <si>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</si>
  <si>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</si>
  <si>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</si>
  <si>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</si>
  <si>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</si>
  <si>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</si>
  <si>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</si>
  <si>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</si>
  <si>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</si>
  <si>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</si>
  <si>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</si>
  <si>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</si>
  <si>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</si>
  <si>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</si>
  <si>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</si>
  <si>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</si>
  <si>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</si>
  <si>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</si>
  <si>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</si>
  <si>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</si>
  <si>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</si>
  <si>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</si>
  <si>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</si>
  <si>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</si>
  <si>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</si>
  <si>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</si>
  <si>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</si>
  <si>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</si>
  <si>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</si>
  <si>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</si>
  <si>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</si>
  <si>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</si>
  <si>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</si>
  <si>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</si>
  <si>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</si>
  <si>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</si>
  <si>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</si>
  <si>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</si>
  <si>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</si>
  <si>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</si>
  <si>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</si>
  <si>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</si>
  <si>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</si>
  <si>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</si>
  <si>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</si>
  <si>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</si>
  <si>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</si>
  <si>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</si>
  <si>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</si>
  <si>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</si>
  <si>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</si>
  <si>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</si>
  <si>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</si>
  <si>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</si>
  <si>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</si>
  <si>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</si>
  <si>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</si>
  <si>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</si>
  <si>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</si>
  <si>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</si>
  <si>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</si>
  <si>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</si>
  <si>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</si>
  <si>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</si>
  <si>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</si>
  <si>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</si>
  <si>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</si>
  <si>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</si>
  <si>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</si>
  <si>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</si>
  <si>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</si>
  <si>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</si>
  <si>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</si>
  <si>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</si>
  <si>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</si>
  <si>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</si>
  <si>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</si>
  <si>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</si>
  <si>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</si>
  <si>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</si>
  <si>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</si>
  <si>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</si>
  <si>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</si>
  <si>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</si>
  <si>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</si>
  <si>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</si>
  <si>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</si>
  <si>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</si>
  <si>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</si>
  <si>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</si>
  <si>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</si>
  <si>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</si>
  <si>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</si>
  <si>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</si>
  <si>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</si>
  <si>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</si>
  <si>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</si>
  <si>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</si>
  <si>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</si>
  <si>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</si>
  <si>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</si>
  <si>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</si>
  <si>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</si>
  <si>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</si>
  <si>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</si>
  <si>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</si>
  <si>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</si>
  <si>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</si>
  <si>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</si>
  <si>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</si>
  <si>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</si>
  <si>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</si>
  <si>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</si>
  <si>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</si>
  <si>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</si>
  <si>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</si>
  <si>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</si>
  <si>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</si>
  <si>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</si>
  <si>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</si>
  <si>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</si>
  <si>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</si>
  <si>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</si>
  <si>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</si>
  <si>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</si>
  <si>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</si>
  <si>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</si>
  <si>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</si>
  <si>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</si>
  <si>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</si>
  <si>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</si>
  <si>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</si>
  <si>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</si>
  <si>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</si>
  <si>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</si>
  <si>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</si>
  <si>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</si>
  <si>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</si>
  <si>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</si>
  <si>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</si>
  <si>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</si>
  <si>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</si>
  <si>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</si>
  <si>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</si>
  <si>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</si>
  <si>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</si>
  <si>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</si>
  <si>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</si>
  <si>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</si>
  <si>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</si>
  <si>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</si>
  <si>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</si>
  <si>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</si>
  <si>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</si>
  <si>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</si>
  <si>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</si>
  <si>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</si>
  <si>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</si>
  <si>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</si>
  <si>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</si>
  <si>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</si>
  <si>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</si>
  <si>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</si>
  <si>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</si>
  <si>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</si>
  <si>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</si>
  <si>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</si>
  <si>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</si>
  <si>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</si>
  <si>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</si>
  <si>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</si>
  <si>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</si>
  <si>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</si>
  <si>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</si>
  <si>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</si>
  <si>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</si>
  <si>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</si>
  <si>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</si>
  <si>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</si>
  <si>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</si>
  <si>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</si>
  <si>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</si>
  <si>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</si>
  <si>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</si>
  <si>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</si>
  <si>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</si>
  <si>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</si>
  <si>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</si>
  <si>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</si>
  <si>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</si>
  <si>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</si>
  <si>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</si>
  <si>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</si>
  <si>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</si>
  <si>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</si>
  <si>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</si>
  <si>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</si>
  <si>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</si>
  <si>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</si>
  <si>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</si>
  <si>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</si>
  <si>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</si>
  <si>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</si>
  <si>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</si>
  <si>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</si>
  <si>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</si>
  <si>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</si>
  <si>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</si>
  <si>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</si>
  <si>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</si>
  <si>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</si>
  <si>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</si>
  <si>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</si>
  <si>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</si>
  <si>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</si>
  <si>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</si>
  <si>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</si>
  <si>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</si>
  <si>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</si>
  <si>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</si>
  <si>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</si>
  <si>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</si>
  <si>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</si>
  <si>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</si>
  <si>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</si>
  <si>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</si>
  <si>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</si>
  <si>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</si>
  <si>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</si>
  <si>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</si>
  <si>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</si>
  <si>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</si>
  <si>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</si>
  <si>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</si>
  <si>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</si>
  <si>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</si>
  <si>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</si>
  <si>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</si>
  <si>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</si>
  <si>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</si>
  <si>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</si>
  <si>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</si>
  <si>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</si>
  <si>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</si>
  <si>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</si>
  <si>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</si>
  <si>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</si>
  <si>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</si>
  <si>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</si>
  <si>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</si>
  <si>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</si>
  <si>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</si>
  <si>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</si>
  <si>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</si>
  <si>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</si>
  <si>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</si>
  <si>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</si>
  <si>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</si>
  <si>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</si>
  <si>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</si>
  <si>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</si>
  <si>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</si>
  <si>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</si>
  <si>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</si>
  <si>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</si>
  <si>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</si>
  <si>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</si>
  <si>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</si>
  <si>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</si>
  <si>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</si>
  <si>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</si>
  <si>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</si>
  <si>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</si>
  <si>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</si>
  <si>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</si>
  <si>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</si>
  <si>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</si>
  <si>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</si>
  <si>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</si>
  <si>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</si>
  <si>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</si>
  <si>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</si>
  <si>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</si>
  <si>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</si>
  <si>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</si>
  <si>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</si>
  <si>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</si>
  <si>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</si>
  <si>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</si>
  <si>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</si>
  <si>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</si>
  <si>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</si>
  <si>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</si>
  <si>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</si>
  <si>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</si>
  <si>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</si>
  <si>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</si>
  <si>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</si>
  <si>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</si>
  <si>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</si>
  <si>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</si>
  <si>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</si>
  <si>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</si>
  <si>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</si>
  <si>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</si>
  <si>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</si>
  <si>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</si>
  <si>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</si>
  <si>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</si>
  <si>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</si>
  <si>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</si>
  <si>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</si>
  <si>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</si>
  <si>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</si>
  <si>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</si>
  <si>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</si>
  <si>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</si>
  <si>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</si>
  <si>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</si>
  <si>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</si>
  <si>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</si>
  <si>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</si>
  <si>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</si>
  <si>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</si>
  <si>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</si>
  <si>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</si>
  <si>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</si>
  <si>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</si>
  <si>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</si>
  <si>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</si>
  <si>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</si>
  <si>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</si>
  <si>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</si>
  <si>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</si>
  <si>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</si>
  <si>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</si>
  <si>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</si>
  <si>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</si>
  <si>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</si>
  <si>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</si>
  <si>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</si>
  <si>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</si>
  <si>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</si>
  <si>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</si>
  <si>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</si>
  <si>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</si>
  <si>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</si>
  <si>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</si>
  <si>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</si>
  <si>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</si>
  <si>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</si>
  <si>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</si>
  <si>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</si>
  <si>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</si>
  <si>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</si>
  <si>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</si>
  <si>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</si>
  <si>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</si>
  <si>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</si>
  <si>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</si>
  <si>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</si>
  <si>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</si>
  <si>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</si>
  <si>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</si>
  <si>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</si>
  <si>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</si>
  <si>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</si>
  <si>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</si>
  <si>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</si>
  <si>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</si>
  <si>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</si>
  <si>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</si>
  <si>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</si>
  <si>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</si>
  <si>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</si>
  <si>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</si>
  <si>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</si>
  <si>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</si>
  <si>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</si>
  <si>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</si>
  <si>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</si>
  <si>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</si>
  <si>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</si>
  <si>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</si>
  <si>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</si>
  <si>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</si>
  <si>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</si>
  <si>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</si>
  <si>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</si>
  <si>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</si>
  <si>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</si>
  <si>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</si>
  <si>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</si>
  <si>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</si>
  <si>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</si>
  <si>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</si>
  <si>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</si>
  <si>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</si>
  <si>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</si>
  <si>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</si>
  <si>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</si>
  <si>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</si>
  <si>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</si>
  <si>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</si>
  <si>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</si>
  <si>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</si>
  <si>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</si>
  <si>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</si>
  <si>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</si>
  <si>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</si>
  <si>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</si>
  <si>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</si>
  <si>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</si>
  <si>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</si>
  <si>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</si>
  <si>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</si>
  <si>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</si>
  <si>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</si>
  <si>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</si>
  <si>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</si>
  <si>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</si>
  <si>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</si>
  <si>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</si>
  <si>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</si>
  <si>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</si>
  <si>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</si>
  <si>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</si>
  <si>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</si>
  <si>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</si>
  <si>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</si>
  <si>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</si>
  <si>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</si>
  <si>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</si>
  <si>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</si>
  <si>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</si>
  <si>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</si>
  <si>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</si>
  <si>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</si>
  <si>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</si>
  <si>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</si>
  <si>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</si>
  <si>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</si>
  <si>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</si>
  <si>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</si>
  <si>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</si>
  <si>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</si>
  <si>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</si>
  <si>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</si>
  <si>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</si>
  <si>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</si>
  <si>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</si>
  <si>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</si>
  <si>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</si>
  <si>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</si>
  <si>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</si>
  <si>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</si>
  <si>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</si>
  <si>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</si>
  <si>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</si>
  <si>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</si>
  <si>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</si>
  <si>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</si>
  <si>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</si>
  <si>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</si>
  <si>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</si>
  <si>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</si>
  <si>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</si>
  <si>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</si>
  <si>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</si>
  <si>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</si>
  <si>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</si>
  <si>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</si>
  <si>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</si>
  <si>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</si>
  <si>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</si>
  <si>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</si>
  <si>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</si>
  <si>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</si>
  <si>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</si>
  <si>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</si>
  <si>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</si>
  <si>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</si>
  <si>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</si>
  <si>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</si>
  <si>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</si>
  <si>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</si>
  <si>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</si>
  <si>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</si>
  <si>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</si>
  <si>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</si>
  <si>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</si>
  <si>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</si>
  <si>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</si>
  <si>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</si>
  <si>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</si>
  <si>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</si>
  <si>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</si>
  <si>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</si>
  <si>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</si>
  <si>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</si>
  <si>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</si>
  <si>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</si>
  <si>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</si>
  <si>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</si>
  <si>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</si>
  <si>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</si>
  <si>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</si>
  <si>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</si>
  <si>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</si>
  <si>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</si>
  <si>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</si>
  <si>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</si>
  <si>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</si>
  <si>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</si>
  <si>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</si>
  <si>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</si>
  <si>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</si>
  <si>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</si>
  <si>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</si>
  <si>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</si>
  <si>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</si>
  <si>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</si>
  <si>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</si>
  <si>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</si>
  <si>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</si>
  <si>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</si>
  <si>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</si>
  <si>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</si>
  <si>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</si>
  <si>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</si>
  <si>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</si>
  <si>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</si>
  <si>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</si>
  <si>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</si>
  <si>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</si>
  <si>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</si>
  <si>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</si>
  <si>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</si>
  <si>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</si>
  <si>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</si>
  <si>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</si>
  <si>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</si>
  <si>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</si>
  <si>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</si>
  <si>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</si>
  <si>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</si>
  <si>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</si>
  <si>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</si>
  <si>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</si>
  <si>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</si>
  <si>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</si>
  <si>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</si>
  <si>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</si>
  <si>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</si>
  <si>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</si>
  <si>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</si>
  <si>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</si>
  <si>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</si>
  <si>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</si>
  <si>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</si>
  <si>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</si>
  <si>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</si>
  <si>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</si>
  <si>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</si>
  <si>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</si>
  <si>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</si>
  <si>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</si>
  <si>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</si>
  <si>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</si>
  <si>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</si>
  <si>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</si>
  <si>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</si>
  <si>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</si>
  <si>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</si>
  <si>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</si>
  <si>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</si>
  <si>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</si>
  <si>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</si>
  <si>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</si>
  <si>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</si>
  <si>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</si>
  <si>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</si>
  <si>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</si>
  <si>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</si>
  <si>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</si>
  <si>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</si>
  <si>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</si>
  <si>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</si>
  <si>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</si>
  <si>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</si>
  <si>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</si>
  <si>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</si>
  <si>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</si>
  <si>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</si>
  <si>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</si>
  <si>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</si>
  <si>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</si>
  <si>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</si>
  <si>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</si>
  <si>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</si>
  <si>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</si>
  <si>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</si>
  <si>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</si>
  <si>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</si>
  <si>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</si>
  <si>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</si>
  <si>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</si>
  <si>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</si>
  <si>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</si>
  <si>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</si>
  <si>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</si>
  <si>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</si>
  <si>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</si>
  <si>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</si>
  <si>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</si>
  <si>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</si>
  <si>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</si>
  <si>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</si>
  <si>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</si>
  <si>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</si>
  <si>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</si>
  <si>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</si>
  <si>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</si>
  <si>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</si>
  <si>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</si>
  <si>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</si>
  <si>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</si>
  <si>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</si>
  <si>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</si>
  <si>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</si>
  <si>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</si>
  <si>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</si>
  <si>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</si>
  <si>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</si>
  <si>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</si>
  <si>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</si>
  <si>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</si>
  <si>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</si>
  <si>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</si>
  <si>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</si>
  <si>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</si>
  <si>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</si>
  <si>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</si>
  <si>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</si>
  <si>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</si>
  <si>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</si>
  <si>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</si>
  <si>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</si>
  <si>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</si>
  <si>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</si>
  <si>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</si>
  <si>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</si>
  <si>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</si>
  <si>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</si>
  <si>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</si>
  <si>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</si>
  <si>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</si>
  <si>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</si>
  <si>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</si>
  <si>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</si>
  <si>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</si>
  <si>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</si>
  <si>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</si>
  <si>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</si>
  <si>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</si>
  <si>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</si>
  <si>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</si>
  <si>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</si>
  <si>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</si>
  <si>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</si>
  <si>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</si>
  <si>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</si>
  <si>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</si>
  <si>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</si>
  <si>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</si>
  <si>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</si>
  <si>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</si>
  <si>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</si>
  <si>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</si>
  <si>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</si>
  <si>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</si>
  <si>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</si>
  <si>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</si>
  <si>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</si>
  <si>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</si>
  <si>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</si>
  <si>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</si>
  <si>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</si>
  <si>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</si>
  <si>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</si>
  <si>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</si>
  <si>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</si>
  <si>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</si>
  <si>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</si>
  <si>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</si>
  <si>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</si>
  <si>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</si>
  <si>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</si>
  <si>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</si>
  <si>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</si>
  <si>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</si>
  <si>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</si>
  <si>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</si>
  <si>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</si>
  <si>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</si>
  <si>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</si>
  <si>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</si>
  <si>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</si>
  <si>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</si>
  <si>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</si>
  <si>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</si>
  <si>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</si>
  <si>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</si>
  <si>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</si>
  <si>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</si>
  <si>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</si>
  <si>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</si>
  <si>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</si>
  <si>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</si>
  <si>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</si>
  <si>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</si>
  <si>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</si>
  <si>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</si>
  <si>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</si>
  <si>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</si>
  <si>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</si>
  <si>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</si>
  <si>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</si>
  <si>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</si>
  <si>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</si>
  <si>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</si>
  <si>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</si>
  <si>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</si>
  <si>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</si>
  <si>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</si>
  <si>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</si>
  <si>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</si>
  <si>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</si>
  <si>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</si>
  <si>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</si>
  <si>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</si>
  <si>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</si>
  <si>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</si>
  <si>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</si>
  <si>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</si>
  <si>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</si>
  <si>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</si>
  <si>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</si>
  <si>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</si>
  <si>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</si>
  <si>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</si>
  <si>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</si>
  <si>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</si>
  <si>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</si>
  <si>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</si>
  <si>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</si>
  <si>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</si>
  <si>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</si>
  <si>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</si>
  <si>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</si>
  <si>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</si>
  <si>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</si>
  <si>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</si>
  <si>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</si>
  <si>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</si>
  <si>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</si>
  <si>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</si>
  <si>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</si>
  <si>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</si>
  <si>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</si>
  <si>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</si>
  <si>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</si>
  <si>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</si>
  <si>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</si>
  <si>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</si>
  <si>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</si>
  <si>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</si>
  <si>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</si>
  <si>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</si>
  <si>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</si>
  <si>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</si>
  <si>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</si>
  <si>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</si>
  <si>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</si>
  <si>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</si>
  <si>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</si>
  <si>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</si>
  <si>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</si>
  <si>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</si>
  <si>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</si>
  <si>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</si>
  <si>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</si>
  <si>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</si>
  <si>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</si>
  <si>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</si>
  <si>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</si>
  <si>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</si>
  <si>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</si>
  <si>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</si>
  <si>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</si>
  <si>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</si>
  <si>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</si>
  <si>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</si>
  <si>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</si>
  <si>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</si>
  <si>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</si>
  <si>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</si>
  <si>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</si>
  <si>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</si>
  <si>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</si>
  <si>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</si>
  <si>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</si>
  <si>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</si>
  <si>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</si>
  <si>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</si>
  <si>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</si>
  <si>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</si>
  <si>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</si>
  <si>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</si>
  <si>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</si>
  <si>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</si>
  <si>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</si>
  <si>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</si>
  <si>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</si>
  <si>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</si>
  <si>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</si>
  <si>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</si>
  <si>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</si>
  <si>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</si>
  <si>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</si>
  <si>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</si>
  <si>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</si>
  <si>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</si>
  <si>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</si>
  <si>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</si>
  <si>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</si>
  <si>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</si>
  <si>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</si>
  <si>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</si>
  <si>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</si>
  <si>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</si>
  <si>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</si>
  <si>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</si>
  <si>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</si>
  <si>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</si>
  <si>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</si>
  <si>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</si>
  <si>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</si>
  <si>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</si>
  <si>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</si>
  <si>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</si>
  <si>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</si>
  <si>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</si>
  <si>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</si>
  <si>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</si>
  <si>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</si>
  <si>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</si>
  <si>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</si>
  <si>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</si>
  <si>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</si>
  <si>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</si>
  <si>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</si>
  <si>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</si>
  <si>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</si>
  <si>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</si>
  <si>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</si>
  <si>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</si>
  <si>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</si>
  <si>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</si>
  <si>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</si>
  <si>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</si>
  <si>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</si>
  <si>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</si>
  <si>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</si>
  <si>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</si>
  <si>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</si>
  <si>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</si>
  <si>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</si>
  <si>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</si>
  <si>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</si>
  <si>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</si>
  <si>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</si>
  <si>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</si>
  <si>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</si>
  <si>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</si>
  <si>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</si>
  <si>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</si>
  <si>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</si>
  <si>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</si>
  <si>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</si>
  <si>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</si>
  <si>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</si>
  <si>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</si>
  <si>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</si>
  <si>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</si>
  <si>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</si>
  <si>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</si>
  <si>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</si>
  <si>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</si>
  <si>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</si>
  <si>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</si>
  <si>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</si>
  <si>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</si>
  <si>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</si>
  <si>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</si>
  <si>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</si>
  <si>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</si>
  <si>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</si>
  <si>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</si>
  <si>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</si>
  <si>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</si>
  <si>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</si>
  <si>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</si>
  <si>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</si>
  <si>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</si>
  <si>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</si>
  <si>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</si>
  <si>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</si>
  <si>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</si>
  <si>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</si>
  <si>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</si>
  <si>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</si>
  <si>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</si>
  <si>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</si>
  <si>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</si>
  <si>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</si>
  <si>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</si>
  <si>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</si>
  <si>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</si>
  <si>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</si>
  <si>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</si>
  <si>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</si>
  <si>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</si>
  <si>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</si>
  <si>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</si>
  <si>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</si>
  <si>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</si>
  <si>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</si>
  <si>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</si>
  <si>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</si>
  <si>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</si>
  <si>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</si>
  <si>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</si>
  <si>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</si>
  <si>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</si>
  <si>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</si>
  <si>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</si>
  <si>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</si>
  <si>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</si>
  <si>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</si>
  <si>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</si>
  <si>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</si>
  <si>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</si>
  <si>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</si>
  <si>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</si>
  <si>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</si>
  <si>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</si>
  <si>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</si>
  <si>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</si>
  <si>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</si>
  <si>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</si>
  <si>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</si>
  <si>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</si>
  <si>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</si>
  <si>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</si>
  <si>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</si>
  <si>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</si>
  <si>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</si>
  <si>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</si>
  <si>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</si>
  <si>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</si>
  <si>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</si>
  <si>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</si>
  <si>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</si>
  <si>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</si>
  <si>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</si>
  <si>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</si>
  <si>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</si>
  <si>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</si>
  <si>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</si>
  <si>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</si>
  <si>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</si>
  <si>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</si>
  <si>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</si>
  <si>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</si>
  <si>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</si>
  <si>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</si>
  <si>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</si>
  <si>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</si>
  <si>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</si>
  <si>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</si>
  <si>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</si>
  <si>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</si>
  <si>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</si>
  <si>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</si>
  <si>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</si>
  <si>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</si>
  <si>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</si>
  <si>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</si>
  <si>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</si>
  <si>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</si>
  <si>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</si>
  <si>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</si>
  <si>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</si>
  <si>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</si>
  <si>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</si>
  <si>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</si>
  <si>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</si>
  <si>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</si>
  <si>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</si>
  <si>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</si>
  <si>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</si>
  <si>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</si>
  <si>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</si>
  <si>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</si>
  <si>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</si>
  <si>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</si>
  <si>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</si>
  <si>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</si>
  <si>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</si>
  <si>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</si>
  <si>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</si>
  <si>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</si>
  <si>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</si>
  <si>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</si>
  <si>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</si>
  <si>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</si>
  <si>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</si>
  <si>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</si>
  <si>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</si>
  <si>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</si>
  <si>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</si>
  <si>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</si>
  <si>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</si>
  <si>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</si>
  <si>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</si>
  <si>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</si>
  <si>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</si>
  <si>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</si>
  <si>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</si>
  <si>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</si>
  <si>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</si>
  <si>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</si>
  <si>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</si>
  <si>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</si>
  <si>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</si>
  <si>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</si>
  <si>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</si>
  <si>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</si>
  <si>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</si>
  <si>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</si>
  <si>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</si>
  <si>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</si>
  <si>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</si>
  <si>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</si>
  <si>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</si>
  <si>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</si>
  <si>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</si>
  <si>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</si>
  <si>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</si>
  <si>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</si>
  <si>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</si>
  <si>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</si>
  <si>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</si>
  <si>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</si>
  <si>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</si>
  <si>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</si>
  <si>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</si>
  <si>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</si>
  <si>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</si>
  <si>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</si>
  <si>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</si>
  <si>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</si>
  <si>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</si>
  <si>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</si>
  <si>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</si>
  <si>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</si>
  <si>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</si>
  <si>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</si>
  <si>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</si>
  <si>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</si>
  <si>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</si>
  <si>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</si>
  <si>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</si>
  <si>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</si>
  <si>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</si>
  <si>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</si>
  <si>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</si>
  <si>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</si>
  <si>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</si>
  <si>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</si>
  <si>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</si>
  <si>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</si>
  <si>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</si>
  <si>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</si>
  <si>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</si>
  <si>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</si>
  <si>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</si>
  <si>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</si>
  <si>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</si>
  <si>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</si>
  <si>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</si>
  <si>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</si>
  <si>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</si>
  <si>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</si>
  <si>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</si>
  <si>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</si>
  <si>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</si>
  <si>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</si>
  <si>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</si>
  <si>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</si>
  <si>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</si>
  <si>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</si>
  <si>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</si>
  <si>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</si>
  <si>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</si>
  <si>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</si>
  <si>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</si>
  <si>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</si>
  <si>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</si>
  <si>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</si>
  <si>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</si>
  <si>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</si>
  <si>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</si>
  <si>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</si>
  <si>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</si>
  <si>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</si>
  <si>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</si>
  <si>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</si>
  <si>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</si>
  <si>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</si>
  <si>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</si>
  <si>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</si>
  <si>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</si>
  <si>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</si>
  <si>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</si>
  <si>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</si>
  <si>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</si>
  <si>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</si>
  <si>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</si>
  <si>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</si>
  <si>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</si>
  <si>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</si>
  <si>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</si>
  <si>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</si>
  <si>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</si>
  <si>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</si>
  <si>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</si>
  <si>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</si>
  <si>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</si>
  <si>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</si>
  <si>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</si>
  <si>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</si>
  <si>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</si>
  <si>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</si>
  <si>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</si>
  <si>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</si>
  <si>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</si>
  <si>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</si>
  <si>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</si>
  <si>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</si>
  <si>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</si>
  <si>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</si>
  <si>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</si>
  <si>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</si>
  <si>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</si>
  <si>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</si>
  <si>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</si>
  <si>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</si>
  <si>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</si>
  <si>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</si>
  <si>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</si>
  <si>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</si>
  <si>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</si>
  <si>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</si>
  <si>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</si>
  <si>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</si>
  <si>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</si>
  <si>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</si>
  <si>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</si>
  <si>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</si>
  <si>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</si>
  <si>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</si>
  <si>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</si>
  <si>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</si>
  <si>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</si>
  <si>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</si>
  <si>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</si>
  <si>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</si>
  <si>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</si>
  <si>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</si>
  <si>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</si>
  <si>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</si>
  <si>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</si>
  <si>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</si>
  <si>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</si>
  <si>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</si>
  <si>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</si>
  <si>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</si>
  <si>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</si>
  <si>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</si>
  <si>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</si>
  <si>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</si>
  <si>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</si>
  <si>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</si>
  <si>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</si>
  <si>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</si>
  <si>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</si>
  <si>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</si>
  <si>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</si>
  <si>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</si>
  <si>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</si>
  <si>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</si>
  <si>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</si>
  <si>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</si>
  <si>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</si>
  <si>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</si>
  <si>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</si>
  <si>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</si>
  <si>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</si>
  <si>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</si>
  <si>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</si>
  <si>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</si>
  <si>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</si>
  <si>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</si>
  <si>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</si>
  <si>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</si>
  <si>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</si>
  <si>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</si>
  <si>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</si>
  <si>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</si>
  <si>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</si>
  <si>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</si>
  <si>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</si>
  <si>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</si>
  <si>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</si>
  <si>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</si>
  <si>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</si>
  <si>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</si>
  <si>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</si>
  <si>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</si>
  <si>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</si>
  <si>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</si>
  <si>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</si>
  <si>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</si>
  <si>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</si>
  <si>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</si>
  <si>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</si>
  <si>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</si>
  <si>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</si>
  <si>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</si>
  <si>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</si>
  <si>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</si>
  <si>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</si>
  <si>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</si>
  <si>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</si>
  <si>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</si>
  <si>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</si>
  <si>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</si>
  <si>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</si>
  <si>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</si>
  <si>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</si>
  <si>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</si>
  <si>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</si>
  <si>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</si>
  <si>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</si>
  <si>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</si>
  <si>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</si>
  <si>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</si>
  <si>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</si>
  <si>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</si>
  <si>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</si>
  <si>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</si>
  <si>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</si>
  <si>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</si>
  <si>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</si>
  <si>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</si>
  <si>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</si>
  <si>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</si>
  <si>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</si>
  <si>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</si>
  <si>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</si>
  <si>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</si>
  <si>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</si>
  <si>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</si>
  <si>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</si>
  <si>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</si>
  <si>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</si>
  <si>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</si>
  <si>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</si>
  <si>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</si>
  <si>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</si>
  <si>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</si>
  <si>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</si>
  <si>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</si>
  <si>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</si>
  <si>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</si>
  <si>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</si>
  <si>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</si>
  <si>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</si>
  <si>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</si>
  <si>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</si>
  <si>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</si>
  <si>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</si>
  <si>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</si>
  <si>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</si>
  <si>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</si>
  <si>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</si>
  <si>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</si>
  <si>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</si>
  <si>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</si>
  <si>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</si>
  <si>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</si>
  <si>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</si>
  <si>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</si>
  <si>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</si>
  <si>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</si>
  <si>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</si>
  <si>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</si>
  <si>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</si>
  <si>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</si>
  <si>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</si>
  <si>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</si>
  <si>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</si>
  <si>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</si>
  <si>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</si>
  <si>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</si>
  <si>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</si>
  <si>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</si>
  <si>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</si>
  <si>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</si>
  <si>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</si>
  <si>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</si>
  <si>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</si>
  <si>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</si>
  <si>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</si>
  <si>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</si>
  <si>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</si>
  <si>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</si>
  <si>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</si>
  <si>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</si>
  <si>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</si>
  <si>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</si>
  <si>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</si>
  <si>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</si>
  <si>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</si>
  <si>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</si>
  <si>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</si>
  <si>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</si>
  <si>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</si>
  <si>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</si>
  <si>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</si>
  <si>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</si>
  <si>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</si>
  <si>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</si>
  <si>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</si>
  <si>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</si>
  <si>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</si>
  <si>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</si>
  <si>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</si>
  <si>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</si>
  <si>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</si>
  <si>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</si>
  <si>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</si>
  <si>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</si>
  <si>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</si>
  <si>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</si>
  <si>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</si>
  <si>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</si>
  <si>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</si>
  <si>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</si>
  <si>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</si>
  <si>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</si>
  <si>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</si>
  <si>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</si>
  <si>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</si>
  <si>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</si>
  <si>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</si>
  <si>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</si>
  <si>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</si>
  <si>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</si>
  <si>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</si>
  <si>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</si>
  <si>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</si>
  <si>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</si>
  <si>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</si>
  <si>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</si>
  <si>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</si>
  <si>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</si>
  <si>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</si>
  <si>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</si>
  <si>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</si>
  <si>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</si>
  <si>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</si>
  <si>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</si>
  <si>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</si>
  <si>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</si>
  <si>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</si>
  <si>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</si>
  <si>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</si>
  <si>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</si>
  <si>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</si>
  <si>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</si>
  <si>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</si>
  <si>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</si>
  <si>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</si>
  <si>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</si>
  <si>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</si>
  <si>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</si>
  <si>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</si>
  <si>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</si>
  <si>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</si>
  <si>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</si>
  <si>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</si>
  <si>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</si>
  <si>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</si>
  <si>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</si>
  <si>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</si>
  <si>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</si>
  <si>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</si>
  <si>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</si>
  <si>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</si>
  <si>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</si>
  <si>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</si>
  <si>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</si>
  <si>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</si>
  <si>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</si>
  <si>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</si>
  <si>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</si>
  <si>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</si>
  <si>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</si>
  <si>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</si>
  <si>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</si>
  <si>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</si>
  <si>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</si>
  <si>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</si>
  <si>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</si>
  <si>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</si>
  <si>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</si>
  <si>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</si>
  <si>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</si>
  <si>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</si>
  <si>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</si>
  <si>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</si>
  <si>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</si>
  <si>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</si>
  <si>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</si>
  <si>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</si>
  <si>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</si>
  <si>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</si>
  <si>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</si>
  <si>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</si>
  <si>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</si>
  <si>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</si>
  <si>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</si>
  <si>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</si>
  <si>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</si>
  <si>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</si>
  <si>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</si>
  <si>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</si>
  <si>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</si>
  <si>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</si>
  <si>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</si>
  <si>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</si>
  <si>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</si>
  <si>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</si>
  <si>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</si>
  <si>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</si>
  <si>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</si>
  <si>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</si>
  <si>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</si>
  <si>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</si>
  <si>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</si>
  <si>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</si>
  <si>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</si>
  <si>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</si>
  <si>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</si>
  <si>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</si>
  <si>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</si>
  <si>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</si>
  <si>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</si>
  <si>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</si>
  <si>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</si>
  <si>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</si>
  <si>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</si>
  <si>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</si>
  <si>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</si>
  <si>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</si>
  <si>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</si>
  <si>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</si>
  <si>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</si>
  <si>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</si>
  <si>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</si>
  <si>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</si>
  <si>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Hassan Ali</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</si>
  <si>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</si>
  <si>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</si>
  <si>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</si>
  <si>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</si>
  <si>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</si>
  <si>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</si>
  <si>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</si>
  <si>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</si>
  <si>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</si>
  <si>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</si>
  <si>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</si>
  <si>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</si>
  <si>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</si>
  <si>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</si>
  <si>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</si>
  <si>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</si>
  <si>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</si>
  <si>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</si>
  <si>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</si>
  <si>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</si>
  <si>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</si>
  <si>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</si>
  <si>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</si>
  <si>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</si>
  <si>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</si>
  <si>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</si>
  <si>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</si>
  <si>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</si>
  <si>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</si>
  <si>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</si>
  <si>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</si>
  <si>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</si>
  <si>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</si>
  <si>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</si>
  <si>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</si>
  <si>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</si>
  <si>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</si>
  <si>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</si>
  <si>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</si>
  <si>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</si>
  <si>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</si>
  <si>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</si>
  <si>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</si>
  <si>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</si>
  <si>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</si>
  <si>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</si>
  <si>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</si>
  <si>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</si>
  <si>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</si>
  <si>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</si>
  <si>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</si>
  <si>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</si>
  <si>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</si>
  <si>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</si>
  <si>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</si>
  <si>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</si>
  <si>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</si>
  <si>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</si>
  <si>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</si>
  <si>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</si>
  <si>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</si>
  <si>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</si>
  <si>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</si>
  <si>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</si>
  <si>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</si>
  <si>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</si>
  <si>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</si>
  <si>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</si>
  <si>
    <t>Purchased printech packages tender from SMC</t>
  </si>
  <si>
    <t>Jazz cash in account of MAIDS (recommend by shafqat bilal)</t>
  </si>
  <si>
    <t>purchased tapes carton by amir</t>
  </si>
  <si>
    <t>Fire extinguisher plastic packing</t>
  </si>
  <si>
    <t>to ahsan office</t>
  </si>
  <si>
    <t>To umair for purchased of muslim shower chain, fittings, bit, wrinch pana and fuel</t>
  </si>
  <si>
    <t>To umair for 1 day leave deduction with Sunday adjust</t>
  </si>
  <si>
    <t>purchased 75 Nos lux 10mm + tapes + knide cutter by muktar</t>
  </si>
  <si>
    <t>Paid to suzuki from office to spar to office to shabbir to gul ahmed</t>
  </si>
  <si>
    <t>Online by adeel to zubair = 500,000/-</t>
  </si>
  <si>
    <t>TO amir for super card (Feb 25)</t>
  </si>
  <si>
    <t>purchased copper rods</t>
  </si>
  <si>
    <t xml:space="preserve">purchased pin valves </t>
  </si>
  <si>
    <t>HS ahmed ally</t>
  </si>
  <si>
    <t>Mehran engineering</t>
  </si>
  <si>
    <t>Online by adeel to Payment to Mehran Engineering for air devices paymeny</t>
  </si>
  <si>
    <t>spar supermarket</t>
  </si>
  <si>
    <t>Online by adeel to Payment for purchased of control and fittings by Faheem for spar</t>
  </si>
  <si>
    <t>fahad bin khalid</t>
  </si>
  <si>
    <t>Online by adeel to Fahad bin khalid for Gas purchased for spar</t>
  </si>
  <si>
    <t>Online by adeel to ahsan insulation</t>
  </si>
  <si>
    <t>Ali Raza Balancing</t>
  </si>
  <si>
    <t>Online by adeel to Ali Raza for Air balancing payment j dot lucky mall</t>
  </si>
  <si>
    <t>KRC total</t>
  </si>
  <si>
    <t>Online by adeel to HS Ahmed Ally for supports and bracing = 150,000</t>
  </si>
  <si>
    <t>Online by adeel to GulZameen khan for threaded rods nuts washers for BAH</t>
  </si>
  <si>
    <t>Online by adeel to Abdullah enterprises for Louvers = 50,000</t>
  </si>
  <si>
    <t>Online by adeel to Abdullah enterprises for Grills = 50,000</t>
  </si>
  <si>
    <t>Online by adeel to Bharmal international for Thermometer and gauges for Zeta mall and Mall of Pindi = 207,000</t>
  </si>
  <si>
    <t>5764</t>
  </si>
  <si>
    <t>5771</t>
  </si>
  <si>
    <t>17025</t>
  </si>
  <si>
    <t>17081</t>
  </si>
  <si>
    <t>842</t>
  </si>
  <si>
    <t>1131</t>
  </si>
  <si>
    <t>Paid MCB chq 2007570448</t>
  </si>
  <si>
    <t>Paid MCB chq 2031680107</t>
  </si>
  <si>
    <t>Paid MCB chq 2031680108</t>
  </si>
  <si>
    <t>Paid MCB chq 2031680109</t>
  </si>
  <si>
    <t>Paid MCB chq 2031680110 = 170,000 + Cash from BH 77,000/- = 247000</t>
  </si>
  <si>
    <t>K ELEC bills paid</t>
  </si>
  <si>
    <t>cash paid for purchasing</t>
  </si>
  <si>
    <t>cash paid (Shifitng of AHUs)</t>
  </si>
  <si>
    <t>TO noman for lahore tickets and misc expenses</t>
  </si>
  <si>
    <t>misc purchases by noman at site</t>
  </si>
  <si>
    <t>TO Moiz for purchased for blue copper rods + Flare nuts " Screws</t>
  </si>
  <si>
    <t>purchased fittings for gul ahmed from abbas brothers</t>
  </si>
  <si>
    <t>To naeem Qureshi for pfizer trouble shooting (easy paisa)</t>
  </si>
  <si>
    <t>paid for copper pipe return</t>
  </si>
  <si>
    <t>To mukhtar bhai for fuel</t>
  </si>
  <si>
    <t>purhcased copper fittings from fast cool</t>
  </si>
  <si>
    <t>Online by adeel to crescent corporation purchased emerson valves</t>
  </si>
  <si>
    <t>Online by adeel to abbas care of fast cool for P trap and expansion valves</t>
  </si>
  <si>
    <t>Online by adeel to sasa metal</t>
  </si>
  <si>
    <t>to muzammil for misc expenses</t>
  </si>
  <si>
    <t>paid to sasa for fans delivery + Labour</t>
  </si>
  <si>
    <t>purchased PCV fittings tee and steel neils</t>
  </si>
  <si>
    <t>To azam lifter (recommend by nadee bhai)</t>
  </si>
  <si>
    <t>GREE team visit + Dinner (recommend by nadeem bhai)</t>
  </si>
  <si>
    <t>Zahid paf</t>
  </si>
  <si>
    <t>Online by adeel to zahid juno</t>
  </si>
  <si>
    <t>Cemcon engineering</t>
  </si>
  <si>
    <t>Online by adeel to Cemcon engineering for siemens motor</t>
  </si>
  <si>
    <t>Online by adeel to shabbir brothers = 282,000</t>
  </si>
  <si>
    <t>State life Insurance</t>
  </si>
  <si>
    <t>Received from Ik in acc of J outlet Lucky one mall  (Meezan chq # A-11163078) Given to Zia steel care off adeel)</t>
  </si>
  <si>
    <t>Received from Ik in acc of Zeta Mall (Meezan chq # A-11163079) Given to Al madina steel)</t>
  </si>
  <si>
    <t>Received from Ik in acc of DB (BAFL chq 60572298 Given to ST Brothers</t>
  </si>
  <si>
    <t>FTC Monthly Jan 25  (Jan payment rec before Dec 25 payment)</t>
  </si>
  <si>
    <t>Received from Ik in acc of DB (BAFL chq 60572298 Given to ST Brothers = 3,295,000</t>
  </si>
  <si>
    <t>purchased printer data cable</t>
  </si>
  <si>
    <t>Paid to truck from ISL to karachi</t>
  </si>
  <si>
    <t>To rohail for tea and lunch</t>
  </si>
  <si>
    <t>from mungo office</t>
  </si>
  <si>
    <t>Received adhoc payment against bill (BAFL Chq 33697617) Gross amt 5 MLN</t>
  </si>
  <si>
    <t>Received from aisha interior in acc of BAH 12 floor against pending bill (Cash chq BAHL Chq 10499713) (Given to Nadeem bhai in his profit sharing)</t>
  </si>
  <si>
    <t>Fortress Mall Lahore J outlet</t>
  </si>
  <si>
    <t>KANTEEN Islamabad</t>
  </si>
  <si>
    <t>Received from Bahria project (cash transfer to John account)</t>
  </si>
  <si>
    <t>Cash chq from Almadina (rec by mukhtar from Al madina)</t>
  </si>
  <si>
    <t>Received adhoc payment from My interior against IPC 2</t>
  </si>
  <si>
    <t>Purchased 30 Nos khujoor boxes</t>
  </si>
  <si>
    <t>Paid to regger for plumbing lines fixing</t>
  </si>
  <si>
    <t xml:space="preserve">Paid to regger for exhaust fans shifitng </t>
  </si>
  <si>
    <t>paid for cargo (to mukhtar)</t>
  </si>
  <si>
    <t>cash paid (rec by Talib)</t>
  </si>
  <si>
    <t>purchased kaghan gas 02 nos cylinders R404</t>
  </si>
  <si>
    <t>misc purchases by Moiz</t>
  </si>
  <si>
    <t>purchased 2 carton black tapes + Isolators</t>
  </si>
  <si>
    <t>purchased isolator 3 nos</t>
  </si>
  <si>
    <t>Online by adeel to Innovative ventilation system care of khurshid fans Total = 500,000</t>
  </si>
  <si>
    <t>purchased 36 Nos isolators</t>
  </si>
  <si>
    <t>ismail jee</t>
  </si>
  <si>
    <t>Online by adeel to Ali ashgar care of Hussain PORTA for Pipe purchased</t>
  </si>
  <si>
    <t>Online by adeel to Fahad ali khan purchased Freon from GREE</t>
  </si>
  <si>
    <t>Online by adeel to Ideas associates purchased of 03 Nos fan</t>
  </si>
  <si>
    <t>Online by adeel to S Abdul Wajid Purchased 06 Nos R410 Refrigerant Cylinders</t>
  </si>
  <si>
    <t xml:space="preserve">Online by adeel to M Waseem care of Tasleem mason </t>
  </si>
  <si>
    <t>holdtie and dhaga</t>
  </si>
  <si>
    <t>IIL pipe transportaion from shaikhupura</t>
  </si>
  <si>
    <t>To kamran elec for Fans thara making</t>
  </si>
  <si>
    <t>kamran office salary</t>
  </si>
  <si>
    <t>To sami for site stationery</t>
  </si>
  <si>
    <t>to mukhtar fo rhilti machine repairing</t>
  </si>
  <si>
    <t>Online by adeel to S Abdul Wajid Purchased 02 Nos R410 Refrigerant Cylinders</t>
  </si>
  <si>
    <t>Online by adeel to Israr bhai</t>
  </si>
  <si>
    <t>Online by adeel to Rohail sheikh</t>
  </si>
  <si>
    <t>purchased PPRc fittings from asadullah</t>
  </si>
  <si>
    <t>paid to mukhtar</t>
  </si>
  <si>
    <t>1.5 mm 4 core flexible wite 90 meter</t>
  </si>
  <si>
    <t>20" cable tie</t>
  </si>
  <si>
    <t>NICVD staff salaries</t>
  </si>
  <si>
    <t>Kamran and Mateen salary</t>
  </si>
  <si>
    <t>paid for 02 nos water tankers</t>
  </si>
  <si>
    <t>Shahzad salary</t>
  </si>
  <si>
    <t>Amjad and waseem salary</t>
  </si>
  <si>
    <t>purchased floor drain, waste pipe and fittings</t>
  </si>
  <si>
    <t>asif hussain salary</t>
  </si>
  <si>
    <t>to kamran for 2 months</t>
  </si>
  <si>
    <t>Online by adeel to maxon CHEMIAL  against chemicals</t>
  </si>
  <si>
    <t>Online by adeel to ahsan for staff salaries</t>
  </si>
  <si>
    <t>To faheem for rawal bolts</t>
  </si>
  <si>
    <t>umair and saad salary</t>
  </si>
  <si>
    <t>khushnood, nadeem painter + shahid painter salary + haris</t>
  </si>
  <si>
    <t>red oxide mixing oil (to saad)</t>
  </si>
  <si>
    <t>Ahsan office + Rehan aslam salary</t>
  </si>
  <si>
    <t>Online by adeel to S Abdul Wajid Purchased 03 Nos R410 Refrigerant Cylinders</t>
  </si>
  <si>
    <t>hassan insulator</t>
  </si>
  <si>
    <t>Online by adeel to hassan insualtor</t>
  </si>
  <si>
    <t>Online by adeel to adnan hyde</t>
  </si>
  <si>
    <t>Online by adeel to MIRZA FAKHAR UL ISLAM BAIG for 04 Nos fire extinghuishers</t>
  </si>
  <si>
    <t>to mukhtar purchased WD 40, contact cleaner, taflon tapes screw.</t>
  </si>
  <si>
    <t>purchased drill machine and bit from incco</t>
  </si>
  <si>
    <t>Amir engr + Gul sher</t>
  </si>
  <si>
    <t>Imtiaz staff remaining salaries</t>
  </si>
  <si>
    <t>To kamran elec for masonery work</t>
  </si>
  <si>
    <t>Purchased bottler traps from ZILVER grohe (KTM)</t>
  </si>
  <si>
    <t xml:space="preserve">Online by adeel to M Ahtisham care of Faheem elec </t>
  </si>
  <si>
    <t>Online by BH to asad ullah for DADEX pipe 110mm for Meezan gujranwala</t>
  </si>
  <si>
    <t>Groceries (Feb 25)</t>
  </si>
  <si>
    <t>Fuel at site (Feb 25)</t>
  </si>
  <si>
    <t>Online by BH to Zaman contractor Rs 50,000</t>
  </si>
  <si>
    <t>Online by BH to Unique Tools = 250,000</t>
  </si>
  <si>
    <t>purchased washroom chain (easy paisa to umair)</t>
  </si>
  <si>
    <t>Purchased nut bolt taflon and fittings</t>
  </si>
  <si>
    <t>To adnan shamsi for misc expenses</t>
  </si>
  <si>
    <t>Online by BH to Afsar hussain in Bilal masjid acc</t>
  </si>
  <si>
    <t>Online by BH to Air guide company = 500,000</t>
  </si>
  <si>
    <t>Online by BH to Payment for 02 Nos Cylinder R422 for Bilal masjid Donation</t>
  </si>
  <si>
    <t>Online by BH to partners acc care of Habib insulation = 500,000</t>
  </si>
  <si>
    <t>Online by BH to fatemi traders = 169,421</t>
  </si>
  <si>
    <t>Paid MCB chq 2031680111</t>
  </si>
  <si>
    <t>Paid MCB chq 2031680112 = 153,332/-</t>
  </si>
  <si>
    <t>Sheet hawala by Al madina = 800,000</t>
  </si>
  <si>
    <t>Online by BH = 580,000</t>
  </si>
  <si>
    <t xml:space="preserve">Online by BH to Osama Abrar </t>
  </si>
  <si>
    <t>Osama Abrar</t>
  </si>
  <si>
    <t>622</t>
  </si>
  <si>
    <t>641</t>
  </si>
  <si>
    <t>March 2025</t>
  </si>
  <si>
    <t>To umer for office fridge repaired</t>
  </si>
  <si>
    <t>purchased wire mesh by mukhtar</t>
  </si>
  <si>
    <t>purchased shazaib computer board</t>
  </si>
  <si>
    <t>to mukhtar from 1 march to 10 march</t>
  </si>
  <si>
    <t>cash paid from office (hand over by ahsan office) = 450,000</t>
  </si>
  <si>
    <t>FTC Monthly Feb 25</t>
  </si>
  <si>
    <t>Received from Ik in acc of Engro 3rd floor (BAFL chq # 59957011) Given to Crescent corporation in acc of NICVD copper pipe deal)</t>
  </si>
  <si>
    <t>VISA fit-out office</t>
  </si>
  <si>
    <t>Lama outlet</t>
  </si>
  <si>
    <t>Received from IK in acc of GSK BAFL chq # (Given to Al madina steel)</t>
  </si>
  <si>
    <t>Received from IK in acc of VISA BAFL chq # 60572318 (Given to Al madina steel)</t>
  </si>
  <si>
    <t>Received from IK in acc of sana safinaz BAFL chq # 60572318 (Given to Al madina steel)</t>
  </si>
  <si>
    <t>Received from IK in acc of Lama BAFL chq # 60572318 (Given to Al madina steel)</t>
  </si>
  <si>
    <t>Received from IK in acc of Daraz office BAFL chq # 60572318 (Given to Al madina steel)</t>
  </si>
  <si>
    <t>O &amp; M bill for Feb 25</t>
  </si>
  <si>
    <t>To waqar cable tray = 130520</t>
  </si>
  <si>
    <t>purchased computer mouse</t>
  </si>
  <si>
    <t>To adnan for fan motor</t>
  </si>
  <si>
    <t>TO amir for super card (March 25)</t>
  </si>
  <si>
    <t>Deduct from Nadeem bhai share (purhcased YARIS car from sher khan by BH)</t>
  </si>
  <si>
    <t>Rec cash chq BAHL chq # 10055414 Given to BH in his petty cash)</t>
  </si>
  <si>
    <t>cash collect by aness from almadina = 327,130</t>
  </si>
  <si>
    <t>Online by BH to kamran cladding in Imtiaz</t>
  </si>
  <si>
    <t xml:space="preserve">Online by BH to M. Arsalan for Cable Tray </t>
  </si>
  <si>
    <t>purchased fittings + taflon tapes</t>
  </si>
  <si>
    <t>Online by BH to Ali raza care of touqeer air balancing in various projects</t>
  </si>
  <si>
    <t>misc by waqas</t>
  </si>
  <si>
    <t>cash collect by jahangeer accrssent against HVAC controls work</t>
  </si>
  <si>
    <t>accresent engineers</t>
  </si>
  <si>
    <t>Online by BH to Ahsan for khaadi canteen expenses</t>
  </si>
  <si>
    <t>Online by BH to Imran Rasheed for Labour charges AC Installation</t>
  </si>
  <si>
    <t>Imran Rasheed</t>
  </si>
  <si>
    <t>Rohni 03 days salary (easy paisa)</t>
  </si>
  <si>
    <t>To zubair for Zubair for folding</t>
  </si>
  <si>
    <t>To staff aftari for Site</t>
  </si>
  <si>
    <t>o/m visa office</t>
  </si>
  <si>
    <t>TO israr bhai for visa site</t>
  </si>
  <si>
    <t>Scrap from site to office</t>
  </si>
  <si>
    <t>to amjad for misc invoices</t>
  </si>
  <si>
    <t>remaining cash to mumtaz Chiller PLC</t>
  </si>
  <si>
    <t>purchased 3 thans cloth</t>
  </si>
  <si>
    <t>To Israr bhai for fuel expenses</t>
  </si>
  <si>
    <t>Cash paid Umar the Future Technology for Solar Panel system at MRH Home</t>
  </si>
  <si>
    <t>Cash paid to Muzammil in NASTP</t>
  </si>
  <si>
    <t>Cash paid to Muzammil in J outlet</t>
  </si>
  <si>
    <t>Solar system</t>
  </si>
  <si>
    <t>tickets</t>
  </si>
  <si>
    <t>Cash collect by osama abrar for AHUs work</t>
  </si>
  <si>
    <t>Cash cheque given to Shahzaib BVN (for purchased of HRV)</t>
  </si>
  <si>
    <t>Received against final bill for washroom work at FTC (against Bill # 154 SST inv # 1090)</t>
  </si>
  <si>
    <t>Rehana aunty ufone and mobile balance</t>
  </si>
  <si>
    <t>to irfan AC</t>
  </si>
  <si>
    <t>TO moiz for misc expenses at site</t>
  </si>
  <si>
    <t>Online by BH to Touqeer for Gujranwala expenses</t>
  </si>
  <si>
    <t>Cash Given to saeed sons (BY BH) amt = 3,228,392/-</t>
  </si>
  <si>
    <t>Cash Given by BH RS amt = 3,228,392/-</t>
  </si>
  <si>
    <t>Paid MCB chq 2031680118 against valves</t>
  </si>
  <si>
    <t>Paid MCB chq 2031680119 abdullah enterprises in meezan</t>
  </si>
  <si>
    <t xml:space="preserve">Paid MCB chq 2031680120 </t>
  </si>
  <si>
    <t>Ameen Contractor</t>
  </si>
  <si>
    <t>Sadiq pipe</t>
  </si>
  <si>
    <t>10pearl NASTP</t>
  </si>
  <si>
    <t>cash collect by Talib care off Global technologies</t>
  </si>
  <si>
    <t>cash collect by Talib care off Global technologies (from al madina)</t>
  </si>
  <si>
    <t>1158</t>
  </si>
  <si>
    <t>Received from IK in acc of Engro HBL chq # 10002387 (Given to Al madina steel)</t>
  </si>
  <si>
    <t>Received from IK in acc of Engro HBL chq # 10002388 (Given to Al madina steel)</t>
  </si>
  <si>
    <t>56483</t>
  </si>
  <si>
    <t>BAF-Maintenance24</t>
  </si>
  <si>
    <t>56560</t>
  </si>
  <si>
    <t>17112</t>
  </si>
  <si>
    <t>17154</t>
  </si>
  <si>
    <t>17171</t>
  </si>
  <si>
    <t>17204</t>
  </si>
  <si>
    <t>17258</t>
  </si>
  <si>
    <t>17273</t>
  </si>
  <si>
    <t>879</t>
  </si>
  <si>
    <t>292</t>
  </si>
  <si>
    <t>294</t>
  </si>
  <si>
    <t>295</t>
  </si>
  <si>
    <t>296</t>
  </si>
  <si>
    <t>297</t>
  </si>
  <si>
    <t>5774</t>
  </si>
  <si>
    <t>5790</t>
  </si>
  <si>
    <t>Received final payment from My interior against IPC 2</t>
  </si>
  <si>
    <t>purchased brass rod, weight machine and other items</t>
  </si>
  <si>
    <t>To ISRAR bhai for compressor repairing.</t>
  </si>
  <si>
    <t>02 nos computer ram purchased 4 gb</t>
  </si>
  <si>
    <t>paid for photocopies for 01 months</t>
  </si>
  <si>
    <t>Purchased Compressor for CITI Bank (by bH)</t>
  </si>
  <si>
    <t>Mazda transportaion for BAF valves</t>
  </si>
  <si>
    <t>TO moiz for flare nuts</t>
  </si>
  <si>
    <t>TO moiz for gas bykia rent</t>
  </si>
  <si>
    <t>paid transporation for Fans for khurshid fans</t>
  </si>
  <si>
    <t>aneeq</t>
  </si>
  <si>
    <t>To aneeq in Engro 7th Floor (by BH)</t>
  </si>
  <si>
    <t>To amir contractor in Rehmat shipping by bH)</t>
  </si>
  <si>
    <t>cash chq collect by aness from almadina</t>
  </si>
  <si>
    <t>To Tasleen in FTC washroom works  (Transfer by Rehan)</t>
  </si>
  <si>
    <t>To Imran Feroz (Transfer by Rehan from his account)</t>
  </si>
  <si>
    <t>Cash chq (Given to Kamran Insulation)</t>
  </si>
  <si>
    <t>Cheque received from Al madina steel (Given to Anees mujahid)</t>
  </si>
  <si>
    <t>Cheque received from Al madina steel  (Given to Noman Bank Al falah)</t>
  </si>
  <si>
    <t>TO Engr Noman</t>
  </si>
  <si>
    <t>Ustad qayyum, Shahbaz &amp; Abbas, nawaz, raheel, saqib, haris, rafay, chacha lateef, farhan, uzair</t>
  </si>
  <si>
    <t>ahsan computer mouse purchased</t>
  </si>
  <si>
    <t>Fortress Mall</t>
  </si>
  <si>
    <t>asif hussain + Umair + Saad salary</t>
  </si>
  <si>
    <t>Waqas salary</t>
  </si>
  <si>
    <t>Mateen + Kamran salary</t>
  </si>
  <si>
    <t>Saqib + Naveed salary</t>
  </si>
  <si>
    <t>Online by BH to Sajid for piping payment for Engro 7th floor</t>
  </si>
  <si>
    <t>Online by BH to tech vision for Piping labour j dot Lahore dolman</t>
  </si>
  <si>
    <t>Piping</t>
  </si>
  <si>
    <t>Irfan + Fahad farid salary</t>
  </si>
  <si>
    <t>To irfan AC</t>
  </si>
  <si>
    <t>Online by Al madina to ahsan for staff salaries</t>
  </si>
  <si>
    <t>Online by Al madina to Touqeer for staff salaries</t>
  </si>
  <si>
    <t>Online by Al madina to arshad enterprises care of khurshid fans = 400,000</t>
  </si>
  <si>
    <t>Online by BH to Ali raza for air balancing</t>
  </si>
  <si>
    <t>Online by BH to Lala zaman bank al habib piping labour</t>
  </si>
  <si>
    <t>purchased halsah and hilti connector by Laraib</t>
  </si>
  <si>
    <t>Shahid, abid + Asif salary</t>
  </si>
  <si>
    <t>Israr bhai salary (online by Rehan Aslam)</t>
  </si>
  <si>
    <t>Adnan bhai salary (online by Rehan Aslam)</t>
  </si>
  <si>
    <t>Rohail bhai salary (online by Rehan Aslam)</t>
  </si>
  <si>
    <t>Transfer to Faisal Qazi for VISA (online by Rehan Aslam)</t>
  </si>
  <si>
    <t>Transfer RMR staff salaries</t>
  </si>
  <si>
    <t>Paid MCB chq 2031680121</t>
  </si>
  <si>
    <t>Paid MCB chq 2031680122</t>
  </si>
  <si>
    <t>Cash paid (Given by nadeem bhai)</t>
  </si>
  <si>
    <t>Received from IK in acc of DHL HBL chq # 10002418 (Given to Fakhri brother)</t>
  </si>
  <si>
    <t>Received against BAF VFD payment SST invoice # 1055</t>
  </si>
  <si>
    <t>purchased floor drain and end cap</t>
  </si>
  <si>
    <t>Laraib + Jawed salary</t>
  </si>
  <si>
    <t>purchased silicon and hanging clip, nut bolt</t>
  </si>
  <si>
    <t>Online by Al madina to ahsan for misc expenses</t>
  </si>
  <si>
    <t>Online by BH to Mirza subhan baig care of Muzzamil In 10 pearls</t>
  </si>
  <si>
    <t>purchased pipe and fittings</t>
  </si>
  <si>
    <t>To kamran for fuel</t>
  </si>
  <si>
    <t>Irfan salary</t>
  </si>
  <si>
    <t>To israr bhai for fuel for staff</t>
  </si>
  <si>
    <t>repaired drill machine</t>
  </si>
  <si>
    <t>18 SWG G.I sheet 8 x 4   07 Sheets purchased from al madina</t>
  </si>
  <si>
    <t>Cash chq given to shan controls (rec by imran)</t>
  </si>
  <si>
    <t>misc invoices for MHR home and Sir Rehman</t>
  </si>
  <si>
    <t>mossi home salaries with diver salary (Mar 25)</t>
  </si>
  <si>
    <t>Groceries (Mar 25)</t>
  </si>
  <si>
    <t>Fuel at site (Mar 25)</t>
  </si>
  <si>
    <t>Nadaeem bahi salary</t>
  </si>
  <si>
    <t>1% invoice charges for above 5 payments</t>
  </si>
  <si>
    <t>Retention Amount</t>
  </si>
  <si>
    <t>OT Area 06th Floor</t>
  </si>
  <si>
    <t>GSK office (my interior)</t>
  </si>
  <si>
    <t>JPMC Psychiatry</t>
  </si>
  <si>
    <t>BAH 12th Floor (Aisha Interior)</t>
  </si>
  <si>
    <t>TRI Fit</t>
  </si>
  <si>
    <t>O &amp; M bill for Mar 25</t>
  </si>
  <si>
    <t>Received against Running bill no 1 DIB chq # 31338753)</t>
  </si>
  <si>
    <t>Received online against Running Bill No 1</t>
  </si>
  <si>
    <t>Received 30% mob advance (payment transfer online in Pioneer services)</t>
  </si>
  <si>
    <t>17314</t>
  </si>
  <si>
    <t>17331</t>
  </si>
  <si>
    <t>Received cash chq against bill (Given to BH in petty cash)</t>
  </si>
  <si>
    <t>56596</t>
  </si>
  <si>
    <t>paid to azam corporation for drawings prints = 35000</t>
  </si>
  <si>
    <t>TO amir engr for mar 25</t>
  </si>
  <si>
    <t>Super card to amir engr (april 25)</t>
  </si>
  <si>
    <t>Moon steel fabrication</t>
  </si>
  <si>
    <t>to amjad for misc material</t>
  </si>
  <si>
    <t>TO Engr Noman for site expenses</t>
  </si>
  <si>
    <t>purchased kamran computer and 2 rams</t>
  </si>
  <si>
    <t>adnan shamsi</t>
  </si>
  <si>
    <t>purchased jubliee clamp, disc and nut bolts</t>
  </si>
  <si>
    <t>purchased rubber gutkay</t>
  </si>
  <si>
    <t>To israr bhai</t>
  </si>
  <si>
    <t>To khushnood</t>
  </si>
  <si>
    <t>Khushnood + nadeem painter remaining salary</t>
  </si>
  <si>
    <t>JPMc invoice by nadeem bhai</t>
  </si>
  <si>
    <t>FTC invoice by nadeem bhai</t>
  </si>
  <si>
    <t>Honey moon invoice by nadeem bhai</t>
  </si>
  <si>
    <t>Meezan bank invoice by nadeem bhai</t>
  </si>
  <si>
    <t>Imtiaz invoice by nadeem bhai</t>
  </si>
  <si>
    <t>BAFL invoice for BAFL</t>
  </si>
  <si>
    <t>Office invoice by nadeem bhai (purchased printer)</t>
  </si>
  <si>
    <t>To Easy paisa to imran khan for accomodation</t>
  </si>
  <si>
    <t xml:space="preserve">sasa </t>
  </si>
  <si>
    <t>cash paid purchased puchased of fan</t>
  </si>
  <si>
    <t>Remaining salary of IRFAN AC + Fahad farid</t>
  </si>
  <si>
    <t>cash chq given to khurshid fan (from Al madina)</t>
  </si>
  <si>
    <t>To jahangeer for mobile balance</t>
  </si>
  <si>
    <t>paid to azam corporation for drawings prints = 10,000</t>
  </si>
  <si>
    <t>Received from IK in acc of Kanteen ISL Meezan bank chq # A-11100867  (Given to crescent corporation in State life copper pipe deal)</t>
  </si>
  <si>
    <t>Received from IK in acc of Kanteen ISL Meezan bank chq # A-11100866  (Given to Haier Pakistan in Haeir spilt Acs deal)</t>
  </si>
  <si>
    <t>April 2025</t>
  </si>
  <si>
    <t>Imtiaz saddar</t>
  </si>
  <si>
    <t>Welding plant repaired</t>
  </si>
  <si>
    <t>purchased plastic</t>
  </si>
  <si>
    <t>purchased stickers from pakistan chowk by mukhtar</t>
  </si>
  <si>
    <t>cash paid (rec by kamran technician at site)</t>
  </si>
  <si>
    <t>grinder and hilti repaired</t>
  </si>
  <si>
    <t>purchased 2 gas cylinder R 134A + Fuel</t>
  </si>
  <si>
    <t>paid for copper pipe builty</t>
  </si>
  <si>
    <t>paid for 5mm glass mirror for PAF zahid sahab home</t>
  </si>
  <si>
    <t>Israr bhai laptop trobleshoot and repaired</t>
  </si>
  <si>
    <t>paid for citi bank stitckers</t>
  </si>
  <si>
    <t>To global technologies (aisha interior chq)</t>
  </si>
  <si>
    <t>To ZAG insulation (aisha interior chq)</t>
  </si>
  <si>
    <t>paid 52,400</t>
  </si>
  <si>
    <t>to abbas for fuel</t>
  </si>
  <si>
    <t>MCB 2031680127</t>
  </si>
  <si>
    <t>MCB Chq 2031680125 (Given to powermech care of habib insulation for SST input adjustment) = tatal amt  = 900,360</t>
  </si>
  <si>
    <t>MCB chq 2031680128 (given to Gul zameen for threaded rods) = total amt 132,290</t>
  </si>
  <si>
    <t>cash chq given to Sami duct (from al madina)</t>
  </si>
  <si>
    <t>cash chq given to Air Guide Akbar (from al madina)</t>
  </si>
  <si>
    <t>invoices DP world</t>
  </si>
  <si>
    <t>invoices Imtiaz saddar</t>
  </si>
  <si>
    <t>DP World</t>
  </si>
  <si>
    <t xml:space="preserve">Online by Adeel to Faseeh ur rehman for Jan 25 + Feb 25 </t>
  </si>
  <si>
    <t xml:space="preserve">Cash transfer from office to Faseeh ur rehman for Mar 25 + April 25 </t>
  </si>
  <si>
    <t>Online by BH to faraz care of Hussain Porta</t>
  </si>
  <si>
    <t>Zakat declaration form purchased</t>
  </si>
  <si>
    <t>Ruturn Tickets for Engr Noman from Karachi to Lahore by BH</t>
  </si>
  <si>
    <t>purchased marker + inchi tape</t>
  </si>
  <si>
    <t>TO zohaib ahmed khan for cold stogare work + small chiller (rec by Amir)</t>
  </si>
  <si>
    <t>AS Traders</t>
  </si>
  <si>
    <t>MCB 2031680124 (ERW pipe purchased)</t>
  </si>
  <si>
    <t>MCB 2031680131 (MS pipe purchased)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</si>
</sst>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63">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3" xfId="0" applyFont="1" applyBorder="1" applyAlignment="1">
      <alignment horizontal="left" vertical="center" wrapText="1"/>
    </xf>
    <xf numFmtId="0" fontId="3" fillId="0" borderId="1" xfId="0" applyFont="1" applyBorder="1" applyAlignment="1">
      <alignment horizontal="left" vertical="center"/>
    </xf>
    <xf numFmtId="0" fontId="5" fillId="0" borderId="23" xfId="0" applyFont="1" applyBorder="1" applyAlignment="1">
      <alignment horizontal="left" vertical="center"/>
    </xf>
    <xf numFmtId="49" fontId="16" fillId="9" borderId="1" xfId="0" applyNumberFormat="1" applyFont="1" applyFill="1" applyBorder="1" applyAlignment="1">
      <alignment horizontal="center" vertical="center"/>
    </xf>
    <xf numFmtId="0" fontId="3" fillId="0" borderId="23" xfId="0" applyFont="1" applyBorder="1" applyAlignment="1">
      <alignment horizontal="center"/>
    </xf>
    <xf numFmtId="165" fontId="3" fillId="5" borderId="14" xfId="1" applyNumberFormat="1" applyFont="1" applyFill="1" applyBorder="1" applyAlignment="1">
      <alignment vertical="center"/>
    </xf>
    <xf numFmtId="165" fontId="3" fillId="4" borderId="0" xfId="0" applyNumberFormat="1" applyFont="1" applyFill="1" applyBorder="1" applyAlignment="1">
      <alignment vertical="center"/>
    </xf>
    <xf numFmtId="0" fontId="8" fillId="0" borderId="1" xfId="0" applyFont="1" applyBorder="1" applyAlignment="1">
      <alignment horizontal="center" vertical="center"/>
    </xf>
    <xf numFmtId="0" fontId="8" fillId="0" borderId="1" xfId="0" applyFont="1" applyBorder="1" applyAlignment="1">
      <alignment horizontal="center" vertical="center"/>
    </xf>
    <xf numFmtId="0" fontId="12" fillId="5" borderId="1" xfId="0" applyFont="1" applyFill="1" applyBorder="1" applyAlignment="1">
      <alignment horizontal="left" vertical="center" wrapText="1"/>
    </xf>
    <xf numFmtId="0" fontId="12" fillId="27" borderId="1" xfId="0" applyFont="1" applyFill="1" applyBorder="1" applyAlignment="1">
      <alignment horizontal="left" vertical="center" wrapText="1"/>
    </xf>
    <xf numFmtId="15" fontId="0" fillId="0" borderId="0" xfId="0" applyNumberFormat="1" applyBorder="1"/>
    <xf numFmtId="0" fontId="0" fillId="0" borderId="0" xfId="0" applyBorder="1" applyAlignment="1">
      <alignment wrapText="1"/>
    </xf>
    <xf numFmtId="165" fontId="0" fillId="0" borderId="8" xfId="1" applyNumberFormat="1" applyFont="1" applyBorder="1" applyAlignment="1">
      <alignment vertical="center"/>
    </xf>
    <xf numFmtId="0" fontId="3" fillId="0" borderId="22" xfId="0" applyFont="1" applyBorder="1" applyAlignment="1">
      <alignment horizontal="center" vertical="center"/>
    </xf>
    <xf numFmtId="15" fontId="56" fillId="0" borderId="22" xfId="0" applyNumberFormat="1" applyFont="1" applyFill="1" applyBorder="1" applyAlignment="1">
      <alignment horizontal="right" vertical="center" wrapText="1"/>
    </xf>
    <xf numFmtId="0" fontId="16" fillId="0" borderId="1" xfId="0" applyFont="1" applyFill="1" applyBorder="1" applyAlignment="1">
      <alignment vertical="center"/>
    </xf>
    <xf numFmtId="0" fontId="12" fillId="0" borderId="1" xfId="0" applyFont="1" applyFill="1" applyBorder="1" applyAlignment="1">
      <alignment vertical="center" wrapText="1"/>
    </xf>
    <xf numFmtId="0" fontId="0" fillId="0" borderId="1" xfId="0" quotePrefix="1" applyFill="1" applyBorder="1" applyAlignment="1">
      <alignment horizontal="right" vertical="center" wrapText="1"/>
    </xf>
    <xf numFmtId="0" fontId="15" fillId="0" borderId="1" xfId="0" applyFont="1" applyFill="1" applyBorder="1" applyAlignment="1">
      <alignment vertical="center"/>
    </xf>
    <xf numFmtId="0" fontId="11" fillId="0" borderId="1" xfId="0" applyFont="1" applyFill="1" applyBorder="1" applyAlignment="1">
      <alignment vertical="center" wrapText="1"/>
    </xf>
    <xf numFmtId="0" fontId="39" fillId="0" borderId="0" xfId="2" applyFont="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vertical="center"/>
    </xf>
    <xf numFmtId="0" fontId="7" fillId="0" borderId="23" xfId="0" applyFont="1" applyBorder="1" applyAlignment="1">
      <alignment horizontal="left" vertical="center"/>
    </xf>
    <xf numFmtId="0" fontId="7" fillId="0" borderId="22" xfId="0" applyFont="1" applyBorder="1" applyAlignment="1">
      <alignment horizontal="left" vertical="center"/>
    </xf>
    <xf numFmtId="0" fontId="3" fillId="0" borderId="19" xfId="0" applyFont="1" applyBorder="1" applyAlignment="1">
      <alignment horizontal="center"/>
    </xf>
    <xf numFmtId="0" fontId="3" fillId="0" borderId="23" xfId="0" applyFont="1" applyBorder="1" applyAlignment="1">
      <alignment horizontal="center"/>
    </xf>
    <xf numFmtId="0" fontId="3" fillId="0" borderId="22" xfId="0" applyFont="1" applyBorder="1" applyAlignment="1">
      <alignment horizont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49" fontId="16" fillId="6" borderId="1" xfId="0" applyNumberFormat="1" applyFont="1" applyFill="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 xfId="0" applyFont="1" applyBorder="1" applyAlignment="1">
      <alignment horizontal="left" vertical="center"/>
    </xf>
    <xf numFmtId="0" fontId="8" fillId="0" borderId="0" xfId="0" applyFont="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8"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5" fillId="18" borderId="1" xfId="0" applyFont="1" applyFill="1" applyBorder="1" applyAlignment="1">
      <alignment horizontal="center" vertical="center"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 xfId="0" applyFont="1" applyBorder="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65">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color rgb="FF9C0006"/>
      </font>
      <fill>
        <patternFill>
          <bgColor rgb="FFFFC7CE"/>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16-Apr-25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43</xdr:row>
      <xdr:rowOff>161925</xdr:rowOff>
    </xdr:from>
    <xdr:to>
      <xdr:col>13</xdr:col>
      <xdr:colOff>1090</xdr:colOff>
      <xdr:row>72</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62.727233101854" createdVersion="5" refreshedVersion="6" minRefreshableVersion="3" recordCount="23786" xr:uid="{00000000-000A-0000-FFFF-FFFF2E000000}">
  <cacheSource type="worksheet">
    <worksheetSource ref="A1:H24382" sheet="Posting"/>
  </cacheSource>
  <cacheFields count="8">
    <cacheField name="Date" numFmtId="0">
      <sharedItems containsDate="1" containsBlank="1" containsMixedTypes="1" minDate="2013-12-15T00:00:00" maxDate="2025-04-16T00:00:00" count="2618">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d v="2025-02-20T00:00:00"/>
        <d v="2025-02-21T00:00:00"/>
        <d v="2025-02-22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7T00:00:00"/>
        <d v="2025-03-18T00:00:00"/>
        <d v="2025-03-19T00:00:00"/>
        <d v="2025-03-20T00:00:00"/>
        <d v="2025-03-21T00:00:00"/>
        <d v="2025-03-22T00:00:00"/>
        <d v="2025-03-24T00:00:00"/>
        <d v="2025-03-25T00:00:00"/>
        <d v="2025-03-26T00:00:00"/>
        <d v="2025-03-27T00:00:00"/>
        <d v="2025-03-28T00:00:00"/>
        <d v="2025-03-29T00:00:00"/>
        <d v="2025-03-30T00:00:00"/>
        <d v="2025-03-31T00:00:00"/>
        <d v="2025-04-03T00:00:00"/>
        <d v="2025-04-04T00:00:00"/>
        <d v="2025-04-05T00:00:00"/>
        <d v="2025-04-07T00:00:00"/>
        <d v="2025-04-08T00:00:00"/>
        <d v="2025-04-09T00:00:00"/>
        <d v="2025-04-10T00:00:00"/>
        <d v="2025-04-12T00:00:00"/>
        <d v="2025-04-14T00:00:00"/>
        <d v="2025-04-15T00:00:00"/>
        <d v="2025-04-11T00:00:00"/>
        <m/>
        <d v="2014-09-19T00:00:00" u="1"/>
        <d v="2014-06-30T00:00:00" u="1"/>
        <d v="2016-11-30T00:00:00" u="1"/>
        <d v="2015-12-30T00:00:00" u="1"/>
        <d v="2016-12-30T00:00:00" u="1"/>
        <d v="2017-01-20T00:00:00" u="1"/>
        <d v="2022-02-20T00:00:00" u="1"/>
        <d v="2018-07-09T00:00:00" u="1"/>
        <d v="2017-01-31T00:00:00" u="1"/>
        <d v="2015-03-31T00:00:00" u="1"/>
        <d v="2015-07-31T00:00:00" u="1"/>
        <d v="2017-12-31T00:00:00" u="1"/>
        <d v="2024-01-21T00:00:00" u="1"/>
        <d v="2018-08-10T00:00:00" u="1"/>
        <d v="2015-04-21T00:00:00" u="1"/>
        <d v="2014-09-10T00:00:00" u="1"/>
        <d v="2017-07-21T00:00:00" u="1"/>
        <d v="2014-08-21T00:00:00" u="1"/>
        <d v="2021-11-21T00:00:00" u="1"/>
        <d v="2014-02-11T00:00:00" u="1"/>
        <d v="2017-02-11T00:00:00" u="1"/>
        <d v="2017-04-11T00:00:00" u="1"/>
        <d v="2017-02-22T00:00:00" u="1"/>
        <d v="2019-08-11T00:00:00" u="1"/>
        <d v="2015-06-22T00:00:00" u="1"/>
        <d v="2015-11-11T00:00:00" u="1"/>
        <d v="2016-07-22T00:00:00" u="1"/>
        <d v="2014-09-22T00:00:00" u="1"/>
        <d v="2016-07-01T00:00:00" u="1"/>
        <d v="2018-04-12T00:00:00" u="1"/>
        <d v="2015-05-12T00:00:00" u="1"/>
        <d v="2018-08-12T00:00:00" u="1"/>
        <d v="2017-09-12T00:00:00" u="1"/>
        <d v="2015-02-02T00:00:00" u="1"/>
        <d v="2017-04-02T00:00:00" u="1"/>
        <d v="2015-06-13T00:00:00" u="1"/>
        <d v="2015-11-02T00:00:00" u="1"/>
        <d v="2017-09-13T00:00:00" u="1"/>
        <d v="2018-09-13T00:00:00" u="1"/>
        <d v="2019-05-24T00:00:00" u="1"/>
        <d v="2015-10-13T00:00:00" u="1"/>
        <d v="2014-07-24T00:00:00" u="1"/>
        <d v="2017-08-24T00:00:00" u="1"/>
        <d v="2014-03-03T00:00:00" u="1"/>
        <d v="2017-02-14T00:00:00" u="1"/>
        <d v="2014-03-25T00:00:00" u="1"/>
        <d v="2015-03-04T00:00:00" u="1"/>
        <d v="2015-11-25T00:00:00" u="1"/>
        <d v="2018-06-04T00:00:00" u="1"/>
        <d v="2015-04-15T00:00:00" u="1"/>
        <d v="2019-05-15T00:00:00" u="1"/>
        <d v="2017-06-15T00:00:00" u="1"/>
        <d v="2015-07-15T00:00:00" u="1"/>
        <d v="2015-03-26T00:00:00" u="1"/>
        <d v="2014-08-15T00:00:00" u="1"/>
        <d v="2017-09-15T00:00:00" u="1"/>
        <d v="2015-05-26T00:00:00" u="1"/>
        <d v="2014-11-15T00:00:00" u="1"/>
        <d v="2013-12-15T00:00:00" u="1"/>
        <d v="2014-12-15T00:00:00" u="1"/>
        <d v="2016-12-26T00:00:00" u="1"/>
        <d v="2015-01-16T00:00:00" u="1"/>
        <d v="2017-08-05T00:00:00" u="1"/>
        <d v="2017-05-16T00:00:00" u="1"/>
        <d v="2015-11-05T00:00:00" u="1"/>
        <d v="2018-12-05T00:00:00" u="1"/>
        <d v="2017-05-27T00:00:00" u="1"/>
        <d v="2017-07-27T00:00:00" u="1"/>
        <d v="2016-08-27T00:00:00" u="1"/>
        <d v="2015-02-06T00:00:00" u="1"/>
        <d v="2014-05-06T00:00:00" u="1"/>
        <d v="2015-01-17T00:00:00" u="1"/>
        <d v="2015-04-17T00:00:00" u="1"/>
        <d v="2017-10-06T00:00:00" u="1"/>
        <d v="2015-03-28T00:00:00" u="1"/>
        <d v="2016-12-06T00:00:00" u="1"/>
        <d v="2014-05-28T00:00:00" u="1"/>
        <d v="2015-11-17T00:00:00" u="1"/>
        <d v="2017-12-17T00:00:00" u="1"/>
        <d v="2014-04-07T00:00:00" u="1"/>
        <d v="2015-05-07T00:00:00" u="1"/>
        <d v="2017-05-07T00:00:00" u="1"/>
        <d v="2017-01-18T00:00:00" u="1"/>
        <d v="2014-07-07T00:00:00" u="1"/>
        <d v="2014-08-07T00:00:00" u="1"/>
        <d v="2018-09-07T00:00:00" u="1"/>
        <d v="2017-07-18T00:00:00" u="1"/>
        <d v="2014-08-18T00:00:00" u="1"/>
        <d v="2015-04-29T00:00:00" u="1"/>
        <d v="2015-05-29T00:00:00" u="1"/>
        <d v="2021-06-29T00:00:00" u="1"/>
        <d v="2014-10-29T00:00:00" u="1"/>
        <d v="2015-05-08T00:00:00" u="1"/>
        <d v="2015-10-08T00:00:00" u="1"/>
        <d v="2016-10-08T00:00:00" u="1"/>
        <d v="2015-06-19T00:00:00" u="1"/>
      </sharedItems>
    </cacheField>
    <cacheField name="Project Name" numFmtId="0">
      <sharedItems containsBlank="1" count="31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Maintenance24"/>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Pfizer"/>
        <s v="State life Insurance"/>
        <s v="BAF Maintenance"/>
        <s v="KANTEEN Islamabad"/>
        <s v="10pearl NASTP"/>
        <s v="Fortress Mall"/>
        <s v="Imtiaz saddar"/>
        <s v="DP World"/>
        <s v="Gul Ahmed 16th Floor" u="1"/>
        <s v="BAH 24th Floor" u="1"/>
        <s v="Tabba Split VO" u="1"/>
        <s v="Extra Work JPMC" u="1"/>
        <s v="Tabba Heart" u="1"/>
        <s v="Movenpick" u="1"/>
        <s v="Cafeteria JS bank shaheen" u="1"/>
        <s v="O/ M VISA office" u="1"/>
        <s v="Cinema Gas Pipe Work" u="1"/>
        <s v="Moven Pick (Lotus Court)" u="1"/>
        <s v="Philips Morris" u="1"/>
        <s v="Saifee Hosipital" u="1"/>
        <s v="Khaadi Gulberg Lahore" u="1"/>
        <s v="Khaadi lahore 15-L" u="1"/>
        <s v="o/m neuplex Cienmas" u="1"/>
        <s v="Feroz Panel" u="1"/>
        <s v="masjid" u="1"/>
        <s v="IT Work Duetche Bank" u="1"/>
        <s v="TRG MG Tower" u="1"/>
        <s v="J-Fragrance" u="1"/>
        <s v="Sapphier" u="1"/>
        <s v="engro" u="1"/>
        <s v="BAH fire" u="1"/>
        <s v="Zaid Bashir Villa" u="1"/>
        <s v="VISA office" u="1"/>
        <s v="Zaid Factory" u="1"/>
        <s v=" JS The Forum" u="1"/>
        <s v="Banquet Cinema" u="1"/>
        <s v="Phase IV Banglow" u="1"/>
        <s v="Rehmant shipping" u="1"/>
        <s v="SMC" u="1"/>
        <s v="Ceferteria JS Bank Shaheen" u="1"/>
        <s v="UEP 17th Floor + BAH" u="1"/>
        <s v="Ocean Mall " u="1"/>
        <s v="Bank Al-Habib" u="1"/>
        <s v="Advance" u="1"/>
        <s v="food court hydery" u="1"/>
        <s v="ot area" u="1"/>
        <s v="Saifya girls college" u="1"/>
        <s v="UEP" u="1"/>
        <s v="Karachi Gymkhana" u="1"/>
        <s v="JS Bank FTC 12th Floor" u="1"/>
        <s v="Pool Lights" u="1"/>
        <s v="Dhanak Shop" u="1"/>
        <s v="ATCO" u="1"/>
        <s v="Kitchen JPMC" u="1"/>
        <s v="JS Bank ZONE B " u="1"/>
        <s v="spar + NICVD" u="1"/>
        <s v="10 Pearl" u="1"/>
        <s v="Khaadi Hyderbad" u="1"/>
        <s v="Al-Karam Packages Mall" u="1"/>
        <s v="JS Bank ZONE A " u="1"/>
        <s v="3rd floor" u="1"/>
        <s v="The Forum" u="1"/>
        <s v="indus hosptal new" u="1"/>
        <s v="Jamia Saifiyah" u="1"/>
        <s v="Hyper star (Drainage &amp; Expansion Work)" u="1"/>
        <s v="Ethnic" u="1"/>
        <s v="Ashre tech" u="1"/>
        <s v="               " u="1"/>
        <s v="Banquet The Place" u="1"/>
        <s v="TPL 25th Floor" u="1"/>
        <s v="new building jameel" u="1"/>
        <s v="EBM" u="1"/>
        <s v="ahsan office " u="1"/>
        <s v="khaadi Packages Mall" u="1"/>
        <s v="Chacha Piro" u="1"/>
        <s v="Imtiaz Store" u="1"/>
        <s v="CHASE UP Gulshan" u="1"/>
        <s v="Pizza Hut" u="1"/>
        <s v="UBL Bank" u="1"/>
        <s v="MHR home" u="1"/>
        <s v="State life Assurance " u="1"/>
        <s v="Kaybees" u="1"/>
        <s v="Indus Radiology" u="1"/>
        <s v="chemicon" u="1"/>
        <s v="Karachi Broast" u="1"/>
        <s v="O/M EBM" u="1"/>
        <s v="Chase up S/millat" u="1"/>
        <s v="JPMC" u="1"/>
        <s v="PSYCHOTRY depart" u="1"/>
        <s v="Gulshan Project" u="1"/>
        <s v="Center Point" u="1"/>
        <s v="Generation Store" u="1"/>
        <s v="Bank Al-falah" u="1"/>
        <s v="Meezan gulranwla" u="1"/>
        <s v="bah 10-A floor" u="1"/>
        <s v="Khaadi Islamabad" u="1"/>
        <s v="Bait ul Sukoon" u="1"/>
        <s v="ZEETA Mall" u="1"/>
        <s v="Khaadi DMC" u="1"/>
        <s v="Hardees Nueplex" u="1"/>
        <s v="gsk" u="1"/>
        <s v="o/m Nueplex" u="1"/>
        <s v="O/M NUEPLEZ" u="1"/>
        <s v="Allied engg" u="1"/>
        <s v="MHR Personal" u="1"/>
        <s v="j outelet" u="1"/>
        <s v="The Royal Cinema" u="1"/>
        <s v="NASTP" u="1"/>
        <s v="Mcdonald's Megaplex" u="1"/>
        <s v="water tanker" u="1"/>
        <s v="Zulfiquar Multiplex" u="1"/>
        <s v="Syedena Saifuddin" u="1"/>
        <s v="Centerpoint" u="1"/>
        <s v="Jameel baig" u="1"/>
        <s v="j out dml" u="1"/>
        <s v="Other Sites" u="1"/>
        <s v="Zainab Shabbir" u="1"/>
        <s v="CHASE UP NIPA" u="1"/>
        <s v="Emerald Tower" u="1"/>
        <s v="Meezan Bank" u="1"/>
        <s v="Vellani" u="1"/>
        <s v="Gul Ahmed 23rd Floor" u="1"/>
        <s v="Ashraf office" u="1"/>
        <s v="GETZ Pharma " u="1"/>
        <s v="TOMO" u="1"/>
        <s v="CSSD" u="1"/>
        <s v="Burger Shake" u="1"/>
        <s v="new building" u="1"/>
        <s v="TRG Center Point" u="1"/>
        <s v="Various Site" u="1"/>
        <s v="Gul Ahmed Atruim Mall" u="1"/>
        <s v="UTE Korangi" u="1"/>
        <s v="C-32" u="1"/>
        <s v="Khaadi Factory" u="1"/>
        <s v="1st Floor Renovation" u="1"/>
        <s v="Mckinsey" u="1"/>
        <s v="psychiatry" u="1"/>
        <s v="Eya Ward" u="1"/>
        <s v="moiz duct sealent" u="1"/>
        <s v="duetchae bank" u="1"/>
        <s v="TPL 18th Floor" u="1"/>
        <s v="Eye Ward" u="1"/>
        <s v="fare" u="1"/>
        <s v="BAH ground Floor" u="1"/>
        <s v="Various sites" u="1"/>
        <s v="Chase up Multan" u="1"/>
        <s v="Ahmed Vila" u="1"/>
        <s v="TPL 10th Floor" u="1"/>
        <s v="JB Saeed" u="1"/>
        <s v="Hyper Star" u="1"/>
        <s v="mhr" u="1"/>
        <s v="Indus hospital" u="1"/>
        <s v="trr" u="1"/>
        <s v="KEENU" u="1"/>
        <s v="New Building Jameel baig" u="1"/>
        <s v="Centerpoint 10th Floor" u="1"/>
        <s v="Miqdad Residence" u="1"/>
        <s v="FTC 8th Floor" u="1"/>
        <s v="Cinema Extra Work" u="1"/>
        <s v="Bank AL-Habib + TPL 13th Floor" u="1"/>
        <s v="VISA Variation Work" u="1"/>
        <s v="Cefeteria JS Bank Shaheenn" u="1"/>
        <s v="spar " u="1"/>
        <s v="Hyper Star (Cash Counter)" u="1"/>
        <s v="Cinema Vos" u="1"/>
      </sharedItems>
    </cacheField>
    <cacheField name="Person" numFmtId="0">
      <sharedItems containsBlank="1" count="1222">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Hassan Ali"/>
        <s v="Cannon"/>
        <s v="shahid rizwan"/>
        <s v="Kashif Vendor"/>
        <s v="Wazeer"/>
        <s v="Ali Raza Balancing"/>
        <s v="KRC total"/>
        <s v="Cemcon engineering"/>
        <s v="hassan insulator"/>
        <s v="cargo"/>
        <s v="accresent engineers"/>
        <s v="Imran Rasheed"/>
        <s v="Solar system"/>
        <s v="Ameen Contractor"/>
        <s v="aneeq"/>
        <s v="Moon steel fabrication"/>
        <s v="sasa "/>
        <s v="rehana rehman"/>
        <s v="AS Traders"/>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Majid insulation"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359"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NICVD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Ik in acc of Engro 3rd floor (BAFL chq # 59957011) Given to Crescent corporation in acc of Spar copper pipe dea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faraz care of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Zakat declaration form purchased"/>
        <s v="Online by adeel to wazeer duct"/>
        <s v="Purchased printech packages tender from SMC"/>
        <s v="Jazz cash in account of MAIDS (recommend by shafqat bilal)"/>
        <s v="purchased tapes carton by amir"/>
        <s v="Fire extinguisher plastic packing"/>
        <s v="to ahsan office"/>
        <s v="To umair for purchased of muslim shower chain, fittings, bit, wrinch pana and fuel"/>
        <s v="To umair for 1 day leave deduction with Sunday adjust"/>
        <s v="purchased 75 Nos lux 10mm + tapes + knide cutter by muktar"/>
        <s v="Paid to suzuki from office to spar to office to shabbir to gul ahmed"/>
        <s v="Online by adeel to zubair = 500,000/-"/>
        <s v="TO amir for super card (Feb 25)"/>
        <s v="purchased copper rods"/>
        <s v="purchased pin valves "/>
        <s v="Online by adeel to HS Ahmed Ally for supports and bracing = 150,000"/>
        <s v="Online by adeel to Payment to Mehran Engineering for air devices paymeny"/>
        <s v="Online by adeel to Payment for purchased of control and fittings by Faheem for spar"/>
        <s v="Online by adeel to Fahad bin khalid for Gas purchased for spar"/>
        <s v="Online by adeel to ahsan insulation"/>
        <s v="Online by adeel to Ali Raza for Air balancing payment j dot lucky mall"/>
        <s v="Online by adeel to Bharmal international for Thermometer and gauges for Zeta mall and Mall of Pindi = 207,000"/>
        <s v="Online by adeel to GulZameen khan for threaded rods nuts washers for BAH"/>
        <s v="Online by adeel to Abdullah enterprises for Louvers = 50,000"/>
        <s v="Online by adeel to Abdullah enterprises for Grills = 50,000"/>
        <s v="cash paid for purchasing"/>
        <s v="cash paid (Shifitng of AHUs)"/>
        <s v="TO noman for lahore tickets and misc expenses"/>
        <s v="misc purchases by noman at site"/>
        <s v="TO Moiz for purchased for blue copper rods + Flare nuts &quot; Screws"/>
        <s v="purchased fittings for gul ahmed from abbas brothers"/>
        <s v="To naeem Qureshi for pfizer trouble shooting (easy paisa)"/>
        <s v="paid for copper pipe return"/>
        <s v="To mukhtar bhai for fuel"/>
        <s v="purhcased copper fittings from fast cool"/>
        <s v="Online by adeel to crescent corporation purchased emerson valves"/>
        <s v="Online by adeel to abbas care of fast cool for P trap and expansion valves"/>
        <s v="Online by adeel to sasa metal"/>
        <s v="to muzammil for misc expenses"/>
        <s v="paid to sasa for fans delivery + Labour"/>
        <s v="purchased PCV fittings tee and steel neils"/>
        <s v="To azam lifter (recommend by nadee bhai)"/>
        <s v="GREE team visit + Dinner (recommend by nadeem bhai)"/>
        <s v="Online by adeel to zahid juno"/>
        <s v="Online by adeel to Cemcon engineering for siemens motor"/>
        <s v="Online by adeel to shabbir brothers = 282,000"/>
        <s v="purchased printer data cable"/>
        <s v="Paid to truck from ISL to karachi"/>
        <s v="To rohail for tea and lunch"/>
        <s v="from mungo office"/>
        <s v="Purchased 30 Nos khujoor boxes"/>
        <s v="Paid to regger for plumbing lines fixing"/>
        <s v="Paid to regger for exhaust fans shifitng "/>
        <s v="paid for cargo (to mukhtar)"/>
        <s v="cash paid (rec by Talib)"/>
        <s v="purchased kaghan gas 02 nos cylinders R404"/>
        <s v="misc purchases by Moiz"/>
        <s v="purchased 2 carton black tapes + Isolators"/>
        <s v="purchased isolator 3 nos"/>
        <s v="Online by adeel to Innovative ventilation system care of khurshid fans Total = 500,000"/>
        <s v="Paid MCB chq 2007570443"/>
        <s v="Paid MCB chq 2007570445"/>
        <s v="Paid MCB chq 2007570446"/>
        <s v="Paid MCB chq 2007570447 = 164,383/-"/>
        <s v="Paid MCB chq 2007570448"/>
        <s v="Paid MCB chq 2031680107"/>
        <s v="Paid MCB chq 2031680108"/>
        <s v="Paid MCB chq 2031680109"/>
        <s v="Paid MCB chq 2031680110 = 170,000 + Cash from BH 77,000/- = 247000"/>
        <s v="Received from Ik in acc of DB (BAFL chq 60572298 Given to ST Brothers = 3,295,000"/>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 v="FTC Monthly Jan 25  (Jan payment rec before Dec 25 payment)"/>
        <s v="Received from Ik in acc of J outlet Lucky one mall  (Meezan chq # A-11163078) Given to Zia steel care off adeel)"/>
        <s v="Received from Ik in acc of Zeta Mall (Meezan chq # A-11163079) Given to Al madina steel)"/>
        <s v="Received from Ik in acc of DB (BAFL chq 60572298 Given to ST Brothers"/>
        <s v="FTC Monthly Dec 24 "/>
        <s v="Received adhoc payment against bill (BAFL Chq 33697617) Gross amt 5 MLN"/>
        <s v="purchased 36 Nos isolators"/>
        <s v="Online by adeel to Ali ashgar care of Hussain PORTA for Pipe purchased"/>
        <s v="Online by adeel to Fahad ali khan purchased Freon from GREE"/>
        <s v="Online by adeel to Ideas associates purchased of 03 Nos fan"/>
        <s v="Online by adeel to S Abdul Wajid Purchased 06 Nos R410 Refrigerant Cylinders"/>
        <s v="Online by adeel to M Waseem care of Tasleem mason "/>
        <s v="holdtie and dhaga"/>
        <s v="IIL pipe transportaion from shaikhupura"/>
        <s v="To kamran elec for Fans thara making"/>
        <s v="kamran office salary"/>
        <s v="To sami for site stationery"/>
        <s v="to mukhtar fo rhilti machine repairing"/>
        <s v="Online by BH to Osama Abrar "/>
        <s v="Online by adeel to S Abdul Wajid Purchased 02 Nos R410 Refrigerant Cylinders"/>
        <s v="Online by adeel to Israr bhai"/>
        <s v="purchased PPRc fittings from asadullah"/>
        <s v="paid to mukhtar"/>
        <s v="1.5 mm 4 core flexible wite 90 meter"/>
        <s v="20&quot; cable tie"/>
        <s v="NICVD staff salaries"/>
        <s v="Kamran and Mateen salary"/>
        <s v="paid for 02 nos water tankers"/>
        <s v="Shahzad salary"/>
        <s v="Amjad and waseem salary"/>
        <s v="purchased floor drain, waste pipe and fittings"/>
        <s v="asif hussain salary"/>
        <s v="to kamran for 2 months"/>
        <s v="Online by adeel to maxon CHEMIAL  against chemicals"/>
        <s v="Online by adeel to ahsan for staff salaries"/>
        <s v="To faheem for rawal bolts"/>
        <s v="umair and saad salary"/>
        <s v="khushnood, nadeem painter + shahid painter salary + haris"/>
        <s v="red oxide mixing oil (to saad)"/>
        <s v="Ahsan office + Rehan aslam salary"/>
        <s v="Online by adeel to S Abdul Wajid Purchased 03 Nos R410 Refrigerant Cylinders"/>
        <s v="Online by adeel to hassan insualtor"/>
        <s v="Online by adeel to adnan hyde"/>
        <s v="Online by adeel to MIRZA FAKHAR UL ISLAM BAIG for 04 Nos fire extinghuishers"/>
        <s v="to mukhtar purchased WD 40, contact cleaner, taflon tapes screw."/>
        <s v="purchased drill machine and bit from incco"/>
        <s v="Amir engr + Gul sher"/>
        <s v="Imtiaz staff remaining salaries"/>
        <s v="To kamran elec for masonery work"/>
        <s v="Purchased bottler traps from ZILVER grohe (KTM)"/>
        <s v="Online by adeel to M Ahtisham care of Faheem elec "/>
        <s v="Online by BH to Zaman contractor Rs 50,000"/>
        <s v="Online by BH to Unique Tools = 250,000"/>
        <s v="Online by BH to asad ullah for DADEX pipe 110mm for Meezan gujranwala"/>
        <s v="Groceries (Feb 25)"/>
        <s v="Fuel at site (Feb 25)"/>
        <s v="purchased washroom chain (easy paisa to umair)"/>
        <s v="Purchased nut bolt taflon and fittings"/>
        <s v="To adnan shamsi for misc expenses"/>
        <s v="Online by BH to Afsar hussain in Bilal masjid acc"/>
        <s v="Online by BH to Air guide company = 500,000"/>
        <s v="Online by BH to partners acc care of Habib insulation = 500,000"/>
        <s v="Online by BH to Payment for 02 Nos Cylinder R422 for Bilal masjid Donation"/>
        <s v="Online by BH to fatemi traders = 169,421"/>
        <s v="Sheet hawala by Al madina = 800,000"/>
        <s v="To waqar cable tray = 130520"/>
        <s v="Online by BH = 580,000"/>
        <s v="To umer for office fridge repaired"/>
        <s v="purchased wire mesh by mukhtar"/>
        <s v="purchased shazaib computer board"/>
        <s v="cash paid from office (hand over by ahsan office) = 450,000"/>
        <s v="to mukhtar from 1 march to 10 march"/>
        <s v="purchased computer mouse"/>
        <s v="To adnan for fan motor"/>
        <s v="TO amir for super card (March 25)"/>
        <s v="cash collect by aness from almadina = 327,130"/>
        <s v="Online by BH to kamran cladding in Imtiaz"/>
        <s v="Online by BH to M. Arsalan for Cable Tray "/>
        <s v="purchased fittings + taflon tapes"/>
        <s v="Online by BH to Ali raza care of touqeer air balancing in various projects"/>
        <s v="misc by waqas"/>
        <s v="cash collect by jahangeer accrssent against HVAC controls work"/>
        <s v="Online by BH to Imran Rasheed for Labour charges AC Installation"/>
        <s v="Online by BH to Ahsan for khaadi canteen expenses"/>
        <s v="Rohni 03 days salary (easy paisa)"/>
        <s v="To zubair for Zubair for folding"/>
        <s v="To staff aftari for Site"/>
        <s v="TO israr bhai for visa site"/>
        <s v="Scrap from site to office"/>
        <s v="to amjad for misc invoices"/>
        <s v="remaining cash to mumtaz Chiller PLC"/>
        <s v="purchased 3 thans cloth"/>
        <s v="To Israr bhai for fuel expenses"/>
        <s v="Cash cheque given to Shahzaib BVN (for purchased of HRV)"/>
        <s v="Cash collect by osama abrar for AHUs work"/>
        <s v="Cash paid Umar the Future Technology for Solar Panel system at MRH Home"/>
        <s v="Cash paid to Muzammil in NASTP"/>
        <s v="Cash paid to Muzammil in J outlet"/>
        <s v="Ruturn Tickets for Engr Noman from Karachi to Lahore by BH"/>
        <s v="Rehana aunty ufone and mobile balance"/>
        <s v="to irfan AC"/>
        <s v="TO moiz for misc expenses at site"/>
        <s v="Online by BH to Touqeer for Gujranwala expenses"/>
        <s v="Cash Given to saeed sons (BY BH) amt = 3,228,392/-"/>
        <s v="cash collect by Talib care off Global technologies"/>
        <s v="purchased brass rod, weight machine and other items"/>
        <s v="To ISRAR bhai for compressor repairing."/>
        <s v="02 nos computer ram purchased 4 gb"/>
        <s v="paid for photocopies for 01 months"/>
        <s v="Purchased Compressor for CITI Bank (by bH)"/>
        <s v="To Imran Feroz (Transfer by Rehan from his account)"/>
        <s v="To Tasleen in FTC washroom works  (Transfer by Rehan)"/>
        <s v="Mazda transportaion for BAF valves"/>
        <s v="TO moiz for flare nuts"/>
        <s v="TO moiz for gas bykia rent"/>
        <s v="paid transporation for Fans for khurshid fans"/>
        <s v="To aneeq in Engro 7th Floor (by BH)"/>
        <s v="To amir contractor in Rehmat shipping by bH)"/>
        <s v="cash chq collect by aness from almadina"/>
        <s v="Cheque received from Al madina steel (Given to Anees mujahid)"/>
        <s v="Cheque received from Al madina steel  (Given to Noman Bank Al falah)"/>
        <s v="Cash chq (Given to Kamran Insulation)"/>
        <s v="Israr bhai salary (online by Rehan Aslam)"/>
        <s v="Adnan bhai salary (online by Rehan Aslam)"/>
        <s v="Rohail bhai salary (online by Rehan Aslam)"/>
        <s v="Transfer to Faisal Qazi for VISA (online by Rehan Aslam)"/>
        <s v="Ustad qayyum, Shahbaz &amp; Abbas, nawaz, raheel, saqib, haris, rafay, chacha lateef, farhan, uzair"/>
        <s v="ahsan computer mouse purchased"/>
        <s v="asif hussain + Umair + Saad salary"/>
        <s v="Waqas salary"/>
        <s v="Mateen + Kamran salary"/>
        <s v="Saqib + Naveed salary"/>
        <s v="Online by BH to Sajid for piping payment for Engro 7th floor"/>
        <s v="Online by BH to tech vision for Piping labour j dot Lahore dolman"/>
        <s v="Transfer RMR staff salaries"/>
        <s v="Irfan + Fahad farid salary"/>
        <s v="Online by Al madina to arshad enterprises care of khurshid fans = 400,000"/>
        <s v="Online by Al madina to ahsan for staff salaries"/>
        <s v="Online by Al madina to Touqeer for staff salaries"/>
        <s v="Online by BH to Ali raza for air balancing"/>
        <s v="Online by BH to Lala zaman bank al habib piping labour"/>
        <s v="Cash paid (Given by nadeem bhai)"/>
        <s v="purchased halsah and hilti connector by Laraib"/>
        <s v="Shahid, abid + Asif salary"/>
        <s v="purchased floor drain and end cap"/>
        <s v="Laraib + Jawed salary"/>
        <s v="purchased silicon and hanging clip, nut bolt"/>
        <s v="Online by Al madina to ahsan for misc expenses"/>
        <s v="Online by BH to Mirza subhan baig care of Muzzamil In 10 pearls"/>
        <s v="purchased pipe and fittings"/>
        <s v="To kamran for fuel"/>
        <s v="Irfan salary"/>
        <s v="To israr bhai for fuel for staff"/>
        <s v="repaired drill machine"/>
        <s v="Cash chq given to shan controls (rec by imran)"/>
        <s v="18 SWG G.I sheet 8 x 4   07 Sheets purchased from al madina"/>
        <s v="misc invoices for MHR home and Sir Rehman"/>
        <s v="mossi home salaries with diver salary (Mar 25)"/>
        <s v="Nadaeem bahi salary"/>
        <s v="Groceries (Mar 25)"/>
        <s v="Fuel at site (Mar 25)"/>
        <s v="paid to azam corporation for drawings prints = 35000"/>
        <s v="TO amir engr for mar 25"/>
        <s v="Super card to amir engr (april 25)"/>
        <s v="to amjad for misc material"/>
        <s v="TO Engr Noman for site expenses"/>
        <s v="purchased kamran computer and 2 rams"/>
        <s v="purchased jubliee clamp, disc and nut bolts"/>
        <s v="purchased rubber gutkay"/>
        <s v="To israr bhai"/>
        <s v="To khushnood"/>
        <s v="Khushnood + nadeem painter remaining salary"/>
        <s v="JPMc invoice by nadeem bhai"/>
        <s v="FTC invoice by nadeem bhai"/>
        <s v="Honey moon invoice by nadeem bhai"/>
        <s v="Office invoice by nadeem bhai (purchased printer)"/>
        <s v="Meezan bank invoice by nadeem bhai"/>
        <s v="Imtiaz invoice by nadeem bhai"/>
        <s v="BAFL invoice for BAFL"/>
        <s v="To Easy paisa to imran khan for accomodation"/>
        <s v="cash paid purchased puchased of fan"/>
        <s v="Remaining salary of IRFAN AC + Fahad farid"/>
        <s v="cash chq given to khurshid fan (from Al madina)"/>
        <s v="To jahangeer for mobile balance"/>
        <s v="paid to azam corporation for drawings prints = 10,000"/>
        <s v="Welding plant repaired"/>
        <s v="purchased plastic"/>
        <s v="purchased stickers from pakistan chowk by mukhtar"/>
        <s v="cash paid (rec by kamran technician at site)"/>
        <s v="grinder and hilti repaired"/>
        <s v="purchased 2 gas cylinder R 134A + Fuel"/>
        <s v="paid for copper pipe builty"/>
        <s v="paid for 5mm glass mirror for PAF zahid sahab home"/>
        <s v="Israr bhai laptop trobleshoot and repaired"/>
        <s v="to abbas for fuel"/>
        <s v="paid for citi bank stitckers"/>
        <s v="To global technologies (aisha interior chq)"/>
        <s v="To ZAG insulation (aisha interior chq)"/>
        <s v="cash chq given to Sami duct (from al madina)"/>
        <s v="cash chq given to Air Guide Akbar (from al madina)"/>
        <s v="invoices DP world"/>
        <s v="invoices Imtiaz saddar"/>
        <s v="purchased marker + inchi tape"/>
        <s v="TO zohaib ahmed khan for cold stogare work + small chiller (rec by Amir)"/>
        <s v="Paid MCB chq 2031680111"/>
        <s v="Received from Bahria project (cash transfer to John account)"/>
        <s v="Paid MCB chq 2031680112 = 153,332/-"/>
        <s v="Paid MCB chq 2031680118 against valves"/>
        <s v="Paid MCB chq 2031680119 abdullah enterprises in meezan"/>
        <s v="Paid MCB chq 2031680120 "/>
        <s v="Paid MCB chq 2031680121"/>
        <s v="Paid MCB chq 2031680122"/>
        <s v="Received from IK in acc of DHL HBL chq # 10002418 (Given to Fakhri brother)"/>
        <s v="Received from IK in acc of Kanteen ISL Meezan bank chq # A-11100867  (Given to crescent corporation in State life copper pipe deal)"/>
        <s v="Received from IK in acc of Kanteen ISL Meezan bank chq # A-11100866  (Given to Haier Pakistan in Haeir spilt Acs deal)"/>
        <s v="MCB Chq 2031680125 (Given to powermech care of habib insulation for SST input adjustment) = tatal amt  = 900,360"/>
        <s v="MCB 2031680127"/>
        <s v="MCB chq 2031680128 (given to Gul zameen for threaded rods) = total amt 132,290"/>
        <s v="MCB 2031680124 (ERW pipe purchased)"/>
        <s v="MCB 2031680131 (MS pipe purchased)"/>
        <s v="Received from aisha interior in acc of BAH 12 floor against pending bill (Cash chq BAHL Chq 10499713) (Given to Nadeem bhai in his profit sharing)"/>
        <s v="Received adhoc payment from My interior against IPC 2"/>
        <s v="FTC Monthly Feb 25"/>
        <s v="Received from IK in acc of GSK BAFL chq # (Given to Al madina steel)"/>
        <s v="Received from IK in acc of VISA BAFL chq # 60572318 (Given to Al madina steel)"/>
        <s v="Received from IK in acc of sana safinaz BAFL chq # 60572318 (Given to Al madina steel)"/>
        <s v="Received from IK in acc of Lama BAFL chq # 60572318 (Given to Al madina steel)"/>
        <s v="Received from IK in acc of Daraz office BAFL chq # 60572318 (Given to Al madina steel)"/>
        <s v="1% invoice charges for above 5 payments"/>
        <s v="O &amp; M bill for Feb 25"/>
        <s v="Rec cash chq BAHL chq # 10055414 Given to BH in his petty cash)"/>
        <s v="Received against final bill for washroom work at FTC (against Bill # 154 SST inv # 1090)"/>
        <s v="Received from IK in acc of Engro HBL chq # 10002387 (Given to Al madina steel)"/>
        <s v="Received from IK in acc of Engro HBL chq # 10002388 (Given to Al madina steel)"/>
        <s v="Received final payment from My interior against IPC 2"/>
        <s v="Received against BAF VFD payment SST invoice # 1055"/>
        <s v="Received online against Running Bill No 1"/>
        <s v="O &amp; M bill for Mar 25"/>
        <s v="Received against Running bill no 1 DIB chq # 31338753)"/>
        <s v="Received 30% mob advance (payment transfer online in Pioneer services)"/>
        <s v="Received cash chq against bill (Given to BH in petty cash)"/>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5">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March 2025"/>
        <s v="April 2025"/>
        <s v="October 2026" u="1"/>
        <s v="May" u="1"/>
        <s v="April" u="1"/>
        <s v="October 2027" u="1"/>
        <s v="August" u="1"/>
        <s v="February" u="1"/>
        <s v="October" u="1"/>
        <s v="November" u="1"/>
        <s v="JuLy 2015" u="1"/>
        <s v="July" u="1"/>
        <s v="October 2028" u="1"/>
        <s v="March" u="1"/>
        <s v="October 2029" u="1"/>
        <s v="April 2029" u="1"/>
        <s v="December" u="1"/>
        <s v="June" u="1"/>
        <s v="April 2028" u="1"/>
        <s v="April 2027" u="1"/>
        <s v="April 2038" u="1"/>
        <s v="April 2026" u="1"/>
        <s v="April 2037" u="1"/>
        <s v="April 2036" u="1"/>
        <s v="September" u="1"/>
        <s v="April 2035" u="1"/>
        <s v="January" u="1"/>
        <s v="April 2034" u="1"/>
        <s v="April 2033" u="1"/>
        <s v="April 2032" u="1"/>
        <s v="April 2031" u="1"/>
        <s v="April 2030" u="1"/>
        <s v="January 2098" u="1"/>
        <s v="October 2015" u="1"/>
        <s v="October 2025"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63.500864351852" createdVersion="5" refreshedVersion="6" minRefreshableVersion="3" recordCount="4733" xr:uid="{00000000-000A-0000-FFFF-FFFF2F000000}">
  <cacheSource type="worksheet">
    <worksheetSource ref="A1:H6118" sheet="Supplier"/>
  </cacheSource>
  <cacheFields count="8">
    <cacheField name="Date" numFmtId="0">
      <sharedItems containsNonDate="0" containsDate="1" containsString="0" containsBlank="1" minDate="2015-11-24T00:00:00" maxDate="2025-04-15T00:00:00" count="1595">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4T00:00:00"/>
        <d v="2025-02-15T00:00:00"/>
        <d v="2025-02-17T00:00:00"/>
        <d v="2025-02-18T00:00:00"/>
        <d v="2025-02-19T00:00:00"/>
        <d v="2025-02-24T00:00:00"/>
        <d v="2025-02-26T00:00:00"/>
        <d v="2025-02-27T00:00:00"/>
        <d v="2025-03-01T00:00:00"/>
        <d v="2025-03-05T00:00:00"/>
        <d v="2025-03-07T00:00:00"/>
        <d v="2025-03-09T00:00:00"/>
        <d v="2025-03-10T00:00:00"/>
        <d v="2025-03-11T00:00:00"/>
        <d v="2025-03-12T00:00:00"/>
        <d v="2025-03-13T00:00:00"/>
        <d v="2025-03-14T00:00:00"/>
        <d v="2025-03-15T00:00:00"/>
        <d v="2025-03-18T00:00:00"/>
        <d v="2025-03-19T00:00:00"/>
        <d v="2025-03-20T00:00:00"/>
        <d v="2025-03-21T00:00:00"/>
        <d v="2025-03-22T00:00:00"/>
        <d v="2025-03-25T00:00:00"/>
        <d v="2025-03-28T00:00:00"/>
        <d v="2025-03-29T00:00:00"/>
        <d v="2025-04-10T00:00:00"/>
        <d v="2025-04-11T00:00:00"/>
        <d v="2025-04-14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Exhaust Work"/>
        <s v="NICVD"/>
        <s v="J outlet lucky one mall"/>
        <s v="Spar supermarket"/>
        <s v="IT Work Deutsche Bank"/>
        <s v="Imtiaz supermarket"/>
        <s v="meezan gujranwala"/>
        <s v="BAH Fire work"/>
        <s v="Zeta Mall"/>
        <s v="NASTP II"/>
        <s v="Mall of Pindi"/>
        <s v="State life Insurance"/>
        <s v="10pearl NASTP"/>
        <s v="deutche bank" u="1"/>
        <s v="Meezan Bukhari" u="1"/>
        <s v="Rehmant shipping" u="1"/>
        <s v="Bank Al-falah" u="1"/>
        <s v="Food court hydery" u="1"/>
        <s v="BAF 10A floor" u="1"/>
        <s v="Sapphier" u="1"/>
        <s v="Hydery Mall" u="1"/>
        <s v="Zaid Factory" u="1"/>
        <s v="The Forum Shopping" u="1"/>
        <s v="BAH 24th Floor" u="1"/>
        <s v="falcon" u="1"/>
        <s v="Tri-fit" u="1"/>
        <s v="Advance" u="1"/>
        <s v="re" u="1"/>
        <s v="Ashre tech" u="1"/>
        <s v="Al-Karam Packages Mall" u="1"/>
        <s v="Bank Al-habib" u="1"/>
        <s v="BAF 10-B Floor" u="1"/>
        <s v="bah 12th flooor" u="1"/>
        <s v="BUT" u="1"/>
        <s v="Mckinsey" u="1"/>
        <s v="Engro" u="1"/>
        <s v="tahiri Masjid"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Fateh Steel" u="1"/>
        <s v="John" u="1"/>
        <s v="EAP" u="1"/>
        <s v="Advance Mustafa (Shaheen)" u="1"/>
        <s v="Accrescent Engineers" u="1"/>
        <s v="Amjad Bhai (DXB)" u="1"/>
        <s v="Mujahid Cylinder" u="1"/>
        <s v="Rizwan core" u="1"/>
        <s v="Advance mustafa (JPMC)" u="1"/>
        <s v="Raess Brothers" u="1"/>
        <s v="Ismail Jee Porta" u="1"/>
        <s v="Crescent Corporation" u="1"/>
        <s v="Orient Electric" u="1"/>
        <s v="KRC Solution" u="1"/>
        <s v="Komal Engineering" u="1"/>
        <s v="Saim bhai" u="1"/>
        <s v="De Creator" u="1"/>
        <s v="Rizwan VRF" u="1"/>
        <s v="LIBRA ENGR" u="1"/>
        <s v="SS sami" u="1"/>
        <s v="JES Instrument" u="1"/>
        <s v="Alpha Engineering" u="1"/>
        <s v="Malik Brother" u="1"/>
        <s v="Fakhri Brothers (MZN)" u="1"/>
        <s v="Anees Grills" u="1"/>
        <s v="Fakhri (meezan)" u="1"/>
        <s v="Zubair Ducting" u="1"/>
        <s v="SHI Engineering" u="1"/>
        <s v="Fame international" u="1"/>
        <s v="SASA" u="1"/>
        <s v="Saeed mama" u="1"/>
        <s v="Advance" u="1"/>
        <s v="Imran Ducting" u="1"/>
        <s v="Shabbir Pipe" u="1"/>
        <s v="Fakhri Brothers (NOVEC)" u="1"/>
        <s v="Tariq Industries" u="1"/>
        <s v="bharmal" u="1"/>
        <s v="H S Ahmed Ally" u="1"/>
        <s v="Flow Tab" u="1"/>
        <s v="Gulfam insulator" u="1"/>
        <s v="Advance mustafa" u="1"/>
        <s v="Prem Engineering" u="1"/>
        <s v="Zara Engineers" u="1"/>
        <s v="Guddu insulato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786">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132"/>
    <x v="2"/>
    <x v="11826"/>
    <n v="6700"/>
    <m/>
    <n v="-6700"/>
    <x v="195"/>
  </r>
  <r>
    <x v="2448"/>
    <x v="7"/>
    <x v="27"/>
    <x v="5204"/>
    <n v="3165"/>
    <m/>
    <n v="-3165"/>
    <x v="196"/>
  </r>
  <r>
    <x v="2448"/>
    <x v="4"/>
    <x v="27"/>
    <x v="5204"/>
    <n v="10860"/>
    <m/>
    <n v="-10860"/>
    <x v="197"/>
  </r>
  <r>
    <x v="2448"/>
    <x v="4"/>
    <x v="2"/>
    <x v="11827"/>
    <n v="350"/>
    <m/>
    <n v="-350"/>
    <x v="198"/>
  </r>
  <r>
    <x v="2448"/>
    <x v="136"/>
    <x v="878"/>
    <x v="898"/>
    <n v="10000"/>
    <m/>
    <n v="-10000"/>
    <x v="199"/>
  </r>
  <r>
    <x v="2448"/>
    <x v="135"/>
    <x v="2"/>
    <x v="11828"/>
    <n v="3000"/>
    <m/>
    <n v="-3000"/>
    <x v="200"/>
  </r>
  <r>
    <x v="2448"/>
    <x v="114"/>
    <x v="278"/>
    <x v="11823"/>
    <n v="12000"/>
    <m/>
    <n v="-12000"/>
    <x v="201"/>
  </r>
  <r>
    <x v="2448"/>
    <x v="138"/>
    <x v="2"/>
    <x v="11829"/>
    <n v="5000"/>
    <m/>
    <n v="-5000"/>
    <x v="202"/>
  </r>
  <r>
    <x v="2448"/>
    <x v="115"/>
    <x v="278"/>
    <x v="11830"/>
    <n v="29800"/>
    <m/>
    <n v="-29800"/>
    <x v="203"/>
  </r>
  <r>
    <x v="2448"/>
    <x v="114"/>
    <x v="843"/>
    <x v="11831"/>
    <n v="9600"/>
    <m/>
    <n v="-9600"/>
    <x v="204"/>
  </r>
  <r>
    <x v="2448"/>
    <x v="138"/>
    <x v="278"/>
    <x v="8336"/>
    <n v="6170"/>
    <m/>
    <n v="-6170"/>
    <x v="205"/>
  </r>
  <r>
    <x v="2448"/>
    <x v="114"/>
    <x v="285"/>
    <x v="11832"/>
    <n v="1000"/>
    <m/>
    <n v="-1000"/>
    <x v="206"/>
  </r>
  <r>
    <x v="2448"/>
    <x v="136"/>
    <x v="2"/>
    <x v="11833"/>
    <n v="4140"/>
    <m/>
    <n v="-4140"/>
    <x v="207"/>
  </r>
  <r>
    <x v="2448"/>
    <x v="131"/>
    <x v="278"/>
    <x v="11834"/>
    <n v="33675"/>
    <m/>
    <n v="-33675"/>
    <x v="208"/>
  </r>
  <r>
    <x v="2448"/>
    <x v="132"/>
    <x v="856"/>
    <x v="11835"/>
    <n v="100000"/>
    <m/>
    <n v="-100000"/>
    <x v="209"/>
  </r>
  <r>
    <x v="2448"/>
    <x v="141"/>
    <x v="278"/>
    <x v="11836"/>
    <n v="194000"/>
    <m/>
    <n v="-194000"/>
    <x v="210"/>
  </r>
  <r>
    <x v="2449"/>
    <x v="4"/>
    <x v="2"/>
    <x v="8114"/>
    <n v="3000"/>
    <m/>
    <n v="-3000"/>
    <x v="211"/>
  </r>
  <r>
    <x v="2449"/>
    <x v="136"/>
    <x v="278"/>
    <x v="11837"/>
    <n v="5000"/>
    <m/>
    <n v="-5000"/>
    <x v="212"/>
  </r>
  <r>
    <x v="2449"/>
    <x v="142"/>
    <x v="278"/>
    <x v="11838"/>
    <n v="32500"/>
    <m/>
    <n v="-32500"/>
    <x v="213"/>
  </r>
  <r>
    <x v="2449"/>
    <x v="142"/>
    <x v="278"/>
    <x v="8053"/>
    <n v="17000"/>
    <m/>
    <n v="-17000"/>
    <x v="214"/>
  </r>
  <r>
    <x v="2449"/>
    <x v="142"/>
    <x v="278"/>
    <x v="11839"/>
    <n v="20990"/>
    <m/>
    <n v="-20990"/>
    <x v="215"/>
  </r>
  <r>
    <x v="2449"/>
    <x v="135"/>
    <x v="496"/>
    <x v="11840"/>
    <n v="2100"/>
    <m/>
    <n v="-2100"/>
    <x v="216"/>
  </r>
  <r>
    <x v="2449"/>
    <x v="73"/>
    <x v="447"/>
    <x v="11841"/>
    <n v="10900"/>
    <m/>
    <n v="-10900"/>
    <x v="217"/>
  </r>
  <r>
    <x v="2449"/>
    <x v="136"/>
    <x v="474"/>
    <x v="233"/>
    <n v="3000"/>
    <m/>
    <n v="-3000"/>
    <x v="218"/>
  </r>
  <r>
    <x v="2449"/>
    <x v="132"/>
    <x v="474"/>
    <x v="233"/>
    <n v="1200"/>
    <m/>
    <n v="-1200"/>
    <x v="219"/>
  </r>
  <r>
    <x v="2449"/>
    <x v="73"/>
    <x v="278"/>
    <x v="11747"/>
    <n v="31000"/>
    <m/>
    <n v="-31000"/>
    <x v="220"/>
  </r>
  <r>
    <x v="2449"/>
    <x v="114"/>
    <x v="474"/>
    <x v="233"/>
    <n v="1600"/>
    <m/>
    <n v="-1600"/>
    <x v="221"/>
  </r>
  <r>
    <x v="2449"/>
    <x v="7"/>
    <x v="27"/>
    <x v="11842"/>
    <n v="33977"/>
    <m/>
    <n v="-33977"/>
    <x v="222"/>
  </r>
  <r>
    <x v="2449"/>
    <x v="4"/>
    <x v="27"/>
    <x v="11842"/>
    <n v="16117"/>
    <m/>
    <n v="-16117"/>
    <x v="223"/>
  </r>
  <r>
    <x v="2449"/>
    <x v="132"/>
    <x v="934"/>
    <x v="11843"/>
    <n v="2000000"/>
    <m/>
    <n v="-2000000"/>
    <x v="224"/>
  </r>
  <r>
    <x v="2449"/>
    <x v="132"/>
    <x v="934"/>
    <x v="11844"/>
    <n v="150000"/>
    <m/>
    <n v="-150000"/>
    <x v="225"/>
  </r>
  <r>
    <x v="2449"/>
    <x v="73"/>
    <x v="474"/>
    <x v="233"/>
    <n v="2500"/>
    <m/>
    <n v="-2500"/>
    <x v="226"/>
  </r>
  <r>
    <x v="2449"/>
    <x v="137"/>
    <x v="474"/>
    <x v="8211"/>
    <n v="500"/>
    <m/>
    <n v="-500"/>
    <x v="227"/>
  </r>
  <r>
    <x v="2449"/>
    <x v="137"/>
    <x v="927"/>
    <x v="11845"/>
    <n v="400000"/>
    <m/>
    <n v="-400000"/>
    <x v="228"/>
  </r>
  <r>
    <x v="2449"/>
    <x v="129"/>
    <x v="922"/>
    <x v="11846"/>
    <n v="400000"/>
    <m/>
    <n v="-400000"/>
    <x v="229"/>
  </r>
  <r>
    <x v="2449"/>
    <x v="132"/>
    <x v="922"/>
    <x v="11846"/>
    <n v="400000"/>
    <m/>
    <n v="-400000"/>
    <x v="230"/>
  </r>
  <r>
    <x v="2450"/>
    <x v="135"/>
    <x v="278"/>
    <x v="11847"/>
    <n v="3400"/>
    <m/>
    <n v="-3400"/>
    <x v="231"/>
  </r>
  <r>
    <x v="2450"/>
    <x v="141"/>
    <x v="278"/>
    <x v="11848"/>
    <n v="33050"/>
    <m/>
    <n v="-33050"/>
    <x v="232"/>
  </r>
  <r>
    <x v="2450"/>
    <x v="73"/>
    <x v="474"/>
    <x v="233"/>
    <n v="800"/>
    <m/>
    <n v="-800"/>
    <x v="233"/>
  </r>
  <r>
    <x v="2450"/>
    <x v="4"/>
    <x v="2"/>
    <x v="8114"/>
    <n v="4000"/>
    <m/>
    <n v="-4000"/>
    <x v="234"/>
  </r>
  <r>
    <x v="2450"/>
    <x v="141"/>
    <x v="390"/>
    <x v="11849"/>
    <n v="4050"/>
    <m/>
    <n v="-4050"/>
    <x v="235"/>
  </r>
  <r>
    <x v="2450"/>
    <x v="141"/>
    <x v="2"/>
    <x v="11590"/>
    <n v="83000"/>
    <m/>
    <n v="-83000"/>
    <x v="236"/>
  </r>
  <r>
    <x v="2450"/>
    <x v="141"/>
    <x v="390"/>
    <x v="11850"/>
    <n v="33000"/>
    <m/>
    <n v="-33000"/>
    <x v="237"/>
  </r>
  <r>
    <x v="2450"/>
    <x v="113"/>
    <x v="2"/>
    <x v="11851"/>
    <n v="20000"/>
    <m/>
    <n v="-20000"/>
    <x v="238"/>
  </r>
  <r>
    <x v="2450"/>
    <x v="104"/>
    <x v="716"/>
    <x v="11792"/>
    <n v="21000"/>
    <m/>
    <n v="-21000"/>
    <x v="239"/>
  </r>
  <r>
    <x v="2450"/>
    <x v="90"/>
    <x v="43"/>
    <x v="11852"/>
    <n v="187000"/>
    <m/>
    <n v="-187000"/>
    <x v="240"/>
  </r>
  <r>
    <x v="2450"/>
    <x v="136"/>
    <x v="278"/>
    <x v="11853"/>
    <n v="38250"/>
    <m/>
    <n v="-38250"/>
    <x v="241"/>
  </r>
  <r>
    <x v="2450"/>
    <x v="138"/>
    <x v="278"/>
    <x v="11853"/>
    <n v="38250"/>
    <m/>
    <n v="-38250"/>
    <x v="242"/>
  </r>
  <r>
    <x v="2450"/>
    <x v="114"/>
    <x v="278"/>
    <x v="11853"/>
    <n v="38250"/>
    <m/>
    <n v="-38250"/>
    <x v="243"/>
  </r>
  <r>
    <x v="2450"/>
    <x v="73"/>
    <x v="278"/>
    <x v="11853"/>
    <n v="38250"/>
    <m/>
    <n v="-38250"/>
    <x v="244"/>
  </r>
  <r>
    <x v="2451"/>
    <x v="135"/>
    <x v="864"/>
    <x v="11854"/>
    <n v="100000"/>
    <m/>
    <n v="-100000"/>
    <x v="245"/>
  </r>
  <r>
    <x v="2451"/>
    <x v="129"/>
    <x v="474"/>
    <x v="233"/>
    <n v="1900"/>
    <m/>
    <n v="-1900"/>
    <x v="246"/>
  </r>
  <r>
    <x v="2451"/>
    <x v="132"/>
    <x v="390"/>
    <x v="11855"/>
    <n v="8000"/>
    <m/>
    <n v="-8000"/>
    <x v="247"/>
  </r>
  <r>
    <x v="2451"/>
    <x v="135"/>
    <x v="2"/>
    <x v="7352"/>
    <n v="4690"/>
    <m/>
    <n v="-4690"/>
    <x v="248"/>
  </r>
  <r>
    <x v="2452"/>
    <x v="98"/>
    <x v="2"/>
    <x v="11856"/>
    <n v="9000"/>
    <m/>
    <n v="-9000"/>
    <x v="248"/>
  </r>
  <r>
    <x v="2452"/>
    <x v="73"/>
    <x v="285"/>
    <x v="11857"/>
    <n v="1000"/>
    <m/>
    <n v="-1000"/>
    <x v="248"/>
  </r>
  <r>
    <x v="2452"/>
    <x v="132"/>
    <x v="278"/>
    <x v="11858"/>
    <n v="35560"/>
    <m/>
    <n v="-35560"/>
    <x v="248"/>
  </r>
  <r>
    <x v="2452"/>
    <x v="129"/>
    <x v="2"/>
    <x v="11859"/>
    <n v="10000"/>
    <m/>
    <n v="-10000"/>
    <x v="248"/>
  </r>
  <r>
    <x v="2452"/>
    <x v="138"/>
    <x v="474"/>
    <x v="8211"/>
    <n v="300"/>
    <m/>
    <n v="-300"/>
    <x v="248"/>
  </r>
  <r>
    <x v="2452"/>
    <x v="138"/>
    <x v="285"/>
    <x v="11860"/>
    <n v="200"/>
    <m/>
    <n v="-200"/>
    <x v="248"/>
  </r>
  <r>
    <x v="2452"/>
    <x v="52"/>
    <x v="278"/>
    <x v="11861"/>
    <n v="1090"/>
    <m/>
    <n v="-1090"/>
    <x v="248"/>
  </r>
  <r>
    <x v="2452"/>
    <x v="52"/>
    <x v="278"/>
    <x v="10269"/>
    <n v="19620"/>
    <m/>
    <n v="-19620"/>
    <x v="248"/>
  </r>
  <r>
    <x v="2452"/>
    <x v="1"/>
    <x v="278"/>
    <x v="10269"/>
    <n v="13760"/>
    <m/>
    <n v="-13760"/>
    <x v="248"/>
  </r>
  <r>
    <x v="2452"/>
    <x v="52"/>
    <x v="278"/>
    <x v="10269"/>
    <n v="36650"/>
    <m/>
    <n v="-36650"/>
    <x v="248"/>
  </r>
  <r>
    <x v="2452"/>
    <x v="1"/>
    <x v="278"/>
    <x v="10269"/>
    <n v="22550"/>
    <m/>
    <n v="-22550"/>
    <x v="248"/>
  </r>
  <r>
    <x v="2452"/>
    <x v="1"/>
    <x v="278"/>
    <x v="10269"/>
    <n v="20500"/>
    <m/>
    <n v="-20500"/>
    <x v="248"/>
  </r>
  <r>
    <x v="2452"/>
    <x v="1"/>
    <x v="315"/>
    <x v="10269"/>
    <n v="10000"/>
    <m/>
    <n v="-10000"/>
    <x v="248"/>
  </r>
  <r>
    <x v="2453"/>
    <x v="132"/>
    <x v="286"/>
    <x v="11862"/>
    <n v="63000"/>
    <m/>
    <n v="-63000"/>
    <x v="248"/>
  </r>
  <r>
    <x v="2453"/>
    <x v="115"/>
    <x v="286"/>
    <x v="11862"/>
    <n v="16500"/>
    <m/>
    <n v="-16500"/>
    <x v="248"/>
  </r>
  <r>
    <x v="2454"/>
    <x v="114"/>
    <x v="450"/>
    <x v="11863"/>
    <n v="500000"/>
    <m/>
    <n v="-500000"/>
    <x v="248"/>
  </r>
  <r>
    <x v="2454"/>
    <x v="141"/>
    <x v="278"/>
    <x v="11801"/>
    <n v="117760"/>
    <m/>
    <n v="-117760"/>
    <x v="248"/>
  </r>
  <r>
    <x v="2454"/>
    <x v="114"/>
    <x v="605"/>
    <x v="11864"/>
    <n v="82010"/>
    <m/>
    <n v="-82010"/>
    <x v="248"/>
  </r>
  <r>
    <x v="2454"/>
    <x v="137"/>
    <x v="612"/>
    <x v="11865"/>
    <n v="26000"/>
    <m/>
    <n v="-26000"/>
    <x v="248"/>
  </r>
  <r>
    <x v="2455"/>
    <x v="132"/>
    <x v="882"/>
    <x v="11866"/>
    <n v="20000"/>
    <m/>
    <n v="-20000"/>
    <x v="248"/>
  </r>
  <r>
    <x v="2455"/>
    <x v="129"/>
    <x v="390"/>
    <x v="11867"/>
    <n v="24840"/>
    <m/>
    <n v="-24840"/>
    <x v="248"/>
  </r>
  <r>
    <x v="2455"/>
    <x v="52"/>
    <x v="390"/>
    <x v="11868"/>
    <n v="15150"/>
    <m/>
    <n v="-15150"/>
    <x v="248"/>
  </r>
  <r>
    <x v="2455"/>
    <x v="73"/>
    <x v="474"/>
    <x v="233"/>
    <n v="1900"/>
    <m/>
    <n v="-1900"/>
    <x v="248"/>
  </r>
  <r>
    <x v="2455"/>
    <x v="103"/>
    <x v="474"/>
    <x v="233"/>
    <n v="1500"/>
    <m/>
    <n v="-1500"/>
    <x v="248"/>
  </r>
  <r>
    <x v="2455"/>
    <x v="142"/>
    <x v="278"/>
    <x v="11869"/>
    <n v="31000"/>
    <m/>
    <n v="-31000"/>
    <x v="248"/>
  </r>
  <r>
    <x v="2455"/>
    <x v="128"/>
    <x v="278"/>
    <x v="11870"/>
    <n v="5800"/>
    <m/>
    <n v="-5800"/>
    <x v="248"/>
  </r>
  <r>
    <x v="2455"/>
    <x v="131"/>
    <x v="285"/>
    <x v="11871"/>
    <n v="2000"/>
    <m/>
    <n v="-2000"/>
    <x v="248"/>
  </r>
  <r>
    <x v="2455"/>
    <x v="128"/>
    <x v="278"/>
    <x v="11872"/>
    <n v="5761"/>
    <m/>
    <n v="-5761"/>
    <x v="248"/>
  </r>
  <r>
    <x v="2455"/>
    <x v="132"/>
    <x v="278"/>
    <x v="11873"/>
    <n v="4900"/>
    <m/>
    <n v="-4900"/>
    <x v="248"/>
  </r>
  <r>
    <x v="2455"/>
    <x v="4"/>
    <x v="2"/>
    <x v="8114"/>
    <n v="4000"/>
    <m/>
    <n v="-4000"/>
    <x v="248"/>
  </r>
  <r>
    <x v="2455"/>
    <x v="132"/>
    <x v="286"/>
    <x v="11874"/>
    <n v="124300"/>
    <m/>
    <n v="-124300"/>
    <x v="248"/>
  </r>
  <r>
    <x v="2455"/>
    <x v="129"/>
    <x v="286"/>
    <x v="11875"/>
    <n v="98000"/>
    <m/>
    <n v="-98000"/>
    <x v="248"/>
  </r>
  <r>
    <x v="2455"/>
    <x v="114"/>
    <x v="450"/>
    <x v="11863"/>
    <n v="310000"/>
    <m/>
    <n v="-310000"/>
    <x v="248"/>
  </r>
  <r>
    <x v="2455"/>
    <x v="129"/>
    <x v="698"/>
    <x v="11876"/>
    <n v="1000000"/>
    <m/>
    <n v="-1000000"/>
    <x v="248"/>
  </r>
  <r>
    <x v="2456"/>
    <x v="132"/>
    <x v="278"/>
    <x v="11877"/>
    <n v="13600"/>
    <m/>
    <n v="-13600"/>
    <x v="248"/>
  </r>
  <r>
    <x v="2456"/>
    <x v="131"/>
    <x v="278"/>
    <x v="11878"/>
    <n v="12236"/>
    <m/>
    <n v="-12236"/>
    <x v="248"/>
  </r>
  <r>
    <x v="2456"/>
    <x v="129"/>
    <x v="278"/>
    <x v="9642"/>
    <n v="17600"/>
    <m/>
    <n v="-17600"/>
    <x v="248"/>
  </r>
  <r>
    <x v="2456"/>
    <x v="132"/>
    <x v="278"/>
    <x v="11879"/>
    <n v="1000"/>
    <m/>
    <n v="-1000"/>
    <x v="248"/>
  </r>
  <r>
    <x v="2456"/>
    <x v="114"/>
    <x v="2"/>
    <x v="11880"/>
    <n v="15000"/>
    <m/>
    <n v="-15000"/>
    <x v="248"/>
  </r>
  <r>
    <x v="2456"/>
    <x v="115"/>
    <x v="289"/>
    <x v="11881"/>
    <n v="11960"/>
    <m/>
    <n v="-11960"/>
    <x v="248"/>
  </r>
  <r>
    <x v="2456"/>
    <x v="73"/>
    <x v="474"/>
    <x v="233"/>
    <n v="1200"/>
    <m/>
    <n v="-1200"/>
    <x v="248"/>
  </r>
  <r>
    <x v="2456"/>
    <x v="115"/>
    <x v="285"/>
    <x v="11882"/>
    <n v="10000"/>
    <m/>
    <n v="-10000"/>
    <x v="248"/>
  </r>
  <r>
    <x v="2456"/>
    <x v="104"/>
    <x v="278"/>
    <x v="11883"/>
    <n v="1500"/>
    <m/>
    <n v="-1500"/>
    <x v="248"/>
  </r>
  <r>
    <x v="2456"/>
    <x v="142"/>
    <x v="474"/>
    <x v="233"/>
    <n v="1500"/>
    <m/>
    <n v="-1500"/>
    <x v="248"/>
  </r>
  <r>
    <x v="2456"/>
    <x v="128"/>
    <x v="278"/>
    <x v="11884"/>
    <n v="3430"/>
    <m/>
    <n v="-3430"/>
    <x v="248"/>
  </r>
  <r>
    <x v="2456"/>
    <x v="4"/>
    <x v="2"/>
    <x v="8114"/>
    <n v="4000"/>
    <m/>
    <n v="-4000"/>
    <x v="248"/>
  </r>
  <r>
    <x v="2456"/>
    <x v="131"/>
    <x v="918"/>
    <x v="11885"/>
    <n v="45741"/>
    <m/>
    <n v="-45741"/>
    <x v="248"/>
  </r>
  <r>
    <x v="2456"/>
    <x v="52"/>
    <x v="918"/>
    <x v="11885"/>
    <n v="140000"/>
    <m/>
    <n v="-140000"/>
    <x v="248"/>
  </r>
  <r>
    <x v="2456"/>
    <x v="129"/>
    <x v="918"/>
    <x v="11885"/>
    <n v="31000"/>
    <m/>
    <n v="-31000"/>
    <x v="248"/>
  </r>
  <r>
    <x v="2457"/>
    <x v="7"/>
    <x v="27"/>
    <x v="2203"/>
    <n v="770"/>
    <m/>
    <n v="-770"/>
    <x v="248"/>
  </r>
  <r>
    <x v="2457"/>
    <x v="4"/>
    <x v="27"/>
    <x v="2203"/>
    <n v="800"/>
    <m/>
    <n v="-800"/>
    <x v="248"/>
  </r>
  <r>
    <x v="2457"/>
    <x v="132"/>
    <x v="278"/>
    <x v="11886"/>
    <n v="3515"/>
    <m/>
    <n v="-3515"/>
    <x v="248"/>
  </r>
  <r>
    <x v="2457"/>
    <x v="142"/>
    <x v="474"/>
    <x v="9258"/>
    <n v="1000"/>
    <m/>
    <n v="-1000"/>
    <x v="248"/>
  </r>
  <r>
    <x v="2457"/>
    <x v="129"/>
    <x v="474"/>
    <x v="233"/>
    <n v="3000"/>
    <m/>
    <n v="-3000"/>
    <x v="248"/>
  </r>
  <r>
    <x v="2457"/>
    <x v="104"/>
    <x v="2"/>
    <x v="11887"/>
    <n v="2100"/>
    <m/>
    <n v="-2100"/>
    <x v="248"/>
  </r>
  <r>
    <x v="2457"/>
    <x v="138"/>
    <x v="2"/>
    <x v="11888"/>
    <n v="1500"/>
    <m/>
    <n v="-1500"/>
    <x v="248"/>
  </r>
  <r>
    <x v="2457"/>
    <x v="114"/>
    <x v="285"/>
    <x v="11889"/>
    <n v="2000"/>
    <m/>
    <n v="-2000"/>
    <x v="248"/>
  </r>
  <r>
    <x v="2457"/>
    <x v="4"/>
    <x v="43"/>
    <x v="9816"/>
    <n v="7000"/>
    <m/>
    <n v="-7000"/>
    <x v="248"/>
  </r>
  <r>
    <x v="2457"/>
    <x v="132"/>
    <x v="474"/>
    <x v="233"/>
    <n v="2000"/>
    <m/>
    <n v="-2000"/>
    <x v="248"/>
  </r>
  <r>
    <x v="2457"/>
    <x v="114"/>
    <x v="474"/>
    <x v="233"/>
    <n v="1000"/>
    <m/>
    <n v="-1000"/>
    <x v="248"/>
  </r>
  <r>
    <x v="2457"/>
    <x v="4"/>
    <x v="2"/>
    <x v="8114"/>
    <n v="3000"/>
    <m/>
    <n v="-3000"/>
    <x v="248"/>
  </r>
  <r>
    <x v="2457"/>
    <x v="73"/>
    <x v="935"/>
    <x v="11890"/>
    <n v="29697"/>
    <m/>
    <n v="-29697"/>
    <x v="248"/>
  </r>
  <r>
    <x v="2457"/>
    <x v="104"/>
    <x v="935"/>
    <x v="11890"/>
    <n v="81000"/>
    <m/>
    <n v="-81000"/>
    <x v="248"/>
  </r>
  <r>
    <x v="2457"/>
    <x v="134"/>
    <x v="935"/>
    <x v="11890"/>
    <n v="147820"/>
    <m/>
    <n v="-147820"/>
    <x v="248"/>
  </r>
  <r>
    <x v="2457"/>
    <x v="129"/>
    <x v="935"/>
    <x v="11890"/>
    <n v="241483"/>
    <m/>
    <n v="-241483"/>
    <x v="248"/>
  </r>
  <r>
    <x v="2457"/>
    <x v="142"/>
    <x v="541"/>
    <x v="11891"/>
    <n v="1000000"/>
    <m/>
    <n v="-1000000"/>
    <x v="248"/>
  </r>
  <r>
    <x v="2457"/>
    <x v="132"/>
    <x v="936"/>
    <x v="11892"/>
    <n v="70000"/>
    <m/>
    <n v="-70000"/>
    <x v="248"/>
  </r>
  <r>
    <x v="2431"/>
    <x v="104"/>
    <x v="78"/>
    <x v="11495"/>
    <n v="1000000"/>
    <m/>
    <n v="-1000000"/>
    <x v="121"/>
  </r>
  <r>
    <x v="2431"/>
    <x v="132"/>
    <x v="856"/>
    <x v="11893"/>
    <n v="200000"/>
    <m/>
    <n v="-200000"/>
    <x v="121"/>
  </r>
  <r>
    <x v="2435"/>
    <x v="73"/>
    <x v="557"/>
    <x v="11894"/>
    <n v="200000"/>
    <m/>
    <n v="-200000"/>
    <x v="121"/>
  </r>
  <r>
    <x v="2436"/>
    <x v="113"/>
    <x v="78"/>
    <x v="11895"/>
    <n v="952500"/>
    <m/>
    <n v="-952500"/>
    <x v="121"/>
  </r>
  <r>
    <x v="2436"/>
    <x v="114"/>
    <x v="78"/>
    <x v="11895"/>
    <n v="164100"/>
    <m/>
    <n v="-164100"/>
    <x v="121"/>
  </r>
  <r>
    <x v="2436"/>
    <x v="138"/>
    <x v="78"/>
    <x v="11895"/>
    <n v="74000"/>
    <m/>
    <n v="-74000"/>
    <x v="121"/>
  </r>
  <r>
    <x v="2436"/>
    <x v="104"/>
    <x v="78"/>
    <x v="11895"/>
    <n v="296217"/>
    <m/>
    <n v="-296217"/>
    <x v="121"/>
  </r>
  <r>
    <x v="2436"/>
    <x v="73"/>
    <x v="78"/>
    <x v="11895"/>
    <n v="14683"/>
    <m/>
    <n v="-14683"/>
    <x v="121"/>
  </r>
  <r>
    <x v="2441"/>
    <x v="134"/>
    <x v="369"/>
    <x v="11896"/>
    <n v="150000"/>
    <m/>
    <n v="-150000"/>
    <x v="121"/>
  </r>
  <r>
    <x v="2441"/>
    <x v="134"/>
    <x v="369"/>
    <x v="11897"/>
    <n v="150000"/>
    <m/>
    <n v="-150000"/>
    <x v="121"/>
  </r>
  <r>
    <x v="2443"/>
    <x v="134"/>
    <x v="742"/>
    <x v="11898"/>
    <n v="55000"/>
    <m/>
    <n v="-55000"/>
    <x v="121"/>
  </r>
  <r>
    <x v="2443"/>
    <x v="22"/>
    <x v="261"/>
    <x v="11899"/>
    <n v="45360"/>
    <m/>
    <n v="-45360"/>
    <x v="121"/>
  </r>
  <r>
    <x v="2443"/>
    <x v="23"/>
    <x v="261"/>
    <x v="11899"/>
    <n v="44880"/>
    <m/>
    <n v="-44880"/>
    <x v="121"/>
  </r>
  <r>
    <x v="2443"/>
    <x v="1"/>
    <x v="261"/>
    <x v="11899"/>
    <n v="33872"/>
    <m/>
    <n v="-33872"/>
    <x v="121"/>
  </r>
  <r>
    <x v="2443"/>
    <x v="1"/>
    <x v="261"/>
    <x v="11900"/>
    <n v="94725"/>
    <m/>
    <n v="-94725"/>
    <x v="121"/>
  </r>
  <r>
    <x v="2449"/>
    <x v="142"/>
    <x v="338"/>
    <x v="11901"/>
    <n v="200000"/>
    <m/>
    <n v="-200000"/>
    <x v="121"/>
  </r>
  <r>
    <x v="2449"/>
    <x v="142"/>
    <x v="338"/>
    <x v="11902"/>
    <n v="200000"/>
    <m/>
    <n v="-200000"/>
    <x v="121"/>
  </r>
  <r>
    <x v="2449"/>
    <x v="52"/>
    <x v="389"/>
    <x v="11903"/>
    <n v="311440"/>
    <m/>
    <n v="-311440"/>
    <x v="121"/>
  </r>
  <r>
    <x v="2451"/>
    <x v="115"/>
    <x v="869"/>
    <x v="11904"/>
    <n v="25000"/>
    <m/>
    <n v="-25000"/>
    <x v="121"/>
  </r>
  <r>
    <x v="2451"/>
    <x v="136"/>
    <x v="869"/>
    <x v="11904"/>
    <n v="160000"/>
    <m/>
    <n v="-160000"/>
    <x v="121"/>
  </r>
  <r>
    <x v="2451"/>
    <x v="129"/>
    <x v="605"/>
    <x v="11905"/>
    <n v="1895435"/>
    <m/>
    <n v="-1895435"/>
    <x v="121"/>
  </r>
  <r>
    <x v="2457"/>
    <x v="131"/>
    <x v="389"/>
    <x v="11906"/>
    <n v="162472"/>
    <m/>
    <n v="-162472"/>
    <x v="121"/>
  </r>
  <r>
    <x v="2431"/>
    <x v="1"/>
    <x v="97"/>
    <x v="11907"/>
    <m/>
    <n v="1261745"/>
    <n v="1261745"/>
    <x v="122"/>
  </r>
  <r>
    <x v="2436"/>
    <x v="115"/>
    <x v="97"/>
    <x v="11908"/>
    <m/>
    <n v="5005006"/>
    <n v="5005006"/>
    <x v="122"/>
  </r>
  <r>
    <x v="2436"/>
    <x v="115"/>
    <x v="97"/>
    <x v="9184"/>
    <n v="40050"/>
    <m/>
    <n v="-40050"/>
    <x v="122"/>
  </r>
  <r>
    <x v="2436"/>
    <x v="115"/>
    <x v="97"/>
    <x v="11909"/>
    <m/>
    <n v="1501500"/>
    <n v="1501500"/>
    <x v="122"/>
  </r>
  <r>
    <x v="2436"/>
    <x v="115"/>
    <x v="97"/>
    <x v="11910"/>
    <n v="4542"/>
    <m/>
    <n v="-4542"/>
    <x v="122"/>
  </r>
  <r>
    <x v="2436"/>
    <x v="23"/>
    <x v="97"/>
    <x v="11911"/>
    <m/>
    <n v="401676"/>
    <n v="401676"/>
    <x v="122"/>
  </r>
  <r>
    <x v="2437"/>
    <x v="99"/>
    <x v="97"/>
    <x v="11912"/>
    <m/>
    <n v="5000019"/>
    <n v="5000019"/>
    <x v="122"/>
  </r>
  <r>
    <x v="2437"/>
    <x v="99"/>
    <x v="97"/>
    <x v="9184"/>
    <n v="40000"/>
    <m/>
    <n v="-40000"/>
    <x v="122"/>
  </r>
  <r>
    <x v="2442"/>
    <x v="90"/>
    <x v="97"/>
    <x v="11913"/>
    <m/>
    <n v="1931558"/>
    <n v="1931558"/>
    <x v="122"/>
  </r>
  <r>
    <x v="2445"/>
    <x v="108"/>
    <x v="97"/>
    <x v="11914"/>
    <m/>
    <n v="3489463"/>
    <n v="3489463"/>
    <x v="122"/>
  </r>
  <r>
    <x v="2446"/>
    <x v="112"/>
    <x v="97"/>
    <x v="11915"/>
    <m/>
    <n v="2679142"/>
    <n v="2679142"/>
    <x v="122"/>
  </r>
  <r>
    <x v="2446"/>
    <x v="112"/>
    <x v="97"/>
    <x v="9184"/>
    <n v="26783"/>
    <m/>
    <n v="-26783"/>
    <x v="122"/>
  </r>
  <r>
    <x v="2450"/>
    <x v="99"/>
    <x v="97"/>
    <x v="11916"/>
    <m/>
    <n v="1895435"/>
    <n v="1895435"/>
    <x v="122"/>
  </r>
  <r>
    <x v="2454"/>
    <x v="73"/>
    <x v="97"/>
    <x v="11917"/>
    <m/>
    <n v="3637888"/>
    <n v="3637888"/>
    <x v="122"/>
  </r>
  <r>
    <x v="2454"/>
    <x v="73"/>
    <x v="97"/>
    <x v="11918"/>
    <m/>
    <n v="3620988"/>
    <n v="3620988"/>
    <x v="122"/>
  </r>
  <r>
    <x v="2454"/>
    <x v="73"/>
    <x v="97"/>
    <x v="11919"/>
    <m/>
    <n v="3604088"/>
    <n v="3604088"/>
    <x v="122"/>
  </r>
  <r>
    <x v="2454"/>
    <x v="73"/>
    <x v="97"/>
    <x v="9184"/>
    <n v="36378"/>
    <m/>
    <n v="-36378"/>
    <x v="122"/>
  </r>
  <r>
    <x v="2454"/>
    <x v="73"/>
    <x v="97"/>
    <x v="9184"/>
    <n v="36209"/>
    <m/>
    <n v="-36209"/>
    <x v="122"/>
  </r>
  <r>
    <x v="2454"/>
    <x v="73"/>
    <x v="97"/>
    <x v="9184"/>
    <n v="36040"/>
    <m/>
    <n v="-36040"/>
    <x v="122"/>
  </r>
  <r>
    <x v="2458"/>
    <x v="129"/>
    <x v="278"/>
    <x v="11920"/>
    <n v="1700"/>
    <m/>
    <n v="-1700"/>
    <x v="249"/>
  </r>
  <r>
    <x v="2458"/>
    <x v="138"/>
    <x v="278"/>
    <x v="11921"/>
    <n v="1160"/>
    <m/>
    <n v="-1160"/>
    <x v="249"/>
  </r>
  <r>
    <x v="2458"/>
    <x v="138"/>
    <x v="278"/>
    <x v="11922"/>
    <n v="11850"/>
    <m/>
    <n v="-11850"/>
    <x v="249"/>
  </r>
  <r>
    <x v="2458"/>
    <x v="132"/>
    <x v="278"/>
    <x v="11923"/>
    <n v="39600"/>
    <m/>
    <n v="-39600"/>
    <x v="249"/>
  </r>
  <r>
    <x v="2458"/>
    <x v="134"/>
    <x v="474"/>
    <x v="233"/>
    <n v="1500"/>
    <m/>
    <n v="-1500"/>
    <x v="249"/>
  </r>
  <r>
    <x v="2458"/>
    <x v="52"/>
    <x v="278"/>
    <x v="11924"/>
    <n v="24100"/>
    <m/>
    <n v="-24100"/>
    <x v="249"/>
  </r>
  <r>
    <x v="2458"/>
    <x v="137"/>
    <x v="278"/>
    <x v="11924"/>
    <n v="24300"/>
    <m/>
    <n v="-24300"/>
    <x v="249"/>
  </r>
  <r>
    <x v="2458"/>
    <x v="104"/>
    <x v="278"/>
    <x v="11924"/>
    <n v="24100"/>
    <m/>
    <n v="-24100"/>
    <x v="249"/>
  </r>
  <r>
    <x v="2458"/>
    <x v="73"/>
    <x v="655"/>
    <x v="11196"/>
    <n v="82000"/>
    <m/>
    <n v="-82000"/>
    <x v="249"/>
  </r>
  <r>
    <x v="2458"/>
    <x v="142"/>
    <x v="756"/>
    <x v="11925"/>
    <n v="101900"/>
    <m/>
    <n v="-101900"/>
    <x v="249"/>
  </r>
  <r>
    <x v="2458"/>
    <x v="135"/>
    <x v="465"/>
    <x v="11926"/>
    <n v="30000"/>
    <m/>
    <n v="-30000"/>
    <x v="249"/>
  </r>
  <r>
    <x v="2459"/>
    <x v="4"/>
    <x v="434"/>
    <x v="233"/>
    <n v="1920"/>
    <m/>
    <n v="-1920"/>
    <x v="249"/>
  </r>
  <r>
    <x v="2459"/>
    <x v="132"/>
    <x v="278"/>
    <x v="11927"/>
    <n v="4600"/>
    <m/>
    <n v="-4600"/>
    <x v="249"/>
  </r>
  <r>
    <x v="2459"/>
    <x v="129"/>
    <x v="278"/>
    <x v="11927"/>
    <n v="4600"/>
    <m/>
    <n v="-4600"/>
    <x v="249"/>
  </r>
  <r>
    <x v="2459"/>
    <x v="104"/>
    <x v="278"/>
    <x v="11928"/>
    <n v="1900"/>
    <m/>
    <n v="-1900"/>
    <x v="249"/>
  </r>
  <r>
    <x v="2459"/>
    <x v="73"/>
    <x v="474"/>
    <x v="233"/>
    <n v="3500"/>
    <m/>
    <n v="-3500"/>
    <x v="249"/>
  </r>
  <r>
    <x v="2459"/>
    <x v="129"/>
    <x v="474"/>
    <x v="10899"/>
    <n v="1000"/>
    <m/>
    <n v="-1000"/>
    <x v="249"/>
  </r>
  <r>
    <x v="2459"/>
    <x v="131"/>
    <x v="390"/>
    <x v="11929"/>
    <n v="20000"/>
    <m/>
    <n v="-20000"/>
    <x v="249"/>
  </r>
  <r>
    <x v="2459"/>
    <x v="4"/>
    <x v="2"/>
    <x v="8114"/>
    <n v="3000"/>
    <m/>
    <n v="-3000"/>
    <x v="249"/>
  </r>
  <r>
    <x v="2459"/>
    <x v="131"/>
    <x v="285"/>
    <x v="11930"/>
    <n v="2000"/>
    <m/>
    <n v="-2000"/>
    <x v="249"/>
  </r>
  <r>
    <x v="2459"/>
    <x v="141"/>
    <x v="390"/>
    <x v="11931"/>
    <n v="5000"/>
    <m/>
    <n v="-5000"/>
    <x v="249"/>
  </r>
  <r>
    <x v="2459"/>
    <x v="4"/>
    <x v="2"/>
    <x v="11277"/>
    <n v="2500"/>
    <m/>
    <n v="-2500"/>
    <x v="249"/>
  </r>
  <r>
    <x v="2459"/>
    <x v="141"/>
    <x v="435"/>
    <x v="11932"/>
    <n v="507000"/>
    <m/>
    <n v="-507000"/>
    <x v="249"/>
  </r>
  <r>
    <x v="2459"/>
    <x v="73"/>
    <x v="682"/>
    <x v="11933"/>
    <n v="200000"/>
    <m/>
    <n v="-200000"/>
    <x v="249"/>
  </r>
  <r>
    <x v="2459"/>
    <x v="73"/>
    <x v="682"/>
    <x v="11933"/>
    <n v="200000"/>
    <m/>
    <n v="-200000"/>
    <x v="249"/>
  </r>
  <r>
    <x v="2459"/>
    <x v="97"/>
    <x v="43"/>
    <x v="9857"/>
    <n v="50000"/>
    <m/>
    <n v="-50000"/>
    <x v="249"/>
  </r>
  <r>
    <x v="2459"/>
    <x v="3"/>
    <x v="43"/>
    <x v="6876"/>
    <n v="5000"/>
    <m/>
    <n v="-5000"/>
    <x v="249"/>
  </r>
  <r>
    <x v="2459"/>
    <x v="136"/>
    <x v="43"/>
    <x v="9225"/>
    <n v="50000"/>
    <m/>
    <n v="-50000"/>
    <x v="249"/>
  </r>
  <r>
    <x v="2459"/>
    <x v="7"/>
    <x v="43"/>
    <x v="9858"/>
    <n v="105000"/>
    <m/>
    <n v="-105000"/>
    <x v="249"/>
  </r>
  <r>
    <x v="2459"/>
    <x v="141"/>
    <x v="43"/>
    <x v="11934"/>
    <n v="30000"/>
    <m/>
    <n v="-30000"/>
    <x v="249"/>
  </r>
  <r>
    <x v="2460"/>
    <x v="141"/>
    <x v="704"/>
    <x v="11935"/>
    <n v="1700"/>
    <m/>
    <n v="-1700"/>
    <x v="249"/>
  </r>
  <r>
    <x v="2460"/>
    <x v="137"/>
    <x v="704"/>
    <x v="11936"/>
    <n v="5400"/>
    <m/>
    <n v="-5400"/>
    <x v="249"/>
  </r>
  <r>
    <x v="2460"/>
    <x v="135"/>
    <x v="43"/>
    <x v="8010"/>
    <n v="103700"/>
    <m/>
    <n v="-103700"/>
    <x v="249"/>
  </r>
  <r>
    <x v="2460"/>
    <x v="114"/>
    <x v="278"/>
    <x v="11937"/>
    <n v="19000"/>
    <m/>
    <n v="-19000"/>
    <x v="249"/>
  </r>
  <r>
    <x v="2460"/>
    <x v="37"/>
    <x v="474"/>
    <x v="233"/>
    <n v="500"/>
    <m/>
    <n v="-500"/>
    <x v="249"/>
  </r>
  <r>
    <x v="2460"/>
    <x v="4"/>
    <x v="2"/>
    <x v="8114"/>
    <n v="3000"/>
    <m/>
    <n v="-3000"/>
    <x v="249"/>
  </r>
  <r>
    <x v="2460"/>
    <x v="132"/>
    <x v="474"/>
    <x v="233"/>
    <n v="800"/>
    <m/>
    <n v="-800"/>
    <x v="249"/>
  </r>
  <r>
    <x v="2460"/>
    <x v="132"/>
    <x v="286"/>
    <x v="11938"/>
    <n v="830000"/>
    <m/>
    <n v="-830000"/>
    <x v="249"/>
  </r>
  <r>
    <x v="2460"/>
    <x v="132"/>
    <x v="474"/>
    <x v="10075"/>
    <n v="4000"/>
    <m/>
    <n v="-4000"/>
    <x v="249"/>
  </r>
  <r>
    <x v="2460"/>
    <x v="135"/>
    <x v="43"/>
    <x v="9135"/>
    <n v="49300"/>
    <m/>
    <n v="-49300"/>
    <x v="249"/>
  </r>
  <r>
    <x v="2460"/>
    <x v="4"/>
    <x v="43"/>
    <x v="11939"/>
    <n v="90000"/>
    <m/>
    <n v="-90000"/>
    <x v="249"/>
  </r>
  <r>
    <x v="2460"/>
    <x v="23"/>
    <x v="43"/>
    <x v="11940"/>
    <n v="37670"/>
    <m/>
    <n v="-37670"/>
    <x v="249"/>
  </r>
  <r>
    <x v="2460"/>
    <x v="4"/>
    <x v="43"/>
    <x v="11941"/>
    <n v="46000"/>
    <m/>
    <n v="-46000"/>
    <x v="249"/>
  </r>
  <r>
    <x v="2460"/>
    <x v="4"/>
    <x v="43"/>
    <x v="11942"/>
    <n v="52250"/>
    <m/>
    <n v="-52250"/>
    <x v="249"/>
  </r>
  <r>
    <x v="2460"/>
    <x v="52"/>
    <x v="43"/>
    <x v="11943"/>
    <n v="81830"/>
    <m/>
    <n v="-81830"/>
    <x v="249"/>
  </r>
  <r>
    <x v="2460"/>
    <x v="4"/>
    <x v="43"/>
    <x v="11701"/>
    <n v="23000"/>
    <m/>
    <n v="-23000"/>
    <x v="249"/>
  </r>
  <r>
    <x v="2460"/>
    <x v="132"/>
    <x v="286"/>
    <x v="11944"/>
    <n v="185100"/>
    <m/>
    <n v="-185100"/>
    <x v="249"/>
  </r>
  <r>
    <x v="2460"/>
    <x v="104"/>
    <x v="904"/>
    <x v="11717"/>
    <n v="100000"/>
    <m/>
    <n v="-100000"/>
    <x v="249"/>
  </r>
  <r>
    <x v="2460"/>
    <x v="7"/>
    <x v="2"/>
    <x v="11945"/>
    <n v="85000"/>
    <m/>
    <n v="-85000"/>
    <x v="249"/>
  </r>
  <r>
    <x v="2460"/>
    <x v="7"/>
    <x v="2"/>
    <x v="11946"/>
    <n v="20000"/>
    <m/>
    <n v="-20000"/>
    <x v="249"/>
  </r>
  <r>
    <x v="2461"/>
    <x v="137"/>
    <x v="278"/>
    <x v="11801"/>
    <n v="65620"/>
    <m/>
    <n v="-65620"/>
    <x v="249"/>
  </r>
  <r>
    <x v="2461"/>
    <x v="132"/>
    <x v="278"/>
    <x v="11947"/>
    <n v="124560"/>
    <m/>
    <n v="-124560"/>
    <x v="249"/>
  </r>
  <r>
    <x v="2461"/>
    <x v="142"/>
    <x v="43"/>
    <x v="11852"/>
    <n v="187000"/>
    <m/>
    <n v="-187000"/>
    <x v="249"/>
  </r>
  <r>
    <x v="2461"/>
    <x v="104"/>
    <x v="43"/>
    <x v="11948"/>
    <n v="90000"/>
    <m/>
    <n v="-90000"/>
    <x v="249"/>
  </r>
  <r>
    <x v="2462"/>
    <x v="1"/>
    <x v="43"/>
    <x v="6873"/>
    <n v="229969.75806451615"/>
    <m/>
    <n v="-229969.75806451615"/>
    <x v="249"/>
  </r>
  <r>
    <x v="2462"/>
    <x v="23"/>
    <x v="43"/>
    <x v="9227"/>
    <n v="100920"/>
    <m/>
    <n v="-100920"/>
    <x v="249"/>
  </r>
  <r>
    <x v="2462"/>
    <x v="1"/>
    <x v="2"/>
    <x v="11949"/>
    <n v="3000"/>
    <m/>
    <n v="-3000"/>
    <x v="249"/>
  </r>
  <r>
    <x v="2462"/>
    <x v="114"/>
    <x v="43"/>
    <x v="10167"/>
    <n v="65140"/>
    <m/>
    <n v="-65140"/>
    <x v="249"/>
  </r>
  <r>
    <x v="2462"/>
    <x v="114"/>
    <x v="278"/>
    <x v="11950"/>
    <n v="400"/>
    <m/>
    <n v="-400"/>
    <x v="249"/>
  </r>
  <r>
    <x v="2462"/>
    <x v="132"/>
    <x v="278"/>
    <x v="11951"/>
    <n v="9200"/>
    <m/>
    <n v="-9200"/>
    <x v="249"/>
  </r>
  <r>
    <x v="2462"/>
    <x v="114"/>
    <x v="285"/>
    <x v="11930"/>
    <n v="1000"/>
    <m/>
    <n v="-1000"/>
    <x v="249"/>
  </r>
  <r>
    <x v="2462"/>
    <x v="4"/>
    <x v="2"/>
    <x v="8114"/>
    <n v="3000"/>
    <m/>
    <n v="-3000"/>
    <x v="249"/>
  </r>
  <r>
    <x v="2462"/>
    <x v="142"/>
    <x v="474"/>
    <x v="233"/>
    <n v="1200"/>
    <m/>
    <n v="-1200"/>
    <x v="249"/>
  </r>
  <r>
    <x v="2462"/>
    <x v="132"/>
    <x v="2"/>
    <x v="11952"/>
    <n v="8500"/>
    <m/>
    <n v="-8500"/>
    <x v="249"/>
  </r>
  <r>
    <x v="2462"/>
    <x v="132"/>
    <x v="43"/>
    <x v="11953"/>
    <n v="45000"/>
    <m/>
    <n v="-45000"/>
    <x v="249"/>
  </r>
  <r>
    <x v="2462"/>
    <x v="114"/>
    <x v="43"/>
    <x v="11954"/>
    <n v="74210"/>
    <m/>
    <n v="-74210"/>
    <x v="249"/>
  </r>
  <r>
    <x v="2462"/>
    <x v="73"/>
    <x v="278"/>
    <x v="11955"/>
    <n v="11200"/>
    <m/>
    <n v="-11200"/>
    <x v="249"/>
  </r>
  <r>
    <x v="2462"/>
    <x v="135"/>
    <x v="43"/>
    <x v="11956"/>
    <n v="383630"/>
    <m/>
    <n v="-383630"/>
    <x v="249"/>
  </r>
  <r>
    <x v="2462"/>
    <x v="142"/>
    <x v="43"/>
    <x v="9238"/>
    <n v="53270"/>
    <m/>
    <n v="-53270"/>
    <x v="249"/>
  </r>
  <r>
    <x v="2462"/>
    <x v="23"/>
    <x v="43"/>
    <x v="4902"/>
    <n v="28000"/>
    <m/>
    <n v="-28000"/>
    <x v="249"/>
  </r>
  <r>
    <x v="2462"/>
    <x v="114"/>
    <x v="2"/>
    <x v="11957"/>
    <n v="2000"/>
    <m/>
    <n v="-2000"/>
    <x v="249"/>
  </r>
  <r>
    <x v="2462"/>
    <x v="135"/>
    <x v="285"/>
    <x v="11535"/>
    <n v="1000"/>
    <m/>
    <n v="-1000"/>
    <x v="249"/>
  </r>
  <r>
    <x v="2462"/>
    <x v="7"/>
    <x v="2"/>
    <x v="11958"/>
    <n v="1000"/>
    <m/>
    <n v="-1000"/>
    <x v="249"/>
  </r>
  <r>
    <x v="2462"/>
    <x v="141"/>
    <x v="43"/>
    <x v="11959"/>
    <n v="363419"/>
    <m/>
    <n v="-363419"/>
    <x v="249"/>
  </r>
  <r>
    <x v="2462"/>
    <x v="131"/>
    <x v="43"/>
    <x v="11765"/>
    <n v="177206"/>
    <m/>
    <n v="-177206"/>
    <x v="249"/>
  </r>
  <r>
    <x v="2462"/>
    <x v="114"/>
    <x v="43"/>
    <x v="11749"/>
    <n v="115000"/>
    <m/>
    <n v="-115000"/>
    <x v="249"/>
  </r>
  <r>
    <x v="2462"/>
    <x v="22"/>
    <x v="43"/>
    <x v="11527"/>
    <n v="181244"/>
    <m/>
    <n v="-181244"/>
    <x v="249"/>
  </r>
  <r>
    <x v="2462"/>
    <x v="138"/>
    <x v="843"/>
    <x v="11960"/>
    <n v="420000"/>
    <m/>
    <n v="-420000"/>
    <x v="249"/>
  </r>
  <r>
    <x v="2462"/>
    <x v="142"/>
    <x v="548"/>
    <x v="11961"/>
    <n v="550000"/>
    <m/>
    <n v="-550000"/>
    <x v="249"/>
  </r>
  <r>
    <x v="2463"/>
    <x v="145"/>
    <x v="278"/>
    <x v="11962"/>
    <n v="19300"/>
    <m/>
    <n v="-19300"/>
    <x v="249"/>
  </r>
  <r>
    <x v="2463"/>
    <x v="73"/>
    <x v="474"/>
    <x v="233"/>
    <n v="500"/>
    <m/>
    <n v="-500"/>
    <x v="249"/>
  </r>
  <r>
    <x v="2463"/>
    <x v="52"/>
    <x v="43"/>
    <x v="8658"/>
    <n v="44610"/>
    <m/>
    <n v="-44610"/>
    <x v="249"/>
  </r>
  <r>
    <x v="2463"/>
    <x v="135"/>
    <x v="43"/>
    <x v="11082"/>
    <n v="29650"/>
    <m/>
    <n v="-29650"/>
    <x v="249"/>
  </r>
  <r>
    <x v="2463"/>
    <x v="135"/>
    <x v="2"/>
    <x v="11963"/>
    <n v="9000"/>
    <m/>
    <n v="-9000"/>
    <x v="249"/>
  </r>
  <r>
    <x v="2463"/>
    <x v="115"/>
    <x v="43"/>
    <x v="11964"/>
    <n v="110000"/>
    <m/>
    <n v="-110000"/>
    <x v="249"/>
  </r>
  <r>
    <x v="2462"/>
    <x v="4"/>
    <x v="43"/>
    <x v="11965"/>
    <n v="122500"/>
    <m/>
    <n v="-122500"/>
    <x v="249"/>
  </r>
  <r>
    <x v="2463"/>
    <x v="52"/>
    <x v="43"/>
    <x v="11966"/>
    <n v="125970"/>
    <m/>
    <n v="-125970"/>
    <x v="249"/>
  </r>
  <r>
    <x v="2463"/>
    <x v="52"/>
    <x v="43"/>
    <x v="9525"/>
    <n v="47000"/>
    <m/>
    <n v="-47000"/>
    <x v="249"/>
  </r>
  <r>
    <x v="2463"/>
    <x v="134"/>
    <x v="278"/>
    <x v="11967"/>
    <n v="5000"/>
    <m/>
    <n v="-5000"/>
    <x v="249"/>
  </r>
  <r>
    <x v="2463"/>
    <x v="136"/>
    <x v="43"/>
    <x v="8966"/>
    <n v="43650"/>
    <m/>
    <n v="-43650"/>
    <x v="249"/>
  </r>
  <r>
    <x v="2463"/>
    <x v="141"/>
    <x v="937"/>
    <x v="11968"/>
    <n v="350000"/>
    <m/>
    <n v="-350000"/>
    <x v="249"/>
  </r>
  <r>
    <x v="2463"/>
    <x v="137"/>
    <x v="937"/>
    <x v="11968"/>
    <n v="350000"/>
    <m/>
    <n v="-350000"/>
    <x v="249"/>
  </r>
  <r>
    <x v="2463"/>
    <x v="132"/>
    <x v="938"/>
    <x v="11969"/>
    <n v="50100"/>
    <m/>
    <n v="-50100"/>
    <x v="249"/>
  </r>
  <r>
    <x v="2463"/>
    <x v="89"/>
    <x v="477"/>
    <x v="11970"/>
    <n v="82756"/>
    <m/>
    <n v="-82756"/>
    <x v="249"/>
  </r>
  <r>
    <x v="2463"/>
    <x v="22"/>
    <x v="477"/>
    <x v="11970"/>
    <n v="7244"/>
    <m/>
    <n v="-7244"/>
    <x v="249"/>
  </r>
  <r>
    <x v="2464"/>
    <x v="129"/>
    <x v="43"/>
    <x v="11971"/>
    <n v="181200"/>
    <m/>
    <n v="-181200"/>
    <x v="249"/>
  </r>
  <r>
    <x v="2464"/>
    <x v="4"/>
    <x v="2"/>
    <x v="8114"/>
    <n v="2000"/>
    <m/>
    <n v="-2000"/>
    <x v="249"/>
  </r>
  <r>
    <x v="2464"/>
    <x v="98"/>
    <x v="43"/>
    <x v="11972"/>
    <n v="112100"/>
    <m/>
    <n v="-112100"/>
    <x v="249"/>
  </r>
  <r>
    <x v="2464"/>
    <x v="115"/>
    <x v="43"/>
    <x v="11973"/>
    <n v="71620"/>
    <m/>
    <n v="-71620"/>
    <x v="249"/>
  </r>
  <r>
    <x v="2464"/>
    <x v="136"/>
    <x v="43"/>
    <x v="11759"/>
    <n v="34230"/>
    <m/>
    <n v="-34230"/>
    <x v="249"/>
  </r>
  <r>
    <x v="2464"/>
    <x v="73"/>
    <x v="43"/>
    <x v="11974"/>
    <n v="88120"/>
    <m/>
    <n v="-88120"/>
    <x v="249"/>
  </r>
  <r>
    <x v="2464"/>
    <x v="1"/>
    <x v="474"/>
    <x v="11975"/>
    <n v="12000"/>
    <m/>
    <n v="-12000"/>
    <x v="249"/>
  </r>
  <r>
    <x v="2464"/>
    <x v="115"/>
    <x v="474"/>
    <x v="8211"/>
    <n v="250"/>
    <m/>
    <n v="-250"/>
    <x v="249"/>
  </r>
  <r>
    <x v="2464"/>
    <x v="134"/>
    <x v="474"/>
    <x v="550"/>
    <n v="1500"/>
    <m/>
    <n v="-1500"/>
    <x v="249"/>
  </r>
  <r>
    <x v="2464"/>
    <x v="132"/>
    <x v="278"/>
    <x v="7645"/>
    <n v="700"/>
    <m/>
    <n v="-700"/>
    <x v="249"/>
  </r>
  <r>
    <x v="2464"/>
    <x v="132"/>
    <x v="286"/>
    <x v="11976"/>
    <n v="1000000"/>
    <m/>
    <n v="-1000000"/>
    <x v="249"/>
  </r>
  <r>
    <x v="2464"/>
    <x v="129"/>
    <x v="278"/>
    <x v="6038"/>
    <n v="35380"/>
    <m/>
    <n v="-35380"/>
    <x v="249"/>
  </r>
  <r>
    <x v="2464"/>
    <x v="141"/>
    <x v="278"/>
    <x v="11977"/>
    <n v="69000"/>
    <m/>
    <n v="-69000"/>
    <x v="249"/>
  </r>
  <r>
    <x v="2464"/>
    <x v="73"/>
    <x v="2"/>
    <x v="7883"/>
    <n v="11480"/>
    <m/>
    <n v="-11480"/>
    <x v="249"/>
  </r>
  <r>
    <x v="2465"/>
    <x v="132"/>
    <x v="761"/>
    <x v="11978"/>
    <n v="168000"/>
    <m/>
    <n v="-168000"/>
    <x v="249"/>
  </r>
  <r>
    <x v="2465"/>
    <x v="142"/>
    <x v="58"/>
    <x v="11979"/>
    <n v="18133"/>
    <m/>
    <n v="-18133"/>
    <x v="249"/>
  </r>
  <r>
    <x v="2465"/>
    <x v="136"/>
    <x v="58"/>
    <x v="11979"/>
    <n v="18134"/>
    <m/>
    <n v="-18134"/>
    <x v="249"/>
  </r>
  <r>
    <x v="2465"/>
    <x v="133"/>
    <x v="58"/>
    <x v="11979"/>
    <n v="18133"/>
    <m/>
    <n v="-18133"/>
    <x v="249"/>
  </r>
  <r>
    <x v="2465"/>
    <x v="141"/>
    <x v="278"/>
    <x v="11980"/>
    <n v="80000"/>
    <m/>
    <n v="-80000"/>
    <x v="249"/>
  </r>
  <r>
    <x v="2465"/>
    <x v="137"/>
    <x v="278"/>
    <x v="11801"/>
    <n v="113620"/>
    <m/>
    <n v="-113620"/>
    <x v="249"/>
  </r>
  <r>
    <x v="2465"/>
    <x v="131"/>
    <x v="527"/>
    <x v="11981"/>
    <n v="500000"/>
    <m/>
    <n v="-500000"/>
    <x v="249"/>
  </r>
  <r>
    <x v="2465"/>
    <x v="73"/>
    <x v="278"/>
    <x v="11982"/>
    <n v="28000"/>
    <m/>
    <n v="-28000"/>
    <x v="249"/>
  </r>
  <r>
    <x v="2466"/>
    <x v="108"/>
    <x v="698"/>
    <x v="11983"/>
    <n v="496500"/>
    <m/>
    <n v="-496500"/>
    <x v="249"/>
  </r>
  <r>
    <x v="2466"/>
    <x v="137"/>
    <x v="939"/>
    <x v="11984"/>
    <n v="33000"/>
    <m/>
    <n v="-33000"/>
    <x v="249"/>
  </r>
  <r>
    <x v="2466"/>
    <x v="1"/>
    <x v="919"/>
    <x v="11985"/>
    <n v="100000"/>
    <m/>
    <n v="-100000"/>
    <x v="249"/>
  </r>
  <r>
    <x v="2466"/>
    <x v="73"/>
    <x v="65"/>
    <x v="11986"/>
    <n v="33442"/>
    <m/>
    <n v="-33442"/>
    <x v="249"/>
  </r>
  <r>
    <x v="2466"/>
    <x v="104"/>
    <x v="65"/>
    <x v="11986"/>
    <n v="11859"/>
    <m/>
    <n v="-11859"/>
    <x v="249"/>
  </r>
  <r>
    <x v="2466"/>
    <x v="122"/>
    <x v="65"/>
    <x v="11986"/>
    <n v="70363"/>
    <m/>
    <n v="-70363"/>
    <x v="249"/>
  </r>
  <r>
    <x v="2466"/>
    <x v="103"/>
    <x v="65"/>
    <x v="11986"/>
    <n v="3089"/>
    <m/>
    <n v="-3089"/>
    <x v="249"/>
  </r>
  <r>
    <x v="2466"/>
    <x v="129"/>
    <x v="65"/>
    <x v="11986"/>
    <n v="4850"/>
    <m/>
    <n v="-4850"/>
    <x v="249"/>
  </r>
  <r>
    <x v="2466"/>
    <x v="133"/>
    <x v="65"/>
    <x v="11986"/>
    <n v="2333"/>
    <m/>
    <n v="-2333"/>
    <x v="249"/>
  </r>
  <r>
    <x v="2466"/>
    <x v="132"/>
    <x v="65"/>
    <x v="11986"/>
    <n v="24064"/>
    <m/>
    <n v="-24064"/>
    <x v="249"/>
  </r>
  <r>
    <x v="2466"/>
    <x v="132"/>
    <x v="286"/>
    <x v="11987"/>
    <n v="282830"/>
    <m/>
    <n v="-282830"/>
    <x v="249"/>
  </r>
  <r>
    <x v="2467"/>
    <x v="132"/>
    <x v="278"/>
    <x v="11988"/>
    <n v="78400"/>
    <m/>
    <n v="-78400"/>
    <x v="249"/>
  </r>
  <r>
    <x v="2467"/>
    <x v="73"/>
    <x v="599"/>
    <x v="11989"/>
    <n v="100000"/>
    <m/>
    <n v="-100000"/>
    <x v="249"/>
  </r>
  <r>
    <x v="2467"/>
    <x v="129"/>
    <x v="605"/>
    <x v="11534"/>
    <n v="535220"/>
    <m/>
    <n v="-535220"/>
    <x v="249"/>
  </r>
  <r>
    <x v="2467"/>
    <x v="132"/>
    <x v="447"/>
    <x v="11990"/>
    <n v="25000"/>
    <m/>
    <n v="-25000"/>
    <x v="249"/>
  </r>
  <r>
    <x v="2467"/>
    <x v="37"/>
    <x v="592"/>
    <x v="11991"/>
    <n v="500000"/>
    <m/>
    <n v="-500000"/>
    <x v="249"/>
  </r>
  <r>
    <x v="2467"/>
    <x v="132"/>
    <x v="447"/>
    <x v="11990"/>
    <n v="60000"/>
    <m/>
    <n v="-60000"/>
    <x v="249"/>
  </r>
  <r>
    <x v="2468"/>
    <x v="132"/>
    <x v="474"/>
    <x v="11992"/>
    <n v="3000"/>
    <m/>
    <n v="-3000"/>
    <x v="249"/>
  </r>
  <r>
    <x v="2468"/>
    <x v="138"/>
    <x v="474"/>
    <x v="11992"/>
    <n v="1500"/>
    <m/>
    <n v="-1500"/>
    <x v="249"/>
  </r>
  <r>
    <x v="2468"/>
    <x v="132"/>
    <x v="474"/>
    <x v="10970"/>
    <n v="1000"/>
    <m/>
    <n v="-1000"/>
    <x v="249"/>
  </r>
  <r>
    <x v="2468"/>
    <x v="132"/>
    <x v="278"/>
    <x v="11927"/>
    <n v="4600"/>
    <m/>
    <n v="-4600"/>
    <x v="249"/>
  </r>
  <r>
    <x v="2468"/>
    <x v="4"/>
    <x v="2"/>
    <x v="8114"/>
    <n v="5000"/>
    <m/>
    <n v="-5000"/>
    <x v="249"/>
  </r>
  <r>
    <x v="2468"/>
    <x v="4"/>
    <x v="330"/>
    <x v="11993"/>
    <n v="7500"/>
    <m/>
    <n v="-7500"/>
    <x v="249"/>
  </r>
  <r>
    <x v="2468"/>
    <x v="114"/>
    <x v="285"/>
    <x v="11994"/>
    <n v="3400"/>
    <m/>
    <n v="-3400"/>
    <x v="249"/>
  </r>
  <r>
    <x v="2468"/>
    <x v="132"/>
    <x v="278"/>
    <x v="11995"/>
    <n v="8400"/>
    <m/>
    <n v="-8400"/>
    <x v="249"/>
  </r>
  <r>
    <x v="2468"/>
    <x v="89"/>
    <x v="474"/>
    <x v="233"/>
    <n v="800"/>
    <m/>
    <n v="-800"/>
    <x v="249"/>
  </r>
  <r>
    <x v="2468"/>
    <x v="73"/>
    <x v="474"/>
    <x v="8211"/>
    <n v="750"/>
    <m/>
    <n v="-750"/>
    <x v="249"/>
  </r>
  <r>
    <x v="2468"/>
    <x v="73"/>
    <x v="474"/>
    <x v="233"/>
    <n v="700"/>
    <m/>
    <n v="-700"/>
    <x v="249"/>
  </r>
  <r>
    <x v="2468"/>
    <x v="4"/>
    <x v="285"/>
    <x v="11996"/>
    <n v="500"/>
    <m/>
    <n v="-500"/>
    <x v="249"/>
  </r>
  <r>
    <x v="2468"/>
    <x v="135"/>
    <x v="474"/>
    <x v="233"/>
    <n v="1000"/>
    <m/>
    <n v="-1000"/>
    <x v="249"/>
  </r>
  <r>
    <x v="2468"/>
    <x v="138"/>
    <x v="2"/>
    <x v="11888"/>
    <n v="2100"/>
    <m/>
    <n v="-2100"/>
    <x v="249"/>
  </r>
  <r>
    <x v="2468"/>
    <x v="138"/>
    <x v="2"/>
    <x v="11997"/>
    <n v="720"/>
    <m/>
    <n v="-720"/>
    <x v="249"/>
  </r>
  <r>
    <x v="2468"/>
    <x v="114"/>
    <x v="940"/>
    <x v="11998"/>
    <n v="50000"/>
    <m/>
    <n v="-50000"/>
    <x v="249"/>
  </r>
  <r>
    <x v="2468"/>
    <x v="132"/>
    <x v="805"/>
    <x v="11999"/>
    <n v="80000"/>
    <m/>
    <n v="-80000"/>
    <x v="249"/>
  </r>
  <r>
    <x v="2468"/>
    <x v="131"/>
    <x v="931"/>
    <x v="12000"/>
    <n v="20800"/>
    <m/>
    <n v="-20800"/>
    <x v="249"/>
  </r>
  <r>
    <x v="2468"/>
    <x v="137"/>
    <x v="931"/>
    <x v="12000"/>
    <n v="20800"/>
    <m/>
    <n v="-20800"/>
    <x v="249"/>
  </r>
  <r>
    <x v="2468"/>
    <x v="128"/>
    <x v="931"/>
    <x v="12000"/>
    <n v="20800"/>
    <m/>
    <n v="-20800"/>
    <x v="249"/>
  </r>
  <r>
    <x v="2468"/>
    <x v="136"/>
    <x v="931"/>
    <x v="12000"/>
    <n v="20865"/>
    <m/>
    <n v="-20865"/>
    <x v="249"/>
  </r>
  <r>
    <x v="2468"/>
    <x v="114"/>
    <x v="38"/>
    <x v="12001"/>
    <n v="50000"/>
    <m/>
    <n v="-50000"/>
    <x v="249"/>
  </r>
  <r>
    <x v="2468"/>
    <x v="103"/>
    <x v="38"/>
    <x v="12001"/>
    <n v="50000"/>
    <m/>
    <n v="-50000"/>
    <x v="249"/>
  </r>
  <r>
    <x v="2469"/>
    <x v="145"/>
    <x v="278"/>
    <x v="12002"/>
    <n v="8965"/>
    <m/>
    <n v="-8965"/>
    <x v="249"/>
  </r>
  <r>
    <x v="2469"/>
    <x v="138"/>
    <x v="278"/>
    <x v="12003"/>
    <n v="12000"/>
    <m/>
    <n v="-12000"/>
    <x v="249"/>
  </r>
  <r>
    <x v="2469"/>
    <x v="132"/>
    <x v="278"/>
    <x v="11927"/>
    <n v="4600"/>
    <m/>
    <n v="-4600"/>
    <x v="249"/>
  </r>
  <r>
    <x v="2469"/>
    <x v="138"/>
    <x v="278"/>
    <x v="12004"/>
    <n v="1320"/>
    <m/>
    <n v="-1320"/>
    <x v="249"/>
  </r>
  <r>
    <x v="2469"/>
    <x v="4"/>
    <x v="2"/>
    <x v="8114"/>
    <n v="4000"/>
    <m/>
    <n v="-4000"/>
    <x v="249"/>
  </r>
  <r>
    <x v="2469"/>
    <x v="135"/>
    <x v="2"/>
    <x v="8173"/>
    <n v="1380"/>
    <m/>
    <n v="-1380"/>
    <x v="249"/>
  </r>
  <r>
    <x v="2469"/>
    <x v="141"/>
    <x v="278"/>
    <x v="11977"/>
    <n v="100000"/>
    <m/>
    <n v="-100000"/>
    <x v="249"/>
  </r>
  <r>
    <x v="2469"/>
    <x v="135"/>
    <x v="757"/>
    <x v="12005"/>
    <n v="100000"/>
    <m/>
    <n v="-100000"/>
    <x v="249"/>
  </r>
  <r>
    <x v="2469"/>
    <x v="132"/>
    <x v="856"/>
    <x v="12006"/>
    <n v="100000"/>
    <m/>
    <n v="-100000"/>
    <x v="249"/>
  </r>
  <r>
    <x v="2470"/>
    <x v="145"/>
    <x v="278"/>
    <x v="12007"/>
    <n v="15600"/>
    <m/>
    <n v="-15600"/>
    <x v="249"/>
  </r>
  <r>
    <x v="2470"/>
    <x v="4"/>
    <x v="2"/>
    <x v="8114"/>
    <n v="4000"/>
    <m/>
    <n v="-4000"/>
    <x v="249"/>
  </r>
  <r>
    <x v="2470"/>
    <x v="7"/>
    <x v="911"/>
    <x v="12008"/>
    <n v="2900"/>
    <m/>
    <n v="-2900"/>
    <x v="249"/>
  </r>
  <r>
    <x v="2470"/>
    <x v="132"/>
    <x v="278"/>
    <x v="12009"/>
    <n v="10000"/>
    <m/>
    <n v="-10000"/>
    <x v="249"/>
  </r>
  <r>
    <x v="2470"/>
    <x v="1"/>
    <x v="43"/>
    <x v="12010"/>
    <n v="3000"/>
    <m/>
    <n v="-3000"/>
    <x v="249"/>
  </r>
  <r>
    <x v="2470"/>
    <x v="115"/>
    <x v="278"/>
    <x v="12011"/>
    <n v="6000"/>
    <m/>
    <n v="-6000"/>
    <x v="249"/>
  </r>
  <r>
    <x v="2470"/>
    <x v="131"/>
    <x v="941"/>
    <x v="12012"/>
    <n v="110000"/>
    <m/>
    <n v="-110000"/>
    <x v="249"/>
  </r>
  <r>
    <x v="2471"/>
    <x v="145"/>
    <x v="2"/>
    <x v="12013"/>
    <n v="9000"/>
    <m/>
    <n v="-9000"/>
    <x v="249"/>
  </r>
  <r>
    <x v="2471"/>
    <x v="7"/>
    <x v="2"/>
    <x v="12014"/>
    <n v="12860"/>
    <m/>
    <n v="-12860"/>
    <x v="249"/>
  </r>
  <r>
    <x v="2471"/>
    <x v="23"/>
    <x v="278"/>
    <x v="12015"/>
    <n v="10000"/>
    <m/>
    <n v="-10000"/>
    <x v="249"/>
  </r>
  <r>
    <x v="2471"/>
    <x v="129"/>
    <x v="474"/>
    <x v="12016"/>
    <n v="3000"/>
    <m/>
    <n v="-3000"/>
    <x v="249"/>
  </r>
  <r>
    <x v="2471"/>
    <x v="131"/>
    <x v="278"/>
    <x v="12017"/>
    <n v="15600"/>
    <m/>
    <n v="-15600"/>
    <x v="249"/>
  </r>
  <r>
    <x v="2471"/>
    <x v="142"/>
    <x v="474"/>
    <x v="233"/>
    <n v="2200"/>
    <m/>
    <n v="-2200"/>
    <x v="249"/>
  </r>
  <r>
    <x v="2471"/>
    <x v="7"/>
    <x v="27"/>
    <x v="5204"/>
    <n v="3150"/>
    <m/>
    <n v="-3150"/>
    <x v="249"/>
  </r>
  <r>
    <x v="2471"/>
    <x v="4"/>
    <x v="27"/>
    <x v="5204"/>
    <n v="11595"/>
    <m/>
    <n v="-11595"/>
    <x v="249"/>
  </r>
  <r>
    <x v="2471"/>
    <x v="4"/>
    <x v="2"/>
    <x v="8114"/>
    <n v="3000"/>
    <m/>
    <n v="-3000"/>
    <x v="249"/>
  </r>
  <r>
    <x v="2471"/>
    <x v="131"/>
    <x v="474"/>
    <x v="12018"/>
    <n v="560"/>
    <m/>
    <n v="-560"/>
    <x v="249"/>
  </r>
  <r>
    <x v="2471"/>
    <x v="4"/>
    <x v="2"/>
    <x v="12019"/>
    <n v="4500"/>
    <m/>
    <n v="-4500"/>
    <x v="249"/>
  </r>
  <r>
    <x v="2471"/>
    <x v="115"/>
    <x v="278"/>
    <x v="12020"/>
    <n v="14300"/>
    <m/>
    <n v="-14300"/>
    <x v="249"/>
  </r>
  <r>
    <x v="2472"/>
    <x v="138"/>
    <x v="278"/>
    <x v="12021"/>
    <n v="25200"/>
    <m/>
    <n v="-25200"/>
    <x v="249"/>
  </r>
  <r>
    <x v="2472"/>
    <x v="132"/>
    <x v="278"/>
    <x v="12022"/>
    <n v="27850"/>
    <m/>
    <n v="-27850"/>
    <x v="249"/>
  </r>
  <r>
    <x v="2472"/>
    <x v="135"/>
    <x v="43"/>
    <x v="12023"/>
    <n v="2000"/>
    <m/>
    <n v="-2000"/>
    <x v="249"/>
  </r>
  <r>
    <x v="2472"/>
    <x v="4"/>
    <x v="2"/>
    <x v="8114"/>
    <n v="3000"/>
    <m/>
    <n v="-3000"/>
    <x v="249"/>
  </r>
  <r>
    <x v="2472"/>
    <x v="132"/>
    <x v="278"/>
    <x v="12024"/>
    <n v="4600"/>
    <m/>
    <n v="-4600"/>
    <x v="249"/>
  </r>
  <r>
    <x v="2472"/>
    <x v="86"/>
    <x v="285"/>
    <x v="12025"/>
    <n v="3000"/>
    <m/>
    <n v="-3000"/>
    <x v="249"/>
  </r>
  <r>
    <x v="2472"/>
    <x v="114"/>
    <x v="278"/>
    <x v="10415"/>
    <n v="8400"/>
    <m/>
    <n v="-8400"/>
    <x v="249"/>
  </r>
  <r>
    <x v="2472"/>
    <x v="138"/>
    <x v="2"/>
    <x v="12026"/>
    <n v="2000"/>
    <m/>
    <n v="-2000"/>
    <x v="249"/>
  </r>
  <r>
    <x v="2472"/>
    <x v="141"/>
    <x v="474"/>
    <x v="233"/>
    <n v="1800"/>
    <m/>
    <n v="-1800"/>
    <x v="249"/>
  </r>
  <r>
    <x v="2472"/>
    <x v="141"/>
    <x v="612"/>
    <x v="12027"/>
    <n v="41600"/>
    <m/>
    <n v="-41600"/>
    <x v="249"/>
  </r>
  <r>
    <x v="2472"/>
    <x v="132"/>
    <x v="467"/>
    <x v="12028"/>
    <n v="25000"/>
    <m/>
    <n v="-25000"/>
    <x v="249"/>
  </r>
  <r>
    <x v="2472"/>
    <x v="37"/>
    <x v="467"/>
    <x v="12028"/>
    <n v="25000"/>
    <m/>
    <n v="-25000"/>
    <x v="249"/>
  </r>
  <r>
    <x v="2472"/>
    <x v="52"/>
    <x v="467"/>
    <x v="12028"/>
    <n v="25000"/>
    <m/>
    <n v="-25000"/>
    <x v="249"/>
  </r>
  <r>
    <x v="2472"/>
    <x v="5"/>
    <x v="467"/>
    <x v="12028"/>
    <n v="15000"/>
    <m/>
    <n v="-15000"/>
    <x v="249"/>
  </r>
  <r>
    <x v="2472"/>
    <x v="142"/>
    <x v="548"/>
    <x v="12029"/>
    <n v="500000"/>
    <m/>
    <n v="-500000"/>
    <x v="249"/>
  </r>
  <r>
    <x v="2472"/>
    <x v="113"/>
    <x v="942"/>
    <x v="12030"/>
    <n v="150000"/>
    <m/>
    <n v="-150000"/>
    <x v="249"/>
  </r>
  <r>
    <x v="2472"/>
    <x v="141"/>
    <x v="278"/>
    <x v="12031"/>
    <n v="67100"/>
    <m/>
    <n v="-67100"/>
    <x v="249"/>
  </r>
  <r>
    <x v="2472"/>
    <x v="141"/>
    <x v="278"/>
    <x v="12032"/>
    <n v="56100"/>
    <m/>
    <n v="-56100"/>
    <x v="249"/>
  </r>
  <r>
    <x v="2472"/>
    <x v="113"/>
    <x v="278"/>
    <x v="12033"/>
    <n v="40000"/>
    <m/>
    <n v="-40000"/>
    <x v="249"/>
  </r>
  <r>
    <x v="2472"/>
    <x v="131"/>
    <x v="278"/>
    <x v="12034"/>
    <n v="100000"/>
    <m/>
    <n v="-100000"/>
    <x v="249"/>
  </r>
  <r>
    <x v="2472"/>
    <x v="132"/>
    <x v="938"/>
    <x v="12035"/>
    <n v="101465"/>
    <m/>
    <n v="-101465"/>
    <x v="249"/>
  </r>
  <r>
    <x v="2472"/>
    <x v="129"/>
    <x v="943"/>
    <x v="12036"/>
    <n v="250000"/>
    <m/>
    <n v="-250000"/>
    <x v="249"/>
  </r>
  <r>
    <x v="2472"/>
    <x v="131"/>
    <x v="278"/>
    <x v="12037"/>
    <n v="43228"/>
    <m/>
    <n v="-43228"/>
    <x v="249"/>
  </r>
  <r>
    <x v="2472"/>
    <x v="119"/>
    <x v="278"/>
    <x v="12038"/>
    <n v="32440"/>
    <m/>
    <n v="-32440"/>
    <x v="249"/>
  </r>
  <r>
    <x v="2473"/>
    <x v="114"/>
    <x v="278"/>
    <x v="11625"/>
    <n v="16000"/>
    <m/>
    <n v="-16000"/>
    <x v="249"/>
  </r>
  <r>
    <x v="2473"/>
    <x v="114"/>
    <x v="2"/>
    <x v="12039"/>
    <n v="15000"/>
    <m/>
    <n v="-15000"/>
    <x v="249"/>
  </r>
  <r>
    <x v="2473"/>
    <x v="135"/>
    <x v="277"/>
    <x v="12040"/>
    <n v="7500"/>
    <m/>
    <n v="-7500"/>
    <x v="249"/>
  </r>
  <r>
    <x v="2473"/>
    <x v="129"/>
    <x v="277"/>
    <x v="12040"/>
    <n v="7500"/>
    <m/>
    <n v="-7500"/>
    <x v="249"/>
  </r>
  <r>
    <x v="2473"/>
    <x v="132"/>
    <x v="277"/>
    <x v="12040"/>
    <n v="7500"/>
    <m/>
    <n v="-7500"/>
    <x v="249"/>
  </r>
  <r>
    <x v="2473"/>
    <x v="134"/>
    <x v="277"/>
    <x v="12040"/>
    <n v="7500"/>
    <m/>
    <n v="-7500"/>
    <x v="249"/>
  </r>
  <r>
    <x v="2473"/>
    <x v="73"/>
    <x v="278"/>
    <x v="12041"/>
    <n v="9500"/>
    <m/>
    <n v="-9500"/>
    <x v="249"/>
  </r>
  <r>
    <x v="2473"/>
    <x v="134"/>
    <x v="278"/>
    <x v="12041"/>
    <n v="11500"/>
    <m/>
    <n v="-11500"/>
    <x v="249"/>
  </r>
  <r>
    <x v="2473"/>
    <x v="142"/>
    <x v="278"/>
    <x v="12041"/>
    <n v="11500"/>
    <m/>
    <n v="-11500"/>
    <x v="249"/>
  </r>
  <r>
    <x v="2473"/>
    <x v="4"/>
    <x v="2"/>
    <x v="12042"/>
    <n v="400"/>
    <m/>
    <n v="-400"/>
    <x v="249"/>
  </r>
  <r>
    <x v="2473"/>
    <x v="132"/>
    <x v="286"/>
    <x v="11987"/>
    <n v="414700"/>
    <m/>
    <n v="-414700"/>
    <x v="249"/>
  </r>
  <r>
    <x v="2473"/>
    <x v="132"/>
    <x v="944"/>
    <x v="12043"/>
    <n v="300000"/>
    <m/>
    <n v="-300000"/>
    <x v="249"/>
  </r>
  <r>
    <x v="2474"/>
    <x v="4"/>
    <x v="2"/>
    <x v="12044"/>
    <n v="5000"/>
    <m/>
    <n v="-5000"/>
    <x v="249"/>
  </r>
  <r>
    <x v="2474"/>
    <x v="4"/>
    <x v="2"/>
    <x v="8114"/>
    <n v="3000"/>
    <m/>
    <n v="-3000"/>
    <x v="249"/>
  </r>
  <r>
    <x v="2474"/>
    <x v="114"/>
    <x v="474"/>
    <x v="233"/>
    <n v="2000"/>
    <m/>
    <n v="-2000"/>
    <x v="249"/>
  </r>
  <r>
    <x v="2474"/>
    <x v="7"/>
    <x v="2"/>
    <x v="12045"/>
    <n v="16000"/>
    <m/>
    <n v="-16000"/>
    <x v="249"/>
  </r>
  <r>
    <x v="2474"/>
    <x v="141"/>
    <x v="474"/>
    <x v="233"/>
    <n v="250"/>
    <m/>
    <n v="-250"/>
    <x v="249"/>
  </r>
  <r>
    <x v="2474"/>
    <x v="114"/>
    <x v="278"/>
    <x v="12046"/>
    <n v="9000"/>
    <m/>
    <n v="-9000"/>
    <x v="249"/>
  </r>
  <r>
    <x v="2474"/>
    <x v="141"/>
    <x v="2"/>
    <x v="12047"/>
    <n v="700"/>
    <m/>
    <n v="-700"/>
    <x v="249"/>
  </r>
  <r>
    <x v="2474"/>
    <x v="115"/>
    <x v="285"/>
    <x v="12048"/>
    <n v="300"/>
    <m/>
    <n v="-300"/>
    <x v="249"/>
  </r>
  <r>
    <x v="2474"/>
    <x v="115"/>
    <x v="278"/>
    <x v="12049"/>
    <n v="5680"/>
    <m/>
    <n v="-5680"/>
    <x v="249"/>
  </r>
  <r>
    <x v="2474"/>
    <x v="115"/>
    <x v="43"/>
    <x v="12050"/>
    <n v="1300"/>
    <m/>
    <n v="-1300"/>
    <x v="249"/>
  </r>
  <r>
    <x v="2474"/>
    <x v="132"/>
    <x v="278"/>
    <x v="12051"/>
    <n v="2400"/>
    <m/>
    <n v="-2400"/>
    <x v="249"/>
  </r>
  <r>
    <x v="2474"/>
    <x v="114"/>
    <x v="474"/>
    <x v="12052"/>
    <n v="4000"/>
    <m/>
    <n v="-4000"/>
    <x v="249"/>
  </r>
  <r>
    <x v="2474"/>
    <x v="137"/>
    <x v="338"/>
    <x v="12053"/>
    <n v="250000"/>
    <m/>
    <n v="-250000"/>
    <x v="249"/>
  </r>
  <r>
    <x v="2474"/>
    <x v="141"/>
    <x v="338"/>
    <x v="12053"/>
    <n v="250000"/>
    <m/>
    <n v="-250000"/>
    <x v="249"/>
  </r>
  <r>
    <x v="2475"/>
    <x v="73"/>
    <x v="2"/>
    <x v="12054"/>
    <n v="1500"/>
    <m/>
    <n v="-1500"/>
    <x v="249"/>
  </r>
  <r>
    <x v="2475"/>
    <x v="129"/>
    <x v="278"/>
    <x v="12055"/>
    <n v="4600"/>
    <m/>
    <n v="-4600"/>
    <x v="249"/>
  </r>
  <r>
    <x v="2475"/>
    <x v="129"/>
    <x v="278"/>
    <x v="12056"/>
    <n v="1980"/>
    <m/>
    <n v="-1980"/>
    <x v="249"/>
  </r>
  <r>
    <x v="2475"/>
    <x v="132"/>
    <x v="278"/>
    <x v="12055"/>
    <n v="4600"/>
    <m/>
    <n v="-4600"/>
    <x v="249"/>
  </r>
  <r>
    <x v="2475"/>
    <x v="4"/>
    <x v="2"/>
    <x v="8114"/>
    <n v="2000"/>
    <m/>
    <n v="-2000"/>
    <x v="249"/>
  </r>
  <r>
    <x v="2475"/>
    <x v="137"/>
    <x v="278"/>
    <x v="11801"/>
    <n v="86530"/>
    <m/>
    <n v="-86530"/>
    <x v="249"/>
  </r>
  <r>
    <x v="2475"/>
    <x v="118"/>
    <x v="535"/>
    <x v="12057"/>
    <n v="50000"/>
    <m/>
    <n v="-50000"/>
    <x v="249"/>
  </r>
  <r>
    <x v="2475"/>
    <x v="120"/>
    <x v="535"/>
    <x v="12057"/>
    <n v="50000"/>
    <m/>
    <n v="-50000"/>
    <x v="249"/>
  </r>
  <r>
    <x v="2475"/>
    <x v="119"/>
    <x v="535"/>
    <x v="12057"/>
    <n v="50000"/>
    <m/>
    <n v="-50000"/>
    <x v="249"/>
  </r>
  <r>
    <x v="2475"/>
    <x v="113"/>
    <x v="417"/>
    <x v="12058"/>
    <n v="128000"/>
    <m/>
    <n v="-128000"/>
    <x v="249"/>
  </r>
  <r>
    <x v="2475"/>
    <x v="132"/>
    <x v="278"/>
    <x v="12059"/>
    <n v="40220"/>
    <m/>
    <n v="-40220"/>
    <x v="249"/>
  </r>
  <r>
    <x v="2475"/>
    <x v="132"/>
    <x v="787"/>
    <x v="12060"/>
    <n v="200000"/>
    <m/>
    <n v="-200000"/>
    <x v="249"/>
  </r>
  <r>
    <x v="2475"/>
    <x v="104"/>
    <x v="878"/>
    <x v="12061"/>
    <n v="42000"/>
    <m/>
    <n v="-42000"/>
    <x v="249"/>
  </r>
  <r>
    <x v="2475"/>
    <x v="134"/>
    <x v="945"/>
    <x v="12062"/>
    <n v="50000"/>
    <m/>
    <n v="-50000"/>
    <x v="249"/>
  </r>
  <r>
    <x v="2475"/>
    <x v="23"/>
    <x v="946"/>
    <x v="10714"/>
    <n v="80000"/>
    <m/>
    <n v="-80000"/>
    <x v="249"/>
  </r>
  <r>
    <x v="2476"/>
    <x v="137"/>
    <x v="634"/>
    <x v="12063"/>
    <n v="103500"/>
    <m/>
    <n v="-103500"/>
    <x v="249"/>
  </r>
  <r>
    <x v="2476"/>
    <x v="141"/>
    <x v="634"/>
    <x v="12063"/>
    <n v="103500"/>
    <m/>
    <n v="-103500"/>
    <x v="249"/>
  </r>
  <r>
    <x v="2476"/>
    <x v="104"/>
    <x v="278"/>
    <x v="12064"/>
    <n v="118000"/>
    <m/>
    <n v="-118000"/>
    <x v="249"/>
  </r>
  <r>
    <x v="2476"/>
    <x v="132"/>
    <x v="756"/>
    <x v="12065"/>
    <n v="25000"/>
    <m/>
    <n v="-25000"/>
    <x v="249"/>
  </r>
  <r>
    <x v="2476"/>
    <x v="142"/>
    <x v="756"/>
    <x v="12066"/>
    <n v="25000"/>
    <m/>
    <n v="-25000"/>
    <x v="249"/>
  </r>
  <r>
    <x v="2477"/>
    <x v="141"/>
    <x v="278"/>
    <x v="11801"/>
    <n v="129000"/>
    <m/>
    <n v="-129000"/>
    <x v="249"/>
  </r>
  <r>
    <x v="2478"/>
    <x v="4"/>
    <x v="27"/>
    <x v="5281"/>
    <n v="15117"/>
    <m/>
    <n v="-15117"/>
    <x v="249"/>
  </r>
  <r>
    <x v="2478"/>
    <x v="7"/>
    <x v="27"/>
    <x v="5281"/>
    <n v="37943"/>
    <m/>
    <n v="-37943"/>
    <x v="249"/>
  </r>
  <r>
    <x v="2478"/>
    <x v="86"/>
    <x v="74"/>
    <x v="1696"/>
    <n v="1000"/>
    <m/>
    <n v="-1000"/>
    <x v="249"/>
  </r>
  <r>
    <x v="2478"/>
    <x v="132"/>
    <x v="278"/>
    <x v="12067"/>
    <n v="2400"/>
    <m/>
    <n v="-2400"/>
    <x v="249"/>
  </r>
  <r>
    <x v="2478"/>
    <x v="135"/>
    <x v="805"/>
    <x v="12068"/>
    <n v="30000"/>
    <m/>
    <n v="-30000"/>
    <x v="249"/>
  </r>
  <r>
    <x v="2478"/>
    <x v="129"/>
    <x v="278"/>
    <x v="11625"/>
    <n v="15840"/>
    <m/>
    <n v="-15840"/>
    <x v="249"/>
  </r>
  <r>
    <x v="2478"/>
    <x v="113"/>
    <x v="2"/>
    <x v="12069"/>
    <n v="15000"/>
    <m/>
    <n v="-15000"/>
    <x v="249"/>
  </r>
  <r>
    <x v="2478"/>
    <x v="135"/>
    <x v="2"/>
    <x v="12070"/>
    <n v="1600"/>
    <m/>
    <n v="-1600"/>
    <x v="249"/>
  </r>
  <r>
    <x v="2478"/>
    <x v="132"/>
    <x v="278"/>
    <x v="12071"/>
    <n v="5500"/>
    <m/>
    <n v="-5500"/>
    <x v="249"/>
  </r>
  <r>
    <x v="2478"/>
    <x v="114"/>
    <x v="278"/>
    <x v="12072"/>
    <n v="2643"/>
    <m/>
    <n v="-2643"/>
    <x v="249"/>
  </r>
  <r>
    <x v="2478"/>
    <x v="145"/>
    <x v="2"/>
    <x v="12073"/>
    <n v="5050"/>
    <m/>
    <n v="-5050"/>
    <x v="249"/>
  </r>
  <r>
    <x v="2478"/>
    <x v="132"/>
    <x v="474"/>
    <x v="12074"/>
    <n v="3000"/>
    <m/>
    <n v="-3000"/>
    <x v="249"/>
  </r>
  <r>
    <x v="2478"/>
    <x v="114"/>
    <x v="285"/>
    <x v="12075"/>
    <n v="3000"/>
    <m/>
    <n v="-3000"/>
    <x v="249"/>
  </r>
  <r>
    <x v="2478"/>
    <x v="132"/>
    <x v="278"/>
    <x v="12076"/>
    <n v="15500"/>
    <m/>
    <n v="-15500"/>
    <x v="249"/>
  </r>
  <r>
    <x v="2478"/>
    <x v="4"/>
    <x v="2"/>
    <x v="8114"/>
    <n v="4000"/>
    <m/>
    <n v="-4000"/>
    <x v="249"/>
  </r>
  <r>
    <x v="2478"/>
    <x v="129"/>
    <x v="605"/>
    <x v="12077"/>
    <n v="116289"/>
    <m/>
    <n v="-116289"/>
    <x v="249"/>
  </r>
  <r>
    <x v="2478"/>
    <x v="132"/>
    <x v="447"/>
    <x v="12078"/>
    <n v="46500"/>
    <m/>
    <n v="-46500"/>
    <x v="249"/>
  </r>
  <r>
    <x v="2478"/>
    <x v="142"/>
    <x v="541"/>
    <x v="12079"/>
    <n v="750000"/>
    <m/>
    <n v="-750000"/>
    <x v="249"/>
  </r>
  <r>
    <x v="2479"/>
    <x v="134"/>
    <x v="2"/>
    <x v="12080"/>
    <n v="7500"/>
    <m/>
    <n v="-7500"/>
    <x v="249"/>
  </r>
  <r>
    <x v="2479"/>
    <x v="142"/>
    <x v="390"/>
    <x v="12081"/>
    <n v="9000"/>
    <m/>
    <n v="-9000"/>
    <x v="249"/>
  </r>
  <r>
    <x v="2479"/>
    <x v="37"/>
    <x v="474"/>
    <x v="233"/>
    <n v="1000"/>
    <m/>
    <n v="-1000"/>
    <x v="249"/>
  </r>
  <r>
    <x v="2479"/>
    <x v="132"/>
    <x v="474"/>
    <x v="233"/>
    <n v="1000"/>
    <m/>
    <n v="-1000"/>
    <x v="249"/>
  </r>
  <r>
    <x v="2479"/>
    <x v="114"/>
    <x v="278"/>
    <x v="12082"/>
    <n v="810"/>
    <m/>
    <n v="-810"/>
    <x v="249"/>
  </r>
  <r>
    <x v="2479"/>
    <x v="132"/>
    <x v="474"/>
    <x v="10826"/>
    <n v="4500"/>
    <m/>
    <n v="-4500"/>
    <x v="249"/>
  </r>
  <r>
    <x v="2479"/>
    <x v="114"/>
    <x v="474"/>
    <x v="10826"/>
    <n v="3000"/>
    <m/>
    <n v="-3000"/>
    <x v="249"/>
  </r>
  <r>
    <x v="2479"/>
    <x v="104"/>
    <x v="474"/>
    <x v="233"/>
    <n v="1200"/>
    <m/>
    <n v="-1200"/>
    <x v="249"/>
  </r>
  <r>
    <x v="2479"/>
    <x v="146"/>
    <x v="465"/>
    <x v="898"/>
    <n v="15000"/>
    <m/>
    <n v="-15000"/>
    <x v="249"/>
  </r>
  <r>
    <x v="2479"/>
    <x v="132"/>
    <x v="2"/>
    <x v="12083"/>
    <n v="10000"/>
    <m/>
    <n v="-10000"/>
    <x v="249"/>
  </r>
  <r>
    <x v="2479"/>
    <x v="132"/>
    <x v="2"/>
    <x v="12084"/>
    <n v="10000"/>
    <m/>
    <n v="-10000"/>
    <x v="249"/>
  </r>
  <r>
    <x v="2479"/>
    <x v="114"/>
    <x v="285"/>
    <x v="11882"/>
    <n v="5000"/>
    <m/>
    <n v="-5000"/>
    <x v="249"/>
  </r>
  <r>
    <x v="2479"/>
    <x v="145"/>
    <x v="285"/>
    <x v="11882"/>
    <n v="2000"/>
    <m/>
    <n v="-2000"/>
    <x v="249"/>
  </r>
  <r>
    <x v="2479"/>
    <x v="4"/>
    <x v="2"/>
    <x v="8114"/>
    <n v="3000"/>
    <m/>
    <n v="-3000"/>
    <x v="249"/>
  </r>
  <r>
    <x v="2479"/>
    <x v="129"/>
    <x v="769"/>
    <x v="12085"/>
    <n v="50000"/>
    <m/>
    <n v="-50000"/>
    <x v="249"/>
  </r>
  <r>
    <x v="2479"/>
    <x v="114"/>
    <x v="947"/>
    <x v="12086"/>
    <n v="79000"/>
    <m/>
    <n v="-79000"/>
    <x v="249"/>
  </r>
  <r>
    <x v="2479"/>
    <x v="132"/>
    <x v="286"/>
    <x v="12087"/>
    <n v="31020"/>
    <m/>
    <n v="-31020"/>
    <x v="249"/>
  </r>
  <r>
    <x v="2479"/>
    <x v="129"/>
    <x v="286"/>
    <x v="12087"/>
    <n v="23980"/>
    <m/>
    <n v="-23980"/>
    <x v="249"/>
  </r>
  <r>
    <x v="2479"/>
    <x v="114"/>
    <x v="286"/>
    <x v="12087"/>
    <n v="227000"/>
    <m/>
    <n v="-227000"/>
    <x v="249"/>
  </r>
  <r>
    <x v="2480"/>
    <x v="114"/>
    <x v="474"/>
    <x v="233"/>
    <n v="600"/>
    <m/>
    <n v="-600"/>
    <x v="249"/>
  </r>
  <r>
    <x v="2480"/>
    <x v="4"/>
    <x v="2"/>
    <x v="12088"/>
    <n v="600"/>
    <m/>
    <n v="-600"/>
    <x v="249"/>
  </r>
  <r>
    <x v="2480"/>
    <x v="141"/>
    <x v="390"/>
    <x v="12089"/>
    <n v="37000"/>
    <m/>
    <n v="-37000"/>
    <x v="249"/>
  </r>
  <r>
    <x v="2480"/>
    <x v="104"/>
    <x v="2"/>
    <x v="12090"/>
    <n v="2500"/>
    <m/>
    <n v="-2500"/>
    <x v="249"/>
  </r>
  <r>
    <x v="2480"/>
    <x v="146"/>
    <x v="474"/>
    <x v="8211"/>
    <n v="250"/>
    <m/>
    <n v="-250"/>
    <x v="249"/>
  </r>
  <r>
    <x v="2480"/>
    <x v="146"/>
    <x v="474"/>
    <x v="12091"/>
    <n v="600"/>
    <m/>
    <n v="-600"/>
    <x v="249"/>
  </r>
  <r>
    <x v="2480"/>
    <x v="142"/>
    <x v="541"/>
    <x v="12079"/>
    <n v="250000"/>
    <m/>
    <n v="-250000"/>
    <x v="249"/>
  </r>
  <r>
    <x v="2481"/>
    <x v="4"/>
    <x v="2"/>
    <x v="12092"/>
    <n v="11971"/>
    <m/>
    <n v="-11971"/>
    <x v="249"/>
  </r>
  <r>
    <x v="2481"/>
    <x v="4"/>
    <x v="2"/>
    <x v="8114"/>
    <n v="3000"/>
    <m/>
    <n v="-3000"/>
    <x v="249"/>
  </r>
  <r>
    <x v="2481"/>
    <x v="135"/>
    <x v="866"/>
    <x v="12093"/>
    <n v="20000"/>
    <m/>
    <n v="-20000"/>
    <x v="249"/>
  </r>
  <r>
    <x v="2481"/>
    <x v="142"/>
    <x v="866"/>
    <x v="12094"/>
    <n v="18000"/>
    <m/>
    <n v="-18000"/>
    <x v="249"/>
  </r>
  <r>
    <x v="2481"/>
    <x v="37"/>
    <x v="390"/>
    <x v="12095"/>
    <n v="550"/>
    <m/>
    <n v="-550"/>
    <x v="249"/>
  </r>
  <r>
    <x v="2481"/>
    <x v="112"/>
    <x v="592"/>
    <x v="12096"/>
    <n v="13600"/>
    <m/>
    <n v="-13600"/>
    <x v="249"/>
  </r>
  <r>
    <x v="2481"/>
    <x v="132"/>
    <x v="278"/>
    <x v="12097"/>
    <n v="47000"/>
    <m/>
    <n v="-47000"/>
    <x v="249"/>
  </r>
  <r>
    <x v="2481"/>
    <x v="132"/>
    <x v="278"/>
    <x v="12098"/>
    <n v="2000"/>
    <m/>
    <n v="-2000"/>
    <x v="249"/>
  </r>
  <r>
    <x v="2481"/>
    <x v="129"/>
    <x v="278"/>
    <x v="12099"/>
    <n v="15870"/>
    <m/>
    <n v="-15870"/>
    <x v="249"/>
  </r>
  <r>
    <x v="2481"/>
    <x v="132"/>
    <x v="278"/>
    <x v="12100"/>
    <n v="3000"/>
    <m/>
    <n v="-3000"/>
    <x v="249"/>
  </r>
  <r>
    <x v="2481"/>
    <x v="141"/>
    <x v="927"/>
    <x v="11201"/>
    <n v="500000"/>
    <m/>
    <n v="-500000"/>
    <x v="249"/>
  </r>
  <r>
    <x v="2481"/>
    <x v="132"/>
    <x v="922"/>
    <x v="12101"/>
    <n v="250000"/>
    <m/>
    <n v="-250000"/>
    <x v="249"/>
  </r>
  <r>
    <x v="2481"/>
    <x v="129"/>
    <x v="922"/>
    <x v="12101"/>
    <n v="250000"/>
    <m/>
    <n v="-250000"/>
    <x v="249"/>
  </r>
  <r>
    <x v="2460"/>
    <x v="132"/>
    <x v="856"/>
    <x v="12102"/>
    <n v="300000"/>
    <m/>
    <n v="-300000"/>
    <x v="249"/>
  </r>
  <r>
    <x v="2466"/>
    <x v="7"/>
    <x v="25"/>
    <x v="12103"/>
    <n v="59000"/>
    <m/>
    <n v="-59000"/>
    <x v="249"/>
  </r>
  <r>
    <x v="2466"/>
    <x v="147"/>
    <x v="314"/>
    <x v="12104"/>
    <n v="100000"/>
    <m/>
    <n v="-100000"/>
    <x v="249"/>
  </r>
  <r>
    <x v="2473"/>
    <x v="90"/>
    <x v="261"/>
    <x v="12105"/>
    <n v="18000"/>
    <m/>
    <n v="-18000"/>
    <x v="249"/>
  </r>
  <r>
    <x v="2473"/>
    <x v="22"/>
    <x v="261"/>
    <x v="12105"/>
    <n v="45360"/>
    <m/>
    <n v="-45360"/>
    <x v="249"/>
  </r>
  <r>
    <x v="2473"/>
    <x v="23"/>
    <x v="261"/>
    <x v="12105"/>
    <n v="44880"/>
    <m/>
    <n v="-44880"/>
    <x v="249"/>
  </r>
  <r>
    <x v="2473"/>
    <x v="1"/>
    <x v="261"/>
    <x v="12105"/>
    <n v="33872"/>
    <m/>
    <n v="-33872"/>
    <x v="249"/>
  </r>
  <r>
    <x v="2473"/>
    <x v="84"/>
    <x v="261"/>
    <x v="12105"/>
    <n v="22271"/>
    <m/>
    <n v="-22271"/>
    <x v="249"/>
  </r>
  <r>
    <x v="2475"/>
    <x v="135"/>
    <x v="864"/>
    <x v="12106"/>
    <n v="189500"/>
    <m/>
    <n v="-189500"/>
    <x v="249"/>
  </r>
  <r>
    <x v="2478"/>
    <x v="131"/>
    <x v="389"/>
    <x v="12107"/>
    <n v="55100"/>
    <m/>
    <n v="-55100"/>
    <x v="249"/>
  </r>
  <r>
    <x v="2479"/>
    <x v="142"/>
    <x v="369"/>
    <x v="12108"/>
    <n v="250000"/>
    <m/>
    <n v="-250000"/>
    <x v="249"/>
  </r>
  <r>
    <x v="2479"/>
    <x v="114"/>
    <x v="314"/>
    <x v="12109"/>
    <n v="100000"/>
    <m/>
    <n v="-100000"/>
    <x v="249"/>
  </r>
  <r>
    <x v="2479"/>
    <x v="103"/>
    <x v="742"/>
    <x v="12110"/>
    <n v="45000"/>
    <m/>
    <n v="-45000"/>
    <x v="249"/>
  </r>
  <r>
    <x v="2479"/>
    <x v="114"/>
    <x v="742"/>
    <x v="12110"/>
    <n v="30000"/>
    <m/>
    <n v="-30000"/>
    <x v="249"/>
  </r>
  <r>
    <x v="2479"/>
    <x v="132"/>
    <x v="742"/>
    <x v="12110"/>
    <n v="150000"/>
    <m/>
    <n v="-150000"/>
    <x v="249"/>
  </r>
  <r>
    <x v="2479"/>
    <x v="115"/>
    <x v="742"/>
    <x v="12110"/>
    <n v="22000"/>
    <m/>
    <n v="-22000"/>
    <x v="249"/>
  </r>
  <r>
    <x v="2480"/>
    <x v="114"/>
    <x v="78"/>
    <x v="12111"/>
    <n v="557981"/>
    <m/>
    <n v="-557981"/>
    <x v="249"/>
  </r>
  <r>
    <x v="2480"/>
    <x v="132"/>
    <x v="78"/>
    <x v="12111"/>
    <n v="2672410"/>
    <m/>
    <n v="-2672410"/>
    <x v="249"/>
  </r>
  <r>
    <x v="2480"/>
    <x v="129"/>
    <x v="78"/>
    <x v="12111"/>
    <n v="61009"/>
    <m/>
    <n v="-61009"/>
    <x v="249"/>
  </r>
  <r>
    <x v="2480"/>
    <x v="136"/>
    <x v="78"/>
    <x v="12111"/>
    <n v="3600"/>
    <m/>
    <n v="-3600"/>
    <x v="249"/>
  </r>
  <r>
    <x v="2460"/>
    <x v="23"/>
    <x v="97"/>
    <x v="12112"/>
    <m/>
    <n v="401676"/>
    <n v="401676"/>
    <x v="249"/>
  </r>
  <r>
    <x v="2460"/>
    <x v="1"/>
    <x v="97"/>
    <x v="12113"/>
    <n v="20000"/>
    <m/>
    <n v="-20000"/>
    <x v="249"/>
  </r>
  <r>
    <x v="2460"/>
    <x v="84"/>
    <x v="97"/>
    <x v="12114"/>
    <m/>
    <n v="1422198"/>
    <n v="1422198"/>
    <x v="249"/>
  </r>
  <r>
    <x v="2468"/>
    <x v="144"/>
    <x v="97"/>
    <x v="12115"/>
    <m/>
    <n v="1000000"/>
    <n v="1000000"/>
    <x v="249"/>
  </r>
  <r>
    <x v="2468"/>
    <x v="76"/>
    <x v="97"/>
    <x v="12116"/>
    <m/>
    <n v="400000"/>
    <n v="400000"/>
    <x v="249"/>
  </r>
  <r>
    <x v="2468"/>
    <x v="76"/>
    <x v="97"/>
    <x v="12116"/>
    <m/>
    <n v="500000"/>
    <n v="500000"/>
    <x v="249"/>
  </r>
  <r>
    <x v="2468"/>
    <x v="76"/>
    <x v="97"/>
    <x v="12116"/>
    <m/>
    <n v="500000"/>
    <n v="500000"/>
    <x v="249"/>
  </r>
  <r>
    <x v="2468"/>
    <x v="76"/>
    <x v="97"/>
    <x v="12116"/>
    <m/>
    <n v="350000"/>
    <n v="350000"/>
    <x v="249"/>
  </r>
  <r>
    <x v="2468"/>
    <x v="76"/>
    <x v="97"/>
    <x v="12116"/>
    <m/>
    <n v="300000"/>
    <n v="300000"/>
    <x v="249"/>
  </r>
  <r>
    <x v="2468"/>
    <x v="76"/>
    <x v="97"/>
    <x v="12116"/>
    <m/>
    <n v="650000"/>
    <n v="650000"/>
    <x v="249"/>
  </r>
  <r>
    <x v="2473"/>
    <x v="115"/>
    <x v="97"/>
    <x v="12117"/>
    <m/>
    <n v="7307488"/>
    <n v="7307488"/>
    <x v="249"/>
  </r>
  <r>
    <x v="2473"/>
    <x v="115"/>
    <x v="97"/>
    <x v="9184"/>
    <n v="61000"/>
    <m/>
    <n v="-61000"/>
    <x v="249"/>
  </r>
  <r>
    <x v="2473"/>
    <x v="1"/>
    <x v="97"/>
    <x v="12118"/>
    <m/>
    <n v="280434"/>
    <n v="280434"/>
    <x v="249"/>
  </r>
  <r>
    <x v="2479"/>
    <x v="134"/>
    <x v="97"/>
    <x v="12119"/>
    <m/>
    <n v="3300000"/>
    <n v="3300000"/>
    <x v="249"/>
  </r>
  <r>
    <x v="2479"/>
    <x v="134"/>
    <x v="97"/>
    <x v="9184"/>
    <n v="33000"/>
    <m/>
    <n v="-33000"/>
    <x v="249"/>
  </r>
  <r>
    <x v="2479"/>
    <x v="141"/>
    <x v="97"/>
    <x v="12120"/>
    <m/>
    <n v="3200000"/>
    <n v="3200000"/>
    <x v="249"/>
  </r>
  <r>
    <x v="2479"/>
    <x v="141"/>
    <x v="97"/>
    <x v="9184"/>
    <n v="32000"/>
    <m/>
    <n v="-32000"/>
    <x v="249"/>
  </r>
  <r>
    <x v="2479"/>
    <x v="55"/>
    <x v="97"/>
    <x v="12121"/>
    <m/>
    <n v="3295000"/>
    <n v="3295000"/>
    <x v="249"/>
  </r>
  <r>
    <x v="2481"/>
    <x v="1"/>
    <x v="97"/>
    <x v="12122"/>
    <m/>
    <n v="280434"/>
    <n v="280434"/>
    <x v="249"/>
  </r>
  <r>
    <x v="2481"/>
    <x v="135"/>
    <x v="97"/>
    <x v="12123"/>
    <m/>
    <n v="4669565"/>
    <n v="4669565"/>
    <x v="249"/>
  </r>
  <r>
    <x v="2482"/>
    <x v="132"/>
    <x v="474"/>
    <x v="233"/>
    <n v="1500"/>
    <m/>
    <n v="-1500"/>
    <x v="250"/>
  </r>
  <r>
    <x v="2482"/>
    <x v="104"/>
    <x v="474"/>
    <x v="233"/>
    <n v="1700"/>
    <m/>
    <n v="-1700"/>
    <x v="250"/>
  </r>
  <r>
    <x v="2482"/>
    <x v="4"/>
    <x v="2"/>
    <x v="8114"/>
    <n v="4000"/>
    <m/>
    <n v="-4000"/>
    <x v="250"/>
  </r>
  <r>
    <x v="2482"/>
    <x v="114"/>
    <x v="2"/>
    <x v="11957"/>
    <n v="2000"/>
    <m/>
    <n v="-2000"/>
    <x v="250"/>
  </r>
  <r>
    <x v="2482"/>
    <x v="146"/>
    <x v="474"/>
    <x v="233"/>
    <n v="1500"/>
    <m/>
    <n v="-1500"/>
    <x v="250"/>
  </r>
  <r>
    <x v="2482"/>
    <x v="132"/>
    <x v="278"/>
    <x v="12124"/>
    <n v="11880"/>
    <m/>
    <n v="-11880"/>
    <x v="250"/>
  </r>
  <r>
    <x v="2482"/>
    <x v="132"/>
    <x v="474"/>
    <x v="233"/>
    <n v="1000"/>
    <m/>
    <n v="-1000"/>
    <x v="250"/>
  </r>
  <r>
    <x v="2482"/>
    <x v="104"/>
    <x v="474"/>
    <x v="233"/>
    <n v="460"/>
    <m/>
    <n v="-460"/>
    <x v="250"/>
  </r>
  <r>
    <x v="2482"/>
    <x v="131"/>
    <x v="827"/>
    <x v="12125"/>
    <n v="500000"/>
    <m/>
    <n v="-500000"/>
    <x v="250"/>
  </r>
  <r>
    <x v="2482"/>
    <x v="132"/>
    <x v="787"/>
    <x v="12126"/>
    <n v="100000"/>
    <m/>
    <n v="-100000"/>
    <x v="250"/>
  </r>
  <r>
    <x v="2482"/>
    <x v="104"/>
    <x v="450"/>
    <x v="12127"/>
    <n v="110000"/>
    <m/>
    <n v="-110000"/>
    <x v="250"/>
  </r>
  <r>
    <x v="2482"/>
    <x v="137"/>
    <x v="278"/>
    <x v="11801"/>
    <n v="88400"/>
    <m/>
    <n v="-88400"/>
    <x v="250"/>
  </r>
  <r>
    <x v="2482"/>
    <x v="132"/>
    <x v="278"/>
    <x v="12128"/>
    <n v="150000"/>
    <m/>
    <n v="-150000"/>
    <x v="250"/>
  </r>
  <r>
    <x v="2482"/>
    <x v="1"/>
    <x v="919"/>
    <x v="12129"/>
    <n v="150000"/>
    <m/>
    <n v="-150000"/>
    <x v="250"/>
  </r>
  <r>
    <x v="2483"/>
    <x v="132"/>
    <x v="474"/>
    <x v="233"/>
    <n v="300"/>
    <m/>
    <n v="-300"/>
    <x v="250"/>
  </r>
  <r>
    <x v="2484"/>
    <x v="114"/>
    <x v="278"/>
    <x v="12130"/>
    <n v="2600"/>
    <m/>
    <n v="-2600"/>
    <x v="250"/>
  </r>
  <r>
    <x v="2484"/>
    <x v="131"/>
    <x v="390"/>
    <x v="12131"/>
    <n v="16000"/>
    <m/>
    <n v="-16000"/>
    <x v="250"/>
  </r>
  <r>
    <x v="2484"/>
    <x v="4"/>
    <x v="2"/>
    <x v="8114"/>
    <n v="4000"/>
    <m/>
    <n v="-4000"/>
    <x v="250"/>
  </r>
  <r>
    <x v="2484"/>
    <x v="147"/>
    <x v="43"/>
    <x v="9857"/>
    <n v="50000"/>
    <m/>
    <n v="-50000"/>
    <x v="250"/>
  </r>
  <r>
    <x v="2484"/>
    <x v="3"/>
    <x v="43"/>
    <x v="6876"/>
    <n v="5000"/>
    <m/>
    <n v="-5000"/>
    <x v="250"/>
  </r>
  <r>
    <x v="2484"/>
    <x v="141"/>
    <x v="43"/>
    <x v="9225"/>
    <n v="50000"/>
    <m/>
    <n v="-50000"/>
    <x v="250"/>
  </r>
  <r>
    <x v="2484"/>
    <x v="7"/>
    <x v="43"/>
    <x v="9858"/>
    <n v="105000"/>
    <m/>
    <n v="-105000"/>
    <x v="250"/>
  </r>
  <r>
    <x v="2484"/>
    <x v="4"/>
    <x v="43"/>
    <x v="9816"/>
    <n v="7000"/>
    <m/>
    <n v="-7000"/>
    <x v="250"/>
  </r>
  <r>
    <x v="2484"/>
    <x v="142"/>
    <x v="2"/>
    <x v="12132"/>
    <n v="35000"/>
    <m/>
    <n v="-35000"/>
    <x v="250"/>
  </r>
  <r>
    <x v="2484"/>
    <x v="4"/>
    <x v="43"/>
    <x v="9238"/>
    <n v="46460"/>
    <m/>
    <n v="-46460"/>
    <x v="250"/>
  </r>
  <r>
    <x v="2484"/>
    <x v="4"/>
    <x v="43"/>
    <x v="12133"/>
    <n v="50870"/>
    <m/>
    <n v="-50870"/>
    <x v="250"/>
  </r>
  <r>
    <x v="2484"/>
    <x v="1"/>
    <x v="2"/>
    <x v="4693"/>
    <n v="3000"/>
    <m/>
    <n v="-3000"/>
    <x v="250"/>
  </r>
  <r>
    <x v="2484"/>
    <x v="1"/>
    <x v="2"/>
    <x v="12134"/>
    <n v="2000"/>
    <m/>
    <n v="-2000"/>
    <x v="250"/>
  </r>
  <r>
    <x v="2484"/>
    <x v="23"/>
    <x v="43"/>
    <x v="9227"/>
    <n v="167424.10714285713"/>
    <m/>
    <n v="-167424.10714285713"/>
    <x v="250"/>
  </r>
  <r>
    <x v="2484"/>
    <x v="1"/>
    <x v="43"/>
    <x v="6873"/>
    <n v="215792.41071428571"/>
    <m/>
    <n v="-215792.41071428571"/>
    <x v="250"/>
  </r>
  <r>
    <x v="2484"/>
    <x v="4"/>
    <x v="43"/>
    <x v="11701"/>
    <n v="22000"/>
    <m/>
    <n v="-22000"/>
    <x v="250"/>
  </r>
  <r>
    <x v="2484"/>
    <x v="4"/>
    <x v="2"/>
    <x v="11277"/>
    <n v="2500"/>
    <m/>
    <n v="-2500"/>
    <x v="250"/>
  </r>
  <r>
    <x v="2484"/>
    <x v="135"/>
    <x v="2"/>
    <x v="12135"/>
    <n v="1000"/>
    <m/>
    <n v="-1000"/>
    <x v="250"/>
  </r>
  <r>
    <x v="2484"/>
    <x v="147"/>
    <x v="894"/>
    <x v="12136"/>
    <n v="200000"/>
    <m/>
    <n v="-200000"/>
    <x v="250"/>
  </r>
  <r>
    <x v="2484"/>
    <x v="132"/>
    <x v="278"/>
    <x v="12137"/>
    <n v="50000"/>
    <m/>
    <n v="-50000"/>
    <x v="250"/>
  </r>
  <r>
    <x v="2484"/>
    <x v="142"/>
    <x v="43"/>
    <x v="12138"/>
    <n v="187000"/>
    <m/>
    <n v="-187000"/>
    <x v="250"/>
  </r>
  <r>
    <x v="2484"/>
    <x v="104"/>
    <x v="43"/>
    <x v="11948"/>
    <n v="90000"/>
    <m/>
    <n v="-90000"/>
    <x v="250"/>
  </r>
  <r>
    <x v="2485"/>
    <x v="114"/>
    <x v="474"/>
    <x v="233"/>
    <n v="1000"/>
    <m/>
    <n v="-1000"/>
    <x v="250"/>
  </r>
  <r>
    <x v="2485"/>
    <x v="132"/>
    <x v="474"/>
    <x v="233"/>
    <n v="600"/>
    <m/>
    <n v="-600"/>
    <x v="250"/>
  </r>
  <r>
    <x v="2485"/>
    <x v="131"/>
    <x v="278"/>
    <x v="12139"/>
    <n v="14140"/>
    <m/>
    <n v="-14140"/>
    <x v="250"/>
  </r>
  <r>
    <x v="2485"/>
    <x v="135"/>
    <x v="285"/>
    <x v="12140"/>
    <n v="3000"/>
    <m/>
    <n v="-3000"/>
    <x v="250"/>
  </r>
  <r>
    <x v="2485"/>
    <x v="4"/>
    <x v="27"/>
    <x v="5156"/>
    <n v="820"/>
    <m/>
    <n v="-820"/>
    <x v="250"/>
  </r>
  <r>
    <x v="2485"/>
    <x v="7"/>
    <x v="27"/>
    <x v="5156"/>
    <n v="910"/>
    <m/>
    <n v="-910"/>
    <x v="250"/>
  </r>
  <r>
    <x v="2485"/>
    <x v="148"/>
    <x v="278"/>
    <x v="12141"/>
    <n v="29800"/>
    <m/>
    <n v="-29800"/>
    <x v="250"/>
  </r>
  <r>
    <x v="2485"/>
    <x v="73"/>
    <x v="278"/>
    <x v="12142"/>
    <n v="900"/>
    <m/>
    <n v="-900"/>
    <x v="250"/>
  </r>
  <r>
    <x v="2485"/>
    <x v="37"/>
    <x v="43"/>
    <x v="7781"/>
    <n v="52300"/>
    <m/>
    <n v="-52300"/>
    <x v="250"/>
  </r>
  <r>
    <x v="2485"/>
    <x v="113"/>
    <x v="43"/>
    <x v="10166"/>
    <n v="70000"/>
    <m/>
    <n v="-70000"/>
    <x v="250"/>
  </r>
  <r>
    <x v="2485"/>
    <x v="132"/>
    <x v="43"/>
    <x v="11740"/>
    <n v="45000"/>
    <m/>
    <n v="-45000"/>
    <x v="250"/>
  </r>
  <r>
    <x v="2485"/>
    <x v="129"/>
    <x v="43"/>
    <x v="12143"/>
    <n v="178930"/>
    <m/>
    <n v="-178930"/>
    <x v="250"/>
  </r>
  <r>
    <x v="2485"/>
    <x v="114"/>
    <x v="43"/>
    <x v="12144"/>
    <n v="76150"/>
    <m/>
    <n v="-76150"/>
    <x v="250"/>
  </r>
  <r>
    <x v="2485"/>
    <x v="4"/>
    <x v="516"/>
    <x v="12145"/>
    <n v="11330"/>
    <m/>
    <n v="-11330"/>
    <x v="250"/>
  </r>
  <r>
    <x v="2485"/>
    <x v="1"/>
    <x v="43"/>
    <x v="12146"/>
    <n v="3000"/>
    <m/>
    <n v="-3000"/>
    <x v="250"/>
  </r>
  <r>
    <x v="2485"/>
    <x v="104"/>
    <x v="474"/>
    <x v="233"/>
    <n v="1000"/>
    <m/>
    <n v="-1000"/>
    <x v="250"/>
  </r>
  <r>
    <x v="2485"/>
    <x v="98"/>
    <x v="43"/>
    <x v="12147"/>
    <n v="106480"/>
    <m/>
    <n v="-106480"/>
    <x v="250"/>
  </r>
  <r>
    <x v="2485"/>
    <x v="136"/>
    <x v="278"/>
    <x v="12148"/>
    <n v="4300"/>
    <m/>
    <n v="-4300"/>
    <x v="250"/>
  </r>
  <r>
    <x v="2485"/>
    <x v="4"/>
    <x v="43"/>
    <x v="11939"/>
    <n v="87000"/>
    <m/>
    <n v="-87000"/>
    <x v="250"/>
  </r>
  <r>
    <x v="2485"/>
    <x v="104"/>
    <x v="43"/>
    <x v="12149"/>
    <n v="38780"/>
    <m/>
    <n v="-38780"/>
    <x v="250"/>
  </r>
  <r>
    <x v="2485"/>
    <x v="115"/>
    <x v="285"/>
    <x v="12150"/>
    <n v="1950"/>
    <m/>
    <n v="-1950"/>
    <x v="250"/>
  </r>
  <r>
    <x v="2485"/>
    <x v="22"/>
    <x v="212"/>
    <x v="12151"/>
    <n v="150000"/>
    <m/>
    <n v="-150000"/>
    <x v="250"/>
  </r>
  <r>
    <x v="2485"/>
    <x v="141"/>
    <x v="43"/>
    <x v="12152"/>
    <n v="210200"/>
    <m/>
    <n v="-210200"/>
    <x v="250"/>
  </r>
  <r>
    <x v="2486"/>
    <x v="73"/>
    <x v="278"/>
    <x v="12153"/>
    <n v="1500"/>
    <m/>
    <n v="-1500"/>
    <x v="250"/>
  </r>
  <r>
    <x v="2486"/>
    <x v="73"/>
    <x v="474"/>
    <x v="233"/>
    <n v="700"/>
    <m/>
    <n v="-700"/>
    <x v="250"/>
  </r>
  <r>
    <x v="2486"/>
    <x v="141"/>
    <x v="474"/>
    <x v="233"/>
    <n v="1800"/>
    <m/>
    <n v="-1800"/>
    <x v="250"/>
  </r>
  <r>
    <x v="2486"/>
    <x v="103"/>
    <x v="474"/>
    <x v="233"/>
    <n v="2400"/>
    <m/>
    <n v="-2400"/>
    <x v="250"/>
  </r>
  <r>
    <x v="2486"/>
    <x v="104"/>
    <x v="43"/>
    <x v="12154"/>
    <n v="92156"/>
    <m/>
    <n v="-92156"/>
    <x v="250"/>
  </r>
  <r>
    <x v="2486"/>
    <x v="135"/>
    <x v="43"/>
    <x v="12155"/>
    <n v="264644"/>
    <m/>
    <n v="-264644"/>
    <x v="250"/>
  </r>
  <r>
    <x v="2486"/>
    <x v="104"/>
    <x v="278"/>
    <x v="12156"/>
    <n v="1500"/>
    <m/>
    <n v="-1500"/>
    <x v="250"/>
  </r>
  <r>
    <x v="2486"/>
    <x v="104"/>
    <x v="474"/>
    <x v="233"/>
    <n v="500"/>
    <m/>
    <n v="-500"/>
    <x v="250"/>
  </r>
  <r>
    <x v="2486"/>
    <x v="4"/>
    <x v="43"/>
    <x v="12157"/>
    <n v="143000"/>
    <m/>
    <n v="-143000"/>
    <x v="250"/>
  </r>
  <r>
    <x v="2486"/>
    <x v="135"/>
    <x v="43"/>
    <x v="11956"/>
    <n v="413890"/>
    <m/>
    <n v="-413890"/>
    <x v="250"/>
  </r>
  <r>
    <x v="2486"/>
    <x v="103"/>
    <x v="278"/>
    <x v="12158"/>
    <n v="75000"/>
    <m/>
    <n v="-75000"/>
    <x v="250"/>
  </r>
  <r>
    <x v="2486"/>
    <x v="22"/>
    <x v="43"/>
    <x v="11752"/>
    <n v="192569"/>
    <m/>
    <n v="-192569"/>
    <x v="250"/>
  </r>
  <r>
    <x v="2486"/>
    <x v="132"/>
    <x v="948"/>
    <x v="12159"/>
    <n v="100000"/>
    <m/>
    <n v="-100000"/>
    <x v="250"/>
  </r>
  <r>
    <x v="2486"/>
    <x v="114"/>
    <x v="43"/>
    <x v="12160"/>
    <n v="101429"/>
    <m/>
    <n v="-101429"/>
    <x v="250"/>
  </r>
  <r>
    <x v="2486"/>
    <x v="131"/>
    <x v="43"/>
    <x v="11765"/>
    <n v="151429"/>
    <m/>
    <n v="-151429"/>
    <x v="250"/>
  </r>
  <r>
    <x v="2486"/>
    <x v="90"/>
    <x v="278"/>
    <x v="12161"/>
    <n v="35700"/>
    <m/>
    <n v="-35700"/>
    <x v="250"/>
  </r>
  <r>
    <x v="2487"/>
    <x v="93"/>
    <x v="278"/>
    <x v="12162"/>
    <n v="5000"/>
    <m/>
    <n v="-5000"/>
    <x v="250"/>
  </r>
  <r>
    <x v="2487"/>
    <x v="93"/>
    <x v="278"/>
    <x v="12163"/>
    <n v="6000"/>
    <m/>
    <n v="-6000"/>
    <x v="250"/>
  </r>
  <r>
    <x v="2487"/>
    <x v="142"/>
    <x v="474"/>
    <x v="233"/>
    <n v="1500"/>
    <m/>
    <n v="-1500"/>
    <x v="250"/>
  </r>
  <r>
    <x v="2487"/>
    <x v="73"/>
    <x v="43"/>
    <x v="12164"/>
    <n v="91100"/>
    <m/>
    <n v="-91100"/>
    <x v="250"/>
  </r>
  <r>
    <x v="2487"/>
    <x v="136"/>
    <x v="43"/>
    <x v="8966"/>
    <n v="52600"/>
    <m/>
    <n v="-52600"/>
    <x v="250"/>
  </r>
  <r>
    <x v="2487"/>
    <x v="135"/>
    <x v="43"/>
    <x v="12165"/>
    <n v="241780"/>
    <m/>
    <n v="-241780"/>
    <x v="250"/>
  </r>
  <r>
    <x v="2487"/>
    <x v="138"/>
    <x v="2"/>
    <x v="12166"/>
    <n v="10000"/>
    <m/>
    <n v="-10000"/>
    <x v="250"/>
  </r>
  <r>
    <x v="2487"/>
    <x v="4"/>
    <x v="2"/>
    <x v="8114"/>
    <n v="3000"/>
    <m/>
    <n v="-3000"/>
    <x v="250"/>
  </r>
  <r>
    <x v="2487"/>
    <x v="136"/>
    <x v="43"/>
    <x v="11759"/>
    <n v="33000"/>
    <m/>
    <n v="-33000"/>
    <x v="250"/>
  </r>
  <r>
    <x v="2487"/>
    <x v="115"/>
    <x v="43"/>
    <x v="11762"/>
    <n v="38570"/>
    <m/>
    <n v="-38570"/>
    <x v="250"/>
  </r>
  <r>
    <x v="2487"/>
    <x v="145"/>
    <x v="278"/>
    <x v="12167"/>
    <n v="11600"/>
    <m/>
    <n v="-11600"/>
    <x v="250"/>
  </r>
  <r>
    <x v="2487"/>
    <x v="135"/>
    <x v="742"/>
    <x v="9293"/>
    <n v="150000"/>
    <m/>
    <n v="-150000"/>
    <x v="250"/>
  </r>
  <r>
    <x v="2487"/>
    <x v="108"/>
    <x v="742"/>
    <x v="12168"/>
    <n v="50000"/>
    <m/>
    <n v="-50000"/>
    <x v="250"/>
  </r>
  <r>
    <x v="2487"/>
    <x v="138"/>
    <x v="904"/>
    <x v="12169"/>
    <n v="25000"/>
    <m/>
    <n v="-25000"/>
    <x v="250"/>
  </r>
  <r>
    <x v="2487"/>
    <x v="134"/>
    <x v="904"/>
    <x v="12169"/>
    <n v="25000"/>
    <m/>
    <n v="-25000"/>
    <x v="250"/>
  </r>
  <r>
    <x v="2487"/>
    <x v="73"/>
    <x v="145"/>
    <x v="12170"/>
    <n v="41115"/>
    <m/>
    <n v="-41115"/>
    <x v="250"/>
  </r>
  <r>
    <x v="2487"/>
    <x v="52"/>
    <x v="145"/>
    <x v="12170"/>
    <n v="11850"/>
    <m/>
    <n v="-11850"/>
    <x v="250"/>
  </r>
  <r>
    <x v="2487"/>
    <x v="65"/>
    <x v="145"/>
    <x v="12170"/>
    <n v="1950"/>
    <m/>
    <n v="-1950"/>
    <x v="250"/>
  </r>
  <r>
    <x v="2487"/>
    <x v="99"/>
    <x v="145"/>
    <x v="12170"/>
    <n v="3292"/>
    <m/>
    <n v="-3292"/>
    <x v="250"/>
  </r>
  <r>
    <x v="2487"/>
    <x v="104"/>
    <x v="145"/>
    <x v="12170"/>
    <n v="28118"/>
    <m/>
    <n v="-28118"/>
    <x v="250"/>
  </r>
  <r>
    <x v="2487"/>
    <x v="112"/>
    <x v="145"/>
    <x v="12170"/>
    <n v="13623"/>
    <m/>
    <n v="-13623"/>
    <x v="250"/>
  </r>
  <r>
    <x v="2487"/>
    <x v="114"/>
    <x v="145"/>
    <x v="12170"/>
    <n v="31245"/>
    <m/>
    <n v="-31245"/>
    <x v="250"/>
  </r>
  <r>
    <x v="2487"/>
    <x v="115"/>
    <x v="145"/>
    <x v="12170"/>
    <n v="23937"/>
    <m/>
    <n v="-23937"/>
    <x v="250"/>
  </r>
  <r>
    <x v="2487"/>
    <x v="113"/>
    <x v="145"/>
    <x v="12170"/>
    <n v="689"/>
    <m/>
    <n v="-689"/>
    <x v="250"/>
  </r>
  <r>
    <x v="2487"/>
    <x v="122"/>
    <x v="145"/>
    <x v="12170"/>
    <n v="1260"/>
    <m/>
    <n v="-1260"/>
    <x v="250"/>
  </r>
  <r>
    <x v="2487"/>
    <x v="117"/>
    <x v="145"/>
    <x v="12170"/>
    <n v="48500"/>
    <m/>
    <n v="-48500"/>
    <x v="250"/>
  </r>
  <r>
    <x v="2487"/>
    <x v="134"/>
    <x v="145"/>
    <x v="12170"/>
    <n v="13490"/>
    <m/>
    <n v="-13490"/>
    <x v="250"/>
  </r>
  <r>
    <x v="2487"/>
    <x v="138"/>
    <x v="145"/>
    <x v="12170"/>
    <n v="2973"/>
    <m/>
    <n v="-2973"/>
    <x v="250"/>
  </r>
  <r>
    <x v="2487"/>
    <x v="136"/>
    <x v="145"/>
    <x v="12170"/>
    <n v="18043"/>
    <m/>
    <n v="-18043"/>
    <x v="250"/>
  </r>
  <r>
    <x v="2487"/>
    <x v="133"/>
    <x v="145"/>
    <x v="12170"/>
    <n v="9915"/>
    <m/>
    <n v="-9915"/>
    <x v="250"/>
  </r>
  <r>
    <x v="2487"/>
    <x v="131"/>
    <x v="278"/>
    <x v="12171"/>
    <n v="54900"/>
    <m/>
    <n v="-54900"/>
    <x v="250"/>
  </r>
  <r>
    <x v="2487"/>
    <x v="7"/>
    <x v="560"/>
    <x v="12172"/>
    <n v="85000"/>
    <m/>
    <n v="-85000"/>
    <x v="250"/>
  </r>
  <r>
    <x v="2487"/>
    <x v="136"/>
    <x v="285"/>
    <x v="12173"/>
    <n v="20000"/>
    <m/>
    <n v="-20000"/>
    <x v="250"/>
  </r>
  <r>
    <x v="2488"/>
    <x v="93"/>
    <x v="278"/>
    <x v="12174"/>
    <n v="3600"/>
    <m/>
    <n v="-3600"/>
    <x v="250"/>
  </r>
  <r>
    <x v="2488"/>
    <x v="138"/>
    <x v="278"/>
    <x v="12175"/>
    <n v="3208"/>
    <m/>
    <n v="-3208"/>
    <x v="250"/>
  </r>
  <r>
    <x v="2488"/>
    <x v="135"/>
    <x v="43"/>
    <x v="8658"/>
    <n v="59500"/>
    <m/>
    <n v="-59500"/>
    <x v="250"/>
  </r>
  <r>
    <x v="2488"/>
    <x v="115"/>
    <x v="43"/>
    <x v="11744"/>
    <n v="30400"/>
    <m/>
    <n v="-30400"/>
    <x v="250"/>
  </r>
  <r>
    <x v="2488"/>
    <x v="135"/>
    <x v="2"/>
    <x v="8173"/>
    <n v="1300"/>
    <m/>
    <n v="-1300"/>
    <x v="250"/>
  </r>
  <r>
    <x v="2488"/>
    <x v="114"/>
    <x v="278"/>
    <x v="12176"/>
    <n v="10000"/>
    <m/>
    <n v="-10000"/>
    <x v="250"/>
  </r>
  <r>
    <x v="2488"/>
    <x v="70"/>
    <x v="2"/>
    <x v="12177"/>
    <n v="17000"/>
    <m/>
    <n v="-17000"/>
    <x v="250"/>
  </r>
  <r>
    <x v="2489"/>
    <x v="73"/>
    <x v="208"/>
    <x v="12178"/>
    <n v="120229"/>
    <m/>
    <n v="-120229"/>
    <x v="250"/>
  </r>
  <r>
    <x v="2489"/>
    <x v="118"/>
    <x v="208"/>
    <x v="12178"/>
    <n v="94000"/>
    <m/>
    <n v="-94000"/>
    <x v="250"/>
  </r>
  <r>
    <x v="2489"/>
    <x v="120"/>
    <x v="208"/>
    <x v="12178"/>
    <n v="191771"/>
    <m/>
    <n v="-191771"/>
    <x v="250"/>
  </r>
  <r>
    <x v="2489"/>
    <x v="119"/>
    <x v="208"/>
    <x v="12178"/>
    <n v="94000"/>
    <m/>
    <n v="-94000"/>
    <x v="250"/>
  </r>
  <r>
    <x v="2490"/>
    <x v="4"/>
    <x v="434"/>
    <x v="233"/>
    <n v="1900"/>
    <m/>
    <n v="-1900"/>
    <x v="250"/>
  </r>
  <r>
    <x v="2490"/>
    <x v="135"/>
    <x v="278"/>
    <x v="7352"/>
    <n v="20550"/>
    <m/>
    <n v="-20550"/>
    <x v="250"/>
  </r>
  <r>
    <x v="2490"/>
    <x v="73"/>
    <x v="698"/>
    <x v="12179"/>
    <n v="86110"/>
    <m/>
    <n v="-86110"/>
    <x v="250"/>
  </r>
  <r>
    <x v="2490"/>
    <x v="108"/>
    <x v="698"/>
    <x v="12179"/>
    <n v="393890"/>
    <m/>
    <n v="-393890"/>
    <x v="250"/>
  </r>
  <r>
    <x v="2490"/>
    <x v="104"/>
    <x v="698"/>
    <x v="12179"/>
    <n v="20000"/>
    <m/>
    <n v="-20000"/>
    <x v="250"/>
  </r>
  <r>
    <x v="2490"/>
    <x v="70"/>
    <x v="2"/>
    <x v="12180"/>
    <n v="49000"/>
    <m/>
    <n v="-49000"/>
    <x v="250"/>
  </r>
  <r>
    <x v="2490"/>
    <x v="133"/>
    <x v="278"/>
    <x v="12181"/>
    <n v="127161"/>
    <m/>
    <n v="-127161"/>
    <x v="250"/>
  </r>
  <r>
    <x v="2490"/>
    <x v="114"/>
    <x v="278"/>
    <x v="12181"/>
    <n v="42260"/>
    <m/>
    <n v="-42260"/>
    <x v="250"/>
  </r>
  <r>
    <x v="2491"/>
    <x v="89"/>
    <x v="937"/>
    <x v="12182"/>
    <n v="14432"/>
    <m/>
    <n v="-14432"/>
    <x v="250"/>
  </r>
  <r>
    <x v="2491"/>
    <x v="147"/>
    <x v="937"/>
    <x v="12182"/>
    <n v="64807"/>
    <m/>
    <n v="-64807"/>
    <x v="250"/>
  </r>
  <r>
    <x v="2491"/>
    <x v="104"/>
    <x v="937"/>
    <x v="12182"/>
    <n v="85960"/>
    <m/>
    <n v="-85960"/>
    <x v="250"/>
  </r>
  <r>
    <x v="2491"/>
    <x v="112"/>
    <x v="937"/>
    <x v="12182"/>
    <n v="8059"/>
    <m/>
    <n v="-8059"/>
    <x v="250"/>
  </r>
  <r>
    <x v="2491"/>
    <x v="114"/>
    <x v="937"/>
    <x v="12182"/>
    <n v="60172"/>
    <m/>
    <n v="-60172"/>
    <x v="250"/>
  </r>
  <r>
    <x v="2491"/>
    <x v="115"/>
    <x v="937"/>
    <x v="12182"/>
    <n v="86026"/>
    <m/>
    <n v="-86026"/>
    <x v="250"/>
  </r>
  <r>
    <x v="2491"/>
    <x v="103"/>
    <x v="937"/>
    <x v="12182"/>
    <n v="81553"/>
    <m/>
    <n v="-81553"/>
    <x v="250"/>
  </r>
  <r>
    <x v="2491"/>
    <x v="134"/>
    <x v="937"/>
    <x v="12182"/>
    <n v="85881"/>
    <m/>
    <n v="-85881"/>
    <x v="250"/>
  </r>
  <r>
    <x v="2491"/>
    <x v="132"/>
    <x v="937"/>
    <x v="12182"/>
    <n v="116510"/>
    <m/>
    <n v="-116510"/>
    <x v="250"/>
  </r>
  <r>
    <x v="2491"/>
    <x v="135"/>
    <x v="937"/>
    <x v="12182"/>
    <n v="92744"/>
    <m/>
    <n v="-92744"/>
    <x v="250"/>
  </r>
  <r>
    <x v="2491"/>
    <x v="128"/>
    <x v="937"/>
    <x v="12182"/>
    <n v="14554"/>
    <m/>
    <n v="-14554"/>
    <x v="250"/>
  </r>
  <r>
    <x v="2491"/>
    <x v="138"/>
    <x v="937"/>
    <x v="12182"/>
    <n v="59094"/>
    <m/>
    <n v="-59094"/>
    <x v="250"/>
  </r>
  <r>
    <x v="2491"/>
    <x v="133"/>
    <x v="937"/>
    <x v="12182"/>
    <n v="30208"/>
    <m/>
    <n v="-30208"/>
    <x v="250"/>
  </r>
  <r>
    <x v="2491"/>
    <x v="132"/>
    <x v="278"/>
    <x v="12183"/>
    <n v="92640"/>
    <m/>
    <n v="-92640"/>
    <x v="250"/>
  </r>
  <r>
    <x v="2491"/>
    <x v="103"/>
    <x v="278"/>
    <x v="12183"/>
    <n v="24030"/>
    <m/>
    <n v="-24030"/>
    <x v="250"/>
  </r>
  <r>
    <x v="2491"/>
    <x v="142"/>
    <x v="278"/>
    <x v="12183"/>
    <n v="13850"/>
    <m/>
    <n v="-13850"/>
    <x v="250"/>
  </r>
  <r>
    <x v="2491"/>
    <x v="137"/>
    <x v="338"/>
    <x v="12184"/>
    <n v="290000"/>
    <m/>
    <n v="-290000"/>
    <x v="250"/>
  </r>
  <r>
    <x v="2491"/>
    <x v="141"/>
    <x v="338"/>
    <x v="12184"/>
    <n v="290000"/>
    <m/>
    <n v="-290000"/>
    <x v="250"/>
  </r>
  <r>
    <x v="2491"/>
    <x v="4"/>
    <x v="2"/>
    <x v="12185"/>
    <n v="1000"/>
    <m/>
    <n v="-1000"/>
    <x v="250"/>
  </r>
  <r>
    <x v="2491"/>
    <x v="1"/>
    <x v="74"/>
    <x v="1696"/>
    <n v="1000"/>
    <m/>
    <n v="-1000"/>
    <x v="250"/>
  </r>
  <r>
    <x v="2491"/>
    <x v="142"/>
    <x v="278"/>
    <x v="12186"/>
    <n v="5160"/>
    <m/>
    <n v="-5160"/>
    <x v="250"/>
  </r>
  <r>
    <x v="2491"/>
    <x v="4"/>
    <x v="278"/>
    <x v="12187"/>
    <n v="800"/>
    <m/>
    <n v="-800"/>
    <x v="250"/>
  </r>
  <r>
    <x v="2491"/>
    <x v="141"/>
    <x v="45"/>
    <x v="12188"/>
    <n v="388000"/>
    <m/>
    <n v="-388000"/>
    <x v="250"/>
  </r>
  <r>
    <x v="2491"/>
    <x v="133"/>
    <x v="45"/>
    <x v="12188"/>
    <n v="62000"/>
    <m/>
    <n v="-62000"/>
    <x v="250"/>
  </r>
  <r>
    <x v="2491"/>
    <x v="114"/>
    <x v="474"/>
    <x v="233"/>
    <n v="1500"/>
    <m/>
    <n v="-1500"/>
    <x v="250"/>
  </r>
  <r>
    <x v="2491"/>
    <x v="141"/>
    <x v="474"/>
    <x v="233"/>
    <n v="1800"/>
    <m/>
    <n v="-1800"/>
    <x v="250"/>
  </r>
  <r>
    <x v="2491"/>
    <x v="114"/>
    <x v="285"/>
    <x v="12189"/>
    <n v="3000"/>
    <m/>
    <n v="-3000"/>
    <x v="250"/>
  </r>
  <r>
    <x v="2492"/>
    <x v="4"/>
    <x v="2"/>
    <x v="12190"/>
    <n v="1000"/>
    <m/>
    <n v="-1000"/>
    <x v="250"/>
  </r>
  <r>
    <x v="2492"/>
    <x v="4"/>
    <x v="629"/>
    <x v="898"/>
    <n v="5000"/>
    <m/>
    <n v="-5000"/>
    <x v="250"/>
  </r>
  <r>
    <x v="2492"/>
    <x v="114"/>
    <x v="278"/>
    <x v="12191"/>
    <n v="10000"/>
    <m/>
    <n v="-10000"/>
    <x v="250"/>
  </r>
  <r>
    <x v="2492"/>
    <x v="148"/>
    <x v="949"/>
    <x v="233"/>
    <n v="860"/>
    <m/>
    <n v="-860"/>
    <x v="250"/>
  </r>
  <r>
    <x v="2492"/>
    <x v="73"/>
    <x v="2"/>
    <x v="12192"/>
    <n v="1500"/>
    <m/>
    <n v="-1500"/>
    <x v="250"/>
  </r>
  <r>
    <x v="2492"/>
    <x v="4"/>
    <x v="2"/>
    <x v="8114"/>
    <n v="2000"/>
    <m/>
    <n v="-2000"/>
    <x v="250"/>
  </r>
  <r>
    <x v="2492"/>
    <x v="148"/>
    <x v="286"/>
    <x v="12193"/>
    <n v="251500"/>
    <m/>
    <n v="-251500"/>
    <x v="250"/>
  </r>
  <r>
    <x v="2492"/>
    <x v="114"/>
    <x v="286"/>
    <x v="12193"/>
    <n v="75630"/>
    <m/>
    <n v="-75630"/>
    <x v="250"/>
  </r>
  <r>
    <x v="2492"/>
    <x v="135"/>
    <x v="864"/>
    <x v="12194"/>
    <n v="150000"/>
    <m/>
    <n v="-150000"/>
    <x v="250"/>
  </r>
  <r>
    <x v="2492"/>
    <x v="148"/>
    <x v="278"/>
    <x v="12195"/>
    <n v="49000"/>
    <m/>
    <n v="-49000"/>
    <x v="250"/>
  </r>
  <r>
    <x v="2492"/>
    <x v="135"/>
    <x v="278"/>
    <x v="9749"/>
    <n v="9900"/>
    <m/>
    <n v="-9900"/>
    <x v="250"/>
  </r>
  <r>
    <x v="2493"/>
    <x v="114"/>
    <x v="278"/>
    <x v="12196"/>
    <n v="3690"/>
    <m/>
    <n v="-3690"/>
    <x v="250"/>
  </r>
  <r>
    <x v="2493"/>
    <x v="114"/>
    <x v="474"/>
    <x v="233"/>
    <n v="700"/>
    <m/>
    <n v="-700"/>
    <x v="250"/>
  </r>
  <r>
    <x v="2493"/>
    <x v="115"/>
    <x v="895"/>
    <x v="12197"/>
    <n v="40000"/>
    <m/>
    <n v="-40000"/>
    <x v="250"/>
  </r>
  <r>
    <x v="2494"/>
    <x v="115"/>
    <x v="278"/>
    <x v="12198"/>
    <n v="1450"/>
    <m/>
    <n v="-1450"/>
    <x v="250"/>
  </r>
  <r>
    <x v="2494"/>
    <x v="135"/>
    <x v="474"/>
    <x v="233"/>
    <n v="1000"/>
    <m/>
    <n v="-1000"/>
    <x v="250"/>
  </r>
  <r>
    <x v="2494"/>
    <x v="108"/>
    <x v="950"/>
    <x v="12199"/>
    <n v="400000"/>
    <m/>
    <n v="-400000"/>
    <x v="250"/>
  </r>
  <r>
    <x v="2494"/>
    <x v="148"/>
    <x v="951"/>
    <x v="12200"/>
    <n v="50000"/>
    <m/>
    <n v="-50000"/>
    <x v="250"/>
  </r>
  <r>
    <x v="2494"/>
    <x v="148"/>
    <x v="278"/>
    <x v="12201"/>
    <n v="100000"/>
    <m/>
    <n v="-100000"/>
    <x v="250"/>
  </r>
  <r>
    <x v="2495"/>
    <x v="147"/>
    <x v="314"/>
    <x v="898"/>
    <n v="100000"/>
    <m/>
    <n v="-100000"/>
    <x v="250"/>
  </r>
  <r>
    <x v="2495"/>
    <x v="135"/>
    <x v="43"/>
    <x v="12202"/>
    <n v="6000"/>
    <m/>
    <n v="-6000"/>
    <x v="250"/>
  </r>
  <r>
    <x v="2496"/>
    <x v="132"/>
    <x v="474"/>
    <x v="233"/>
    <n v="600"/>
    <m/>
    <n v="-600"/>
    <x v="250"/>
  </r>
  <r>
    <x v="2496"/>
    <x v="114"/>
    <x v="474"/>
    <x v="233"/>
    <n v="600"/>
    <m/>
    <n v="-600"/>
    <x v="250"/>
  </r>
  <r>
    <x v="2496"/>
    <x v="136"/>
    <x v="474"/>
    <x v="233"/>
    <n v="600"/>
    <m/>
    <n v="-600"/>
    <x v="250"/>
  </r>
  <r>
    <x v="2496"/>
    <x v="73"/>
    <x v="474"/>
    <x v="233"/>
    <n v="1500"/>
    <m/>
    <n v="-1500"/>
    <x v="250"/>
  </r>
  <r>
    <x v="2496"/>
    <x v="4"/>
    <x v="2"/>
    <x v="11266"/>
    <n v="3000"/>
    <m/>
    <n v="-3000"/>
    <x v="250"/>
  </r>
  <r>
    <x v="2496"/>
    <x v="142"/>
    <x v="278"/>
    <x v="12203"/>
    <n v="10000"/>
    <m/>
    <n v="-10000"/>
    <x v="250"/>
  </r>
  <r>
    <x v="2496"/>
    <x v="115"/>
    <x v="2"/>
    <x v="12204"/>
    <n v="5000"/>
    <m/>
    <n v="-5000"/>
    <x v="250"/>
  </r>
  <r>
    <x v="2496"/>
    <x v="127"/>
    <x v="2"/>
    <x v="12205"/>
    <n v="2500"/>
    <m/>
    <n v="-2500"/>
    <x v="250"/>
  </r>
  <r>
    <x v="2496"/>
    <x v="142"/>
    <x v="474"/>
    <x v="12206"/>
    <n v="2200"/>
    <m/>
    <n v="-2200"/>
    <x v="250"/>
  </r>
  <r>
    <x v="2496"/>
    <x v="73"/>
    <x v="474"/>
    <x v="233"/>
    <n v="2000"/>
    <m/>
    <n v="-2000"/>
    <x v="250"/>
  </r>
  <r>
    <x v="2496"/>
    <x v="98"/>
    <x v="2"/>
    <x v="12207"/>
    <n v="2000"/>
    <m/>
    <n v="-2000"/>
    <x v="250"/>
  </r>
  <r>
    <x v="2496"/>
    <x v="98"/>
    <x v="278"/>
    <x v="11627"/>
    <n v="27000"/>
    <m/>
    <n v="-27000"/>
    <x v="250"/>
  </r>
  <r>
    <x v="2496"/>
    <x v="4"/>
    <x v="2"/>
    <x v="11266"/>
    <n v="2000"/>
    <m/>
    <n v="-2000"/>
    <x v="250"/>
  </r>
  <r>
    <x v="2496"/>
    <x v="22"/>
    <x v="285"/>
    <x v="10178"/>
    <n v="500"/>
    <m/>
    <n v="-500"/>
    <x v="250"/>
  </r>
  <r>
    <x v="2496"/>
    <x v="22"/>
    <x v="278"/>
    <x v="12208"/>
    <n v="1000"/>
    <m/>
    <n v="-1000"/>
    <x v="250"/>
  </r>
  <r>
    <x v="2496"/>
    <x v="135"/>
    <x v="278"/>
    <x v="3490"/>
    <n v="6550"/>
    <m/>
    <n v="-6550"/>
    <x v="250"/>
  </r>
  <r>
    <x v="2497"/>
    <x v="136"/>
    <x v="278"/>
    <x v="12209"/>
    <n v="9750"/>
    <m/>
    <n v="-9750"/>
    <x v="250"/>
  </r>
  <r>
    <x v="2497"/>
    <x v="115"/>
    <x v="285"/>
    <x v="12210"/>
    <n v="5000"/>
    <m/>
    <n v="-5000"/>
    <x v="250"/>
  </r>
  <r>
    <x v="2497"/>
    <x v="4"/>
    <x v="2"/>
    <x v="998"/>
    <n v="1300"/>
    <m/>
    <n v="-1300"/>
    <x v="250"/>
  </r>
  <r>
    <x v="2497"/>
    <x v="148"/>
    <x v="450"/>
    <x v="12211"/>
    <n v="507000"/>
    <m/>
    <n v="-507000"/>
    <x v="250"/>
  </r>
  <r>
    <x v="2497"/>
    <x v="147"/>
    <x v="894"/>
    <x v="12212"/>
    <n v="200000"/>
    <m/>
    <n v="-200000"/>
    <x v="250"/>
  </r>
  <r>
    <x v="2497"/>
    <x v="7"/>
    <x v="952"/>
    <x v="12213"/>
    <n v="200000"/>
    <m/>
    <n v="-200000"/>
    <x v="250"/>
  </r>
  <r>
    <x v="2497"/>
    <x v="142"/>
    <x v="369"/>
    <x v="12214"/>
    <n v="100000"/>
    <m/>
    <n v="-100000"/>
    <x v="250"/>
  </r>
  <r>
    <x v="2497"/>
    <x v="134"/>
    <x v="369"/>
    <x v="12215"/>
    <n v="150000"/>
    <m/>
    <n v="-150000"/>
    <x v="250"/>
  </r>
  <r>
    <x v="2497"/>
    <x v="113"/>
    <x v="311"/>
    <x v="12216"/>
    <n v="32000"/>
    <m/>
    <n v="-32000"/>
    <x v="250"/>
  </r>
  <r>
    <x v="2497"/>
    <x v="148"/>
    <x v="278"/>
    <x v="12201"/>
    <n v="100000"/>
    <m/>
    <n v="-100000"/>
    <x v="250"/>
  </r>
  <r>
    <x v="2498"/>
    <x v="37"/>
    <x v="474"/>
    <x v="233"/>
    <n v="600"/>
    <m/>
    <n v="-600"/>
    <x v="250"/>
  </r>
  <r>
    <x v="2498"/>
    <x v="7"/>
    <x v="2"/>
    <x v="12217"/>
    <n v="2900"/>
    <m/>
    <n v="-2900"/>
    <x v="250"/>
  </r>
  <r>
    <x v="2498"/>
    <x v="142"/>
    <x v="866"/>
    <x v="898"/>
    <n v="11000"/>
    <m/>
    <n v="-11000"/>
    <x v="250"/>
  </r>
  <r>
    <x v="2498"/>
    <x v="135"/>
    <x v="866"/>
    <x v="898"/>
    <n v="16000"/>
    <m/>
    <n v="-16000"/>
    <x v="250"/>
  </r>
  <r>
    <x v="2498"/>
    <x v="129"/>
    <x v="285"/>
    <x v="12218"/>
    <n v="300"/>
    <m/>
    <n v="-300"/>
    <x v="250"/>
  </r>
  <r>
    <x v="2498"/>
    <x v="132"/>
    <x v="278"/>
    <x v="12219"/>
    <n v="30000"/>
    <m/>
    <n v="-30000"/>
    <x v="250"/>
  </r>
  <r>
    <x v="2498"/>
    <x v="131"/>
    <x v="278"/>
    <x v="12220"/>
    <n v="100000"/>
    <m/>
    <n v="-100000"/>
    <x v="250"/>
  </r>
  <r>
    <x v="2498"/>
    <x v="80"/>
    <x v="45"/>
    <x v="12221"/>
    <n v="1047708"/>
    <m/>
    <n v="-1047708"/>
    <x v="250"/>
  </r>
  <r>
    <x v="2498"/>
    <x v="96"/>
    <x v="45"/>
    <x v="12221"/>
    <n v="6855"/>
    <m/>
    <n v="-6855"/>
    <x v="250"/>
  </r>
  <r>
    <x v="2498"/>
    <x v="104"/>
    <x v="45"/>
    <x v="12221"/>
    <n v="580100"/>
    <m/>
    <n v="-580100"/>
    <x v="250"/>
  </r>
  <r>
    <x v="2498"/>
    <x v="115"/>
    <x v="45"/>
    <x v="12221"/>
    <n v="60600"/>
    <m/>
    <n v="-60600"/>
    <x v="250"/>
  </r>
  <r>
    <x v="2498"/>
    <x v="134"/>
    <x v="45"/>
    <x v="12221"/>
    <n v="18789"/>
    <m/>
    <n v="-18789"/>
    <x v="250"/>
  </r>
  <r>
    <x v="2498"/>
    <x v="138"/>
    <x v="45"/>
    <x v="12221"/>
    <n v="1514340"/>
    <m/>
    <n v="-1514340"/>
    <x v="250"/>
  </r>
  <r>
    <x v="2499"/>
    <x v="7"/>
    <x v="27"/>
    <x v="5204"/>
    <n v="3180"/>
    <m/>
    <n v="-3180"/>
    <x v="250"/>
  </r>
  <r>
    <x v="2499"/>
    <x v="4"/>
    <x v="27"/>
    <x v="5204"/>
    <n v="11440"/>
    <m/>
    <n v="-11440"/>
    <x v="250"/>
  </r>
  <r>
    <x v="2499"/>
    <x v="138"/>
    <x v="474"/>
    <x v="233"/>
    <n v="800"/>
    <m/>
    <n v="-800"/>
    <x v="250"/>
  </r>
  <r>
    <x v="2499"/>
    <x v="114"/>
    <x v="953"/>
    <x v="898"/>
    <n v="100000"/>
    <m/>
    <n v="-100000"/>
    <x v="250"/>
  </r>
  <r>
    <x v="2499"/>
    <x v="114"/>
    <x v="757"/>
    <x v="898"/>
    <n v="100000"/>
    <m/>
    <n v="-100000"/>
    <x v="250"/>
  </r>
  <r>
    <x v="2499"/>
    <x v="147"/>
    <x v="278"/>
    <x v="11581"/>
    <n v="48500"/>
    <m/>
    <n v="-48500"/>
    <x v="250"/>
  </r>
  <r>
    <x v="2499"/>
    <x v="132"/>
    <x v="474"/>
    <x v="233"/>
    <n v="1000"/>
    <m/>
    <n v="-1000"/>
    <x v="250"/>
  </r>
  <r>
    <x v="2499"/>
    <x v="149"/>
    <x v="474"/>
    <x v="233"/>
    <n v="500"/>
    <m/>
    <n v="-500"/>
    <x v="250"/>
  </r>
  <r>
    <x v="2499"/>
    <x v="4"/>
    <x v="2"/>
    <x v="11266"/>
    <n v="2000"/>
    <m/>
    <n v="-2000"/>
    <x v="250"/>
  </r>
  <r>
    <x v="2499"/>
    <x v="37"/>
    <x v="592"/>
    <x v="12222"/>
    <n v="500000"/>
    <m/>
    <n v="-500000"/>
    <x v="250"/>
  </r>
  <r>
    <x v="2500"/>
    <x v="115"/>
    <x v="278"/>
    <x v="12223"/>
    <n v="1460"/>
    <m/>
    <n v="-1460"/>
    <x v="250"/>
  </r>
  <r>
    <x v="2500"/>
    <x v="149"/>
    <x v="278"/>
    <x v="7960"/>
    <n v="1460"/>
    <m/>
    <n v="-1460"/>
    <x v="250"/>
  </r>
  <r>
    <x v="2500"/>
    <x v="115"/>
    <x v="278"/>
    <x v="12224"/>
    <n v="20000"/>
    <m/>
    <n v="-20000"/>
    <x v="250"/>
  </r>
  <r>
    <x v="2500"/>
    <x v="4"/>
    <x v="2"/>
    <x v="12225"/>
    <n v="1600"/>
    <m/>
    <n v="-1600"/>
    <x v="250"/>
  </r>
  <r>
    <x v="2500"/>
    <x v="129"/>
    <x v="474"/>
    <x v="233"/>
    <n v="1200"/>
    <m/>
    <n v="-1200"/>
    <x v="250"/>
  </r>
  <r>
    <x v="2500"/>
    <x v="115"/>
    <x v="474"/>
    <x v="233"/>
    <n v="600"/>
    <m/>
    <n v="-600"/>
    <x v="250"/>
  </r>
  <r>
    <x v="2500"/>
    <x v="142"/>
    <x v="474"/>
    <x v="233"/>
    <n v="2000"/>
    <m/>
    <n v="-2000"/>
    <x v="250"/>
  </r>
  <r>
    <x v="2500"/>
    <x v="114"/>
    <x v="278"/>
    <x v="8336"/>
    <n v="5820"/>
    <m/>
    <n v="-5820"/>
    <x v="250"/>
  </r>
  <r>
    <x v="2500"/>
    <x v="93"/>
    <x v="694"/>
    <x v="12226"/>
    <n v="3450"/>
    <m/>
    <n v="-3450"/>
    <x v="250"/>
  </r>
  <r>
    <x v="2501"/>
    <x v="4"/>
    <x v="2"/>
    <x v="11266"/>
    <n v="2000"/>
    <m/>
    <n v="-2000"/>
    <x v="250"/>
  </r>
  <r>
    <x v="2501"/>
    <x v="114"/>
    <x v="285"/>
    <x v="11930"/>
    <n v="2250"/>
    <m/>
    <n v="-2250"/>
    <x v="250"/>
  </r>
  <r>
    <x v="2501"/>
    <x v="93"/>
    <x v="278"/>
    <x v="12174"/>
    <n v="3600"/>
    <m/>
    <n v="-3600"/>
    <x v="250"/>
  </r>
  <r>
    <x v="2501"/>
    <x v="115"/>
    <x v="278"/>
    <x v="12227"/>
    <n v="90000"/>
    <m/>
    <n v="-90000"/>
    <x v="250"/>
  </r>
  <r>
    <x v="2501"/>
    <x v="90"/>
    <x v="43"/>
    <x v="12228"/>
    <n v="35000"/>
    <m/>
    <n v="-35000"/>
    <x v="250"/>
  </r>
  <r>
    <x v="2501"/>
    <x v="1"/>
    <x v="919"/>
    <x v="12229"/>
    <n v="50000"/>
    <m/>
    <n v="-50000"/>
    <x v="250"/>
  </r>
  <r>
    <x v="2502"/>
    <x v="147"/>
    <x v="474"/>
    <x v="12230"/>
    <n v="8000"/>
    <m/>
    <n v="-8000"/>
    <x v="250"/>
  </r>
  <r>
    <x v="2502"/>
    <x v="132"/>
    <x v="278"/>
    <x v="12219"/>
    <n v="6000"/>
    <m/>
    <n v="-6000"/>
    <x v="250"/>
  </r>
  <r>
    <x v="2502"/>
    <x v="132"/>
    <x v="278"/>
    <x v="12231"/>
    <n v="2000"/>
    <m/>
    <n v="-2000"/>
    <x v="250"/>
  </r>
  <r>
    <x v="2502"/>
    <x v="132"/>
    <x v="474"/>
    <x v="12232"/>
    <n v="500"/>
    <m/>
    <n v="-500"/>
    <x v="250"/>
  </r>
  <r>
    <x v="2502"/>
    <x v="129"/>
    <x v="474"/>
    <x v="12233"/>
    <n v="6000"/>
    <m/>
    <n v="-6000"/>
    <x v="250"/>
  </r>
  <r>
    <x v="2502"/>
    <x v="136"/>
    <x v="954"/>
    <x v="898"/>
    <n v="30000"/>
    <m/>
    <n v="-30000"/>
    <x v="250"/>
  </r>
  <r>
    <x v="2502"/>
    <x v="136"/>
    <x v="954"/>
    <x v="12234"/>
    <n v="25000"/>
    <m/>
    <n v="-25000"/>
    <x v="250"/>
  </r>
  <r>
    <x v="2502"/>
    <x v="103"/>
    <x v="856"/>
    <x v="12235"/>
    <n v="200000"/>
    <m/>
    <n v="-200000"/>
    <x v="250"/>
  </r>
  <r>
    <x v="2503"/>
    <x v="135"/>
    <x v="474"/>
    <x v="233"/>
    <n v="2200"/>
    <m/>
    <n v="-2200"/>
    <x v="250"/>
  </r>
  <r>
    <x v="2504"/>
    <x v="113"/>
    <x v="43"/>
    <x v="9499"/>
    <n v="70000"/>
    <m/>
    <n v="-70000"/>
    <x v="250"/>
  </r>
  <r>
    <x v="2504"/>
    <x v="136"/>
    <x v="878"/>
    <x v="898"/>
    <n v="5000"/>
    <m/>
    <n v="-5000"/>
    <x v="250"/>
  </r>
  <r>
    <x v="2504"/>
    <x v="4"/>
    <x v="43"/>
    <x v="5914"/>
    <n v="129500"/>
    <m/>
    <n v="-129500"/>
    <x v="250"/>
  </r>
  <r>
    <x v="2504"/>
    <x v="4"/>
    <x v="2"/>
    <x v="5914"/>
    <n v="2500"/>
    <m/>
    <n v="-2500"/>
    <x v="250"/>
  </r>
  <r>
    <x v="2504"/>
    <x v="4"/>
    <x v="2"/>
    <x v="8114"/>
    <n v="3000"/>
    <m/>
    <n v="-3000"/>
    <x v="250"/>
  </r>
  <r>
    <x v="2504"/>
    <x v="129"/>
    <x v="286"/>
    <x v="12236"/>
    <n v="317100"/>
    <m/>
    <n v="-317100"/>
    <x v="250"/>
  </r>
  <r>
    <x v="2504"/>
    <x v="114"/>
    <x v="38"/>
    <x v="12237"/>
    <n v="100000"/>
    <m/>
    <n v="-100000"/>
    <x v="250"/>
  </r>
  <r>
    <x v="2504"/>
    <x v="147"/>
    <x v="863"/>
    <x v="12238"/>
    <n v="100000"/>
    <m/>
    <n v="-100000"/>
    <x v="250"/>
  </r>
  <r>
    <x v="2504"/>
    <x v="135"/>
    <x v="864"/>
    <x v="12239"/>
    <n v="100000"/>
    <m/>
    <n v="-100000"/>
    <x v="250"/>
  </r>
  <r>
    <x v="2504"/>
    <x v="135"/>
    <x v="864"/>
    <x v="12239"/>
    <n v="400000"/>
    <m/>
    <n v="-400000"/>
    <x v="250"/>
  </r>
  <r>
    <x v="2504"/>
    <x v="115"/>
    <x v="43"/>
    <x v="12240"/>
    <n v="187000"/>
    <m/>
    <n v="-187000"/>
    <x v="250"/>
  </r>
  <r>
    <x v="2504"/>
    <x v="114"/>
    <x v="43"/>
    <x v="12241"/>
    <n v="120000"/>
    <m/>
    <n v="-120000"/>
    <x v="250"/>
  </r>
  <r>
    <x v="2504"/>
    <x v="133"/>
    <x v="43"/>
    <x v="12242"/>
    <n v="90000"/>
    <m/>
    <n v="-90000"/>
    <x v="250"/>
  </r>
  <r>
    <x v="2504"/>
    <x v="127"/>
    <x v="929"/>
    <x v="12243"/>
    <n v="50000"/>
    <m/>
    <n v="-50000"/>
    <x v="250"/>
  </r>
  <r>
    <x v="2505"/>
    <x v="135"/>
    <x v="43"/>
    <x v="12244"/>
    <n v="455430"/>
    <m/>
    <n v="-455430"/>
    <x v="250"/>
  </r>
  <r>
    <x v="2505"/>
    <x v="4"/>
    <x v="43"/>
    <x v="9238"/>
    <n v="50000"/>
    <m/>
    <n v="-50000"/>
    <x v="250"/>
  </r>
  <r>
    <x v="2505"/>
    <x v="4"/>
    <x v="516"/>
    <x v="550"/>
    <n v="5330"/>
    <m/>
    <n v="-5330"/>
    <x v="250"/>
  </r>
  <r>
    <x v="2505"/>
    <x v="4"/>
    <x v="27"/>
    <x v="5281"/>
    <n v="22802"/>
    <m/>
    <n v="-22802"/>
    <x v="250"/>
  </r>
  <r>
    <x v="2505"/>
    <x v="7"/>
    <x v="27"/>
    <x v="5281"/>
    <n v="41796"/>
    <m/>
    <n v="-41796"/>
    <x v="250"/>
  </r>
  <r>
    <x v="2505"/>
    <x v="4"/>
    <x v="2"/>
    <x v="12245"/>
    <n v="2200"/>
    <m/>
    <n v="-2200"/>
    <x v="250"/>
  </r>
  <r>
    <x v="2505"/>
    <x v="150"/>
    <x v="43"/>
    <x v="9689"/>
    <n v="83800"/>
    <m/>
    <n v="-83800"/>
    <x v="250"/>
  </r>
  <r>
    <x v="2505"/>
    <x v="138"/>
    <x v="43"/>
    <x v="12246"/>
    <n v="115270"/>
    <m/>
    <n v="-115270"/>
    <x v="250"/>
  </r>
  <r>
    <x v="2505"/>
    <x v="4"/>
    <x v="2"/>
    <x v="11659"/>
    <n v="1000"/>
    <m/>
    <n v="-1000"/>
    <x v="250"/>
  </r>
  <r>
    <x v="2505"/>
    <x v="73"/>
    <x v="43"/>
    <x v="8238"/>
    <n v="30000"/>
    <m/>
    <n v="-30000"/>
    <x v="250"/>
  </r>
  <r>
    <x v="2505"/>
    <x v="115"/>
    <x v="43"/>
    <x v="12247"/>
    <n v="55000"/>
    <m/>
    <n v="-55000"/>
    <x v="250"/>
  </r>
  <r>
    <x v="2505"/>
    <x v="1"/>
    <x v="43"/>
    <x v="6873"/>
    <n v="224427"/>
    <m/>
    <n v="-224427"/>
    <x v="250"/>
  </r>
  <r>
    <x v="2505"/>
    <x v="1"/>
    <x v="2"/>
    <x v="11742"/>
    <n v="3000"/>
    <m/>
    <n v="-3000"/>
    <x v="250"/>
  </r>
  <r>
    <x v="2505"/>
    <x v="98"/>
    <x v="43"/>
    <x v="12147"/>
    <n v="114220"/>
    <m/>
    <n v="-114220"/>
    <x v="250"/>
  </r>
  <r>
    <x v="2505"/>
    <x v="114"/>
    <x v="43"/>
    <x v="12248"/>
    <n v="73450"/>
    <m/>
    <n v="-73450"/>
    <x v="250"/>
  </r>
  <r>
    <x v="2505"/>
    <x v="23"/>
    <x v="43"/>
    <x v="9227"/>
    <n v="167229.83870967742"/>
    <m/>
    <n v="-167229.83870967742"/>
    <x v="250"/>
  </r>
  <r>
    <x v="2505"/>
    <x v="135"/>
    <x v="43"/>
    <x v="12249"/>
    <n v="84870.967741935485"/>
    <m/>
    <n v="-84870.967741935485"/>
    <x v="250"/>
  </r>
  <r>
    <x v="2505"/>
    <x v="136"/>
    <x v="716"/>
    <x v="12250"/>
    <n v="30000"/>
    <m/>
    <n v="-30000"/>
    <x v="250"/>
  </r>
  <r>
    <x v="2505"/>
    <x v="113"/>
    <x v="885"/>
    <x v="12251"/>
    <n v="75000"/>
    <m/>
    <n v="-75000"/>
    <x v="250"/>
  </r>
  <r>
    <x v="2505"/>
    <x v="22"/>
    <x v="43"/>
    <x v="12252"/>
    <n v="184560"/>
    <m/>
    <n v="-184560"/>
    <x v="250"/>
  </r>
  <r>
    <x v="2506"/>
    <x v="114"/>
    <x v="953"/>
    <x v="10507"/>
    <n v="49500"/>
    <m/>
    <n v="-49500"/>
    <x v="250"/>
  </r>
  <r>
    <x v="2506"/>
    <x v="129"/>
    <x v="43"/>
    <x v="12253"/>
    <n v="65000"/>
    <m/>
    <n v="-65000"/>
    <x v="250"/>
  </r>
  <r>
    <x v="2506"/>
    <x v="129"/>
    <x v="285"/>
    <x v="12218"/>
    <n v="500"/>
    <m/>
    <n v="-500"/>
    <x v="250"/>
  </r>
  <r>
    <x v="2506"/>
    <x v="98"/>
    <x v="43"/>
    <x v="11332"/>
    <n v="95000"/>
    <m/>
    <n v="-95000"/>
    <x v="250"/>
  </r>
  <r>
    <x v="2506"/>
    <x v="132"/>
    <x v="43"/>
    <x v="11740"/>
    <n v="45000"/>
    <m/>
    <n v="-45000"/>
    <x v="250"/>
  </r>
  <r>
    <x v="2506"/>
    <x v="129"/>
    <x v="922"/>
    <x v="12254"/>
    <n v="200000"/>
    <m/>
    <n v="-200000"/>
    <x v="250"/>
  </r>
  <r>
    <x v="2506"/>
    <x v="132"/>
    <x v="922"/>
    <x v="12254"/>
    <n v="200000"/>
    <m/>
    <n v="-200000"/>
    <x v="250"/>
  </r>
  <r>
    <x v="2506"/>
    <x v="150"/>
    <x v="43"/>
    <x v="12255"/>
    <n v="126150"/>
    <m/>
    <n v="-126150"/>
    <x v="250"/>
  </r>
  <r>
    <x v="2506"/>
    <x v="131"/>
    <x v="43"/>
    <x v="12256"/>
    <n v="143100"/>
    <m/>
    <n v="-143100"/>
    <x v="250"/>
  </r>
  <r>
    <x v="2506"/>
    <x v="115"/>
    <x v="895"/>
    <x v="12257"/>
    <n v="30000"/>
    <m/>
    <n v="-30000"/>
    <x v="250"/>
  </r>
  <r>
    <x v="2506"/>
    <x v="133"/>
    <x v="904"/>
    <x v="12258"/>
    <n v="100000"/>
    <m/>
    <n v="-100000"/>
    <x v="250"/>
  </r>
  <r>
    <x v="2506"/>
    <x v="147"/>
    <x v="863"/>
    <x v="12259"/>
    <n v="100000"/>
    <m/>
    <n v="-100000"/>
    <x v="250"/>
  </r>
  <r>
    <x v="2507"/>
    <x v="73"/>
    <x v="789"/>
    <x v="898"/>
    <n v="50000"/>
    <m/>
    <n v="-50000"/>
    <x v="250"/>
  </r>
  <r>
    <x v="2507"/>
    <x v="135"/>
    <x v="2"/>
    <x v="11957"/>
    <n v="2000"/>
    <m/>
    <n v="-2000"/>
    <x v="250"/>
  </r>
  <r>
    <x v="2507"/>
    <x v="135"/>
    <x v="285"/>
    <x v="12075"/>
    <n v="1500"/>
    <m/>
    <n v="-1500"/>
    <x v="250"/>
  </r>
  <r>
    <x v="2507"/>
    <x v="136"/>
    <x v="278"/>
    <x v="12260"/>
    <n v="3450"/>
    <m/>
    <n v="-3450"/>
    <x v="250"/>
  </r>
  <r>
    <x v="2507"/>
    <x v="4"/>
    <x v="2"/>
    <x v="8114"/>
    <n v="2000"/>
    <m/>
    <n v="-2000"/>
    <x v="250"/>
  </r>
  <r>
    <x v="2507"/>
    <x v="147"/>
    <x v="43"/>
    <x v="12261"/>
    <n v="179048.38709677418"/>
    <m/>
    <n v="-179048.38709677418"/>
    <x v="250"/>
  </r>
  <r>
    <x v="2507"/>
    <x v="136"/>
    <x v="278"/>
    <x v="12262"/>
    <n v="1000"/>
    <m/>
    <n v="-1000"/>
    <x v="250"/>
  </r>
  <r>
    <x v="2507"/>
    <x v="136"/>
    <x v="43"/>
    <x v="12263"/>
    <n v="68016.129032258061"/>
    <m/>
    <n v="-68016.129032258061"/>
    <x v="250"/>
  </r>
  <r>
    <x v="2507"/>
    <x v="136"/>
    <x v="278"/>
    <x v="12264"/>
    <n v="3000"/>
    <m/>
    <n v="-3000"/>
    <x v="250"/>
  </r>
  <r>
    <x v="2507"/>
    <x v="1"/>
    <x v="919"/>
    <x v="12229"/>
    <n v="20000"/>
    <m/>
    <n v="-20000"/>
    <x v="250"/>
  </r>
  <r>
    <x v="2508"/>
    <x v="150"/>
    <x v="278"/>
    <x v="12265"/>
    <n v="78292"/>
    <m/>
    <n v="-78292"/>
    <x v="250"/>
  </r>
  <r>
    <x v="2509"/>
    <x v="149"/>
    <x v="369"/>
    <x v="12266"/>
    <n v="100000"/>
    <m/>
    <n v="-100000"/>
    <x v="250"/>
  </r>
  <r>
    <x v="2510"/>
    <x v="138"/>
    <x v="278"/>
    <x v="12267"/>
    <n v="4500"/>
    <m/>
    <n v="-4500"/>
    <x v="251"/>
  </r>
  <r>
    <x v="2511"/>
    <x v="136"/>
    <x v="43"/>
    <x v="11762"/>
    <n v="41300"/>
    <m/>
    <n v="-41300"/>
    <x v="251"/>
  </r>
  <r>
    <x v="2511"/>
    <x v="4"/>
    <x v="43"/>
    <x v="11941"/>
    <n v="41000"/>
    <m/>
    <n v="-41000"/>
    <x v="251"/>
  </r>
  <r>
    <x v="2511"/>
    <x v="135"/>
    <x v="43"/>
    <x v="8010"/>
    <n v="78000"/>
    <m/>
    <n v="-78000"/>
    <x v="251"/>
  </r>
  <r>
    <x v="2511"/>
    <x v="115"/>
    <x v="285"/>
    <x v="12075"/>
    <n v="3000"/>
    <m/>
    <n v="-3000"/>
    <x v="251"/>
  </r>
  <r>
    <x v="2511"/>
    <x v="4"/>
    <x v="2"/>
    <x v="8114"/>
    <n v="3000"/>
    <m/>
    <n v="-3000"/>
    <x v="251"/>
  </r>
  <r>
    <x v="2511"/>
    <x v="132"/>
    <x v="285"/>
    <x v="12268"/>
    <n v="600"/>
    <m/>
    <n v="-600"/>
    <x v="251"/>
  </r>
  <r>
    <x v="2511"/>
    <x v="4"/>
    <x v="43"/>
    <x v="11942"/>
    <n v="51050"/>
    <m/>
    <n v="-51050"/>
    <x v="251"/>
  </r>
  <r>
    <x v="2511"/>
    <x v="4"/>
    <x v="43"/>
    <x v="12269"/>
    <n v="47100"/>
    <m/>
    <n v="-47100"/>
    <x v="251"/>
  </r>
  <r>
    <x v="2511"/>
    <x v="7"/>
    <x v="27"/>
    <x v="5156"/>
    <n v="965"/>
    <m/>
    <n v="-965"/>
    <x v="251"/>
  </r>
  <r>
    <x v="2511"/>
    <x v="4"/>
    <x v="27"/>
    <x v="5156"/>
    <n v="735"/>
    <m/>
    <n v="-735"/>
    <x v="251"/>
  </r>
  <r>
    <x v="2511"/>
    <x v="4"/>
    <x v="43"/>
    <x v="8540"/>
    <n v="79500"/>
    <m/>
    <n v="-79500"/>
    <x v="251"/>
  </r>
  <r>
    <x v="2511"/>
    <x v="136"/>
    <x v="43"/>
    <x v="8966"/>
    <n v="55200"/>
    <m/>
    <n v="-55200"/>
    <x v="251"/>
  </r>
  <r>
    <x v="2512"/>
    <x v="127"/>
    <x v="285"/>
    <x v="12270"/>
    <n v="2000"/>
    <m/>
    <n v="-2000"/>
    <x v="251"/>
  </r>
  <r>
    <x v="2512"/>
    <x v="127"/>
    <x v="2"/>
    <x v="12271"/>
    <n v="450"/>
    <m/>
    <n v="-450"/>
    <x v="251"/>
  </r>
  <r>
    <x v="2512"/>
    <x v="136"/>
    <x v="474"/>
    <x v="233"/>
    <n v="700"/>
    <m/>
    <n v="-700"/>
    <x v="251"/>
  </r>
  <r>
    <x v="2512"/>
    <x v="141"/>
    <x v="927"/>
    <x v="12272"/>
    <n v="500000"/>
    <m/>
    <n v="-500000"/>
    <x v="251"/>
  </r>
  <r>
    <x v="2512"/>
    <x v="147"/>
    <x v="278"/>
    <x v="12273"/>
    <n v="52800"/>
    <m/>
    <n v="-52800"/>
    <x v="251"/>
  </r>
  <r>
    <x v="2512"/>
    <x v="7"/>
    <x v="278"/>
    <x v="12274"/>
    <n v="41450"/>
    <m/>
    <n v="-41450"/>
    <x v="251"/>
  </r>
  <r>
    <x v="2512"/>
    <x v="7"/>
    <x v="278"/>
    <x v="12274"/>
    <n v="53940"/>
    <m/>
    <n v="-53940"/>
    <x v="251"/>
  </r>
  <r>
    <x v="2512"/>
    <x v="7"/>
    <x v="43"/>
    <x v="12275"/>
    <n v="105000"/>
    <m/>
    <n v="-105000"/>
    <x v="251"/>
  </r>
  <r>
    <x v="2512"/>
    <x v="147"/>
    <x v="43"/>
    <x v="12276"/>
    <n v="50000"/>
    <m/>
    <n v="-50000"/>
    <x v="251"/>
  </r>
  <r>
    <x v="2512"/>
    <x v="3"/>
    <x v="43"/>
    <x v="6876"/>
    <n v="5000"/>
    <m/>
    <n v="-5000"/>
    <x v="251"/>
  </r>
  <r>
    <x v="2512"/>
    <x v="115"/>
    <x v="43"/>
    <x v="9225"/>
    <n v="50000"/>
    <m/>
    <n v="-50000"/>
    <x v="251"/>
  </r>
  <r>
    <x v="2512"/>
    <x v="7"/>
    <x v="560"/>
    <x v="12277"/>
    <n v="85000"/>
    <m/>
    <n v="-85000"/>
    <x v="251"/>
  </r>
  <r>
    <x v="2512"/>
    <x v="7"/>
    <x v="285"/>
    <x v="12278"/>
    <n v="20000"/>
    <m/>
    <n v="-20000"/>
    <x v="251"/>
  </r>
  <r>
    <x v="2513"/>
    <x v="4"/>
    <x v="434"/>
    <x v="233"/>
    <n v="1680"/>
    <m/>
    <n v="-1680"/>
    <x v="251"/>
  </r>
  <r>
    <x v="2513"/>
    <x v="4"/>
    <x v="2"/>
    <x v="8114"/>
    <n v="3000"/>
    <m/>
    <n v="-3000"/>
    <x v="251"/>
  </r>
  <r>
    <x v="2513"/>
    <x v="135"/>
    <x v="277"/>
    <x v="12279"/>
    <n v="15000"/>
    <m/>
    <n v="-15000"/>
    <x v="251"/>
  </r>
  <r>
    <x v="2513"/>
    <x v="115"/>
    <x v="277"/>
    <x v="12279"/>
    <n v="15000"/>
    <m/>
    <n v="-15000"/>
    <x v="251"/>
  </r>
  <r>
    <x v="2513"/>
    <x v="97"/>
    <x v="277"/>
    <x v="12279"/>
    <n v="5000"/>
    <m/>
    <n v="-5000"/>
    <x v="251"/>
  </r>
  <r>
    <x v="2514"/>
    <x v="135"/>
    <x v="285"/>
    <x v="4404"/>
    <n v="5000"/>
    <m/>
    <n v="-5000"/>
    <x v="251"/>
  </r>
  <r>
    <x v="2514"/>
    <x v="149"/>
    <x v="474"/>
    <x v="233"/>
    <n v="4000"/>
    <m/>
    <n v="-4000"/>
    <x v="251"/>
  </r>
  <r>
    <x v="2514"/>
    <x v="73"/>
    <x v="43"/>
    <x v="12280"/>
    <n v="45000"/>
    <m/>
    <n v="-45000"/>
    <x v="251"/>
  </r>
  <r>
    <x v="2514"/>
    <x v="73"/>
    <x v="2"/>
    <x v="12281"/>
    <n v="1500"/>
    <m/>
    <n v="-1500"/>
    <x v="251"/>
  </r>
  <r>
    <x v="2514"/>
    <x v="148"/>
    <x v="955"/>
    <x v="10085"/>
    <n v="1000000"/>
    <m/>
    <n v="-1000000"/>
    <x v="251"/>
  </r>
  <r>
    <x v="2514"/>
    <x v="98"/>
    <x v="278"/>
    <x v="12282"/>
    <n v="1000"/>
    <m/>
    <n v="-1000"/>
    <x v="251"/>
  </r>
  <r>
    <x v="2514"/>
    <x v="150"/>
    <x v="2"/>
    <x v="12283"/>
    <n v="20000"/>
    <m/>
    <n v="-20000"/>
    <x v="251"/>
  </r>
  <r>
    <x v="2514"/>
    <x v="73"/>
    <x v="474"/>
    <x v="233"/>
    <n v="1200"/>
    <m/>
    <n v="-1200"/>
    <x v="251"/>
  </r>
  <r>
    <x v="2514"/>
    <x v="4"/>
    <x v="2"/>
    <x v="12284"/>
    <n v="17500"/>
    <m/>
    <n v="-17500"/>
    <x v="251"/>
  </r>
  <r>
    <x v="2515"/>
    <x v="4"/>
    <x v="2"/>
    <x v="8114"/>
    <n v="3000"/>
    <m/>
    <n v="-3000"/>
    <x v="251"/>
  </r>
  <r>
    <x v="2515"/>
    <x v="114"/>
    <x v="907"/>
    <x v="12176"/>
    <n v="10000"/>
    <m/>
    <n v="-10000"/>
    <x v="251"/>
  </r>
  <r>
    <x v="2515"/>
    <x v="132"/>
    <x v="474"/>
    <x v="233"/>
    <n v="3000"/>
    <m/>
    <n v="-3000"/>
    <x v="251"/>
  </r>
  <r>
    <x v="2515"/>
    <x v="132"/>
    <x v="278"/>
    <x v="12285"/>
    <n v="3000"/>
    <m/>
    <n v="-3000"/>
    <x v="251"/>
  </r>
  <r>
    <x v="2515"/>
    <x v="132"/>
    <x v="278"/>
    <x v="12286"/>
    <n v="4000"/>
    <m/>
    <n v="-4000"/>
    <x v="251"/>
  </r>
  <r>
    <x v="2515"/>
    <x v="149"/>
    <x v="285"/>
    <x v="12287"/>
    <n v="5000"/>
    <m/>
    <n v="-5000"/>
    <x v="251"/>
  </r>
  <r>
    <x v="2515"/>
    <x v="52"/>
    <x v="285"/>
    <x v="12288"/>
    <n v="5000"/>
    <m/>
    <n v="-5000"/>
    <x v="251"/>
  </r>
  <r>
    <x v="2515"/>
    <x v="52"/>
    <x v="43"/>
    <x v="12289"/>
    <n v="57000"/>
    <m/>
    <n v="-57000"/>
    <x v="251"/>
  </r>
  <r>
    <x v="2515"/>
    <x v="37"/>
    <x v="2"/>
    <x v="12290"/>
    <n v="7400"/>
    <m/>
    <n v="-7400"/>
    <x v="251"/>
  </r>
  <r>
    <x v="2515"/>
    <x v="1"/>
    <x v="2"/>
    <x v="12291"/>
    <n v="9700"/>
    <m/>
    <n v="-9700"/>
    <x v="251"/>
  </r>
  <r>
    <x v="2515"/>
    <x v="144"/>
    <x v="2"/>
    <x v="12292"/>
    <n v="3500"/>
    <m/>
    <n v="-3500"/>
    <x v="251"/>
  </r>
  <r>
    <x v="2515"/>
    <x v="4"/>
    <x v="2"/>
    <x v="12293"/>
    <n v="18000"/>
    <m/>
    <n v="-18000"/>
    <x v="251"/>
  </r>
  <r>
    <x v="2515"/>
    <x v="73"/>
    <x v="2"/>
    <x v="12294"/>
    <n v="9200"/>
    <m/>
    <n v="-9200"/>
    <x v="251"/>
  </r>
  <r>
    <x v="2515"/>
    <x v="135"/>
    <x v="2"/>
    <x v="12295"/>
    <n v="7500"/>
    <m/>
    <n v="-7500"/>
    <x v="251"/>
  </r>
  <r>
    <x v="2515"/>
    <x v="147"/>
    <x v="2"/>
    <x v="12296"/>
    <n v="12000"/>
    <m/>
    <n v="-12000"/>
    <x v="251"/>
  </r>
  <r>
    <x v="2516"/>
    <x v="129"/>
    <x v="474"/>
    <x v="233"/>
    <n v="2500"/>
    <m/>
    <n v="-2500"/>
    <x v="251"/>
  </r>
  <r>
    <x v="2516"/>
    <x v="136"/>
    <x v="638"/>
    <x v="898"/>
    <n v="52400"/>
    <m/>
    <n v="-52400"/>
    <x v="251"/>
  </r>
  <r>
    <x v="2516"/>
    <x v="4"/>
    <x v="2"/>
    <x v="8114"/>
    <n v="3000"/>
    <m/>
    <n v="-3000"/>
    <x v="251"/>
  </r>
  <r>
    <x v="2516"/>
    <x v="150"/>
    <x v="2"/>
    <x v="12297"/>
    <n v="5000"/>
    <m/>
    <n v="-5000"/>
    <x v="251"/>
  </r>
  <r>
    <x v="2516"/>
    <x v="149"/>
    <x v="956"/>
    <x v="12298"/>
    <n v="75000"/>
    <m/>
    <n v="-75000"/>
    <x v="251"/>
  </r>
  <r>
    <x v="2516"/>
    <x v="129"/>
    <x v="43"/>
    <x v="12299"/>
    <n v="7600"/>
    <m/>
    <n v="-7600"/>
    <x v="251"/>
  </r>
  <r>
    <x v="2516"/>
    <x v="148"/>
    <x v="922"/>
    <x v="12300"/>
    <n v="500000"/>
    <m/>
    <n v="-500000"/>
    <x v="251"/>
  </r>
  <r>
    <x v="2516"/>
    <x v="148"/>
    <x v="922"/>
    <x v="12300"/>
    <n v="500000"/>
    <m/>
    <n v="-500000"/>
    <x v="251"/>
  </r>
  <r>
    <x v="2517"/>
    <x v="135"/>
    <x v="474"/>
    <x v="233"/>
    <n v="1500"/>
    <m/>
    <n v="-1500"/>
    <x v="251"/>
  </r>
  <r>
    <x v="2517"/>
    <x v="89"/>
    <x v="474"/>
    <x v="233"/>
    <n v="1200"/>
    <m/>
    <n v="-1200"/>
    <x v="251"/>
  </r>
  <r>
    <x v="2517"/>
    <x v="115"/>
    <x v="2"/>
    <x v="12301"/>
    <n v="1380"/>
    <m/>
    <n v="-1380"/>
    <x v="251"/>
  </r>
  <r>
    <x v="2517"/>
    <x v="115"/>
    <x v="277"/>
    <x v="12302"/>
    <n v="3500"/>
    <m/>
    <n v="-3500"/>
    <x v="251"/>
  </r>
  <r>
    <x v="2517"/>
    <x v="135"/>
    <x v="277"/>
    <x v="12302"/>
    <n v="3500"/>
    <m/>
    <n v="-3500"/>
    <x v="251"/>
  </r>
  <r>
    <x v="2517"/>
    <x v="97"/>
    <x v="277"/>
    <x v="12302"/>
    <n v="3000"/>
    <m/>
    <n v="-3000"/>
    <x v="251"/>
  </r>
  <r>
    <x v="2517"/>
    <x v="151"/>
    <x v="2"/>
    <x v="12303"/>
    <n v="2500"/>
    <m/>
    <n v="-2500"/>
    <x v="251"/>
  </r>
  <r>
    <x v="2517"/>
    <x v="145"/>
    <x v="278"/>
    <x v="12304"/>
    <n v="520"/>
    <m/>
    <n v="-520"/>
    <x v="251"/>
  </r>
  <r>
    <x v="2517"/>
    <x v="146"/>
    <x v="907"/>
    <x v="12039"/>
    <n v="6000"/>
    <m/>
    <n v="-6000"/>
    <x v="251"/>
  </r>
  <r>
    <x v="2517"/>
    <x v="4"/>
    <x v="2"/>
    <x v="8114"/>
    <n v="3000"/>
    <m/>
    <n v="-3000"/>
    <x v="251"/>
  </r>
  <r>
    <x v="2517"/>
    <x v="114"/>
    <x v="285"/>
    <x v="12075"/>
    <n v="1000"/>
    <m/>
    <n v="-1000"/>
    <x v="251"/>
  </r>
  <r>
    <x v="2517"/>
    <x v="115"/>
    <x v="2"/>
    <x v="12305"/>
    <n v="1000"/>
    <m/>
    <n v="-1000"/>
    <x v="251"/>
  </r>
  <r>
    <x v="2517"/>
    <x v="147"/>
    <x v="314"/>
    <x v="12306"/>
    <n v="20000"/>
    <m/>
    <n v="-20000"/>
    <x v="251"/>
  </r>
  <r>
    <x v="2518"/>
    <x v="86"/>
    <x v="2"/>
    <x v="12307"/>
    <n v="1500"/>
    <m/>
    <n v="-1500"/>
    <x v="251"/>
  </r>
  <r>
    <x v="2518"/>
    <x v="23"/>
    <x v="278"/>
    <x v="12308"/>
    <n v="65000"/>
    <m/>
    <n v="-65000"/>
    <x v="251"/>
  </r>
  <r>
    <x v="2518"/>
    <x v="146"/>
    <x v="390"/>
    <x v="12309"/>
    <n v="20000"/>
    <m/>
    <n v="-20000"/>
    <x v="251"/>
  </r>
  <r>
    <x v="2518"/>
    <x v="129"/>
    <x v="2"/>
    <x v="12310"/>
    <n v="19600"/>
    <m/>
    <n v="-19600"/>
    <x v="251"/>
  </r>
  <r>
    <x v="2518"/>
    <x v="7"/>
    <x v="957"/>
    <x v="12217"/>
    <n v="2900"/>
    <m/>
    <n v="-2900"/>
    <x v="251"/>
  </r>
  <r>
    <x v="2518"/>
    <x v="4"/>
    <x v="2"/>
    <x v="8114"/>
    <n v="3000"/>
    <m/>
    <n v="-3000"/>
    <x v="251"/>
  </r>
  <r>
    <x v="2518"/>
    <x v="138"/>
    <x v="843"/>
    <x v="10507"/>
    <n v="69000"/>
    <m/>
    <n v="-69000"/>
    <x v="251"/>
  </r>
  <r>
    <x v="2518"/>
    <x v="4"/>
    <x v="2"/>
    <x v="12311"/>
    <n v="1000"/>
    <m/>
    <n v="-1000"/>
    <x v="251"/>
  </r>
  <r>
    <x v="2518"/>
    <x v="73"/>
    <x v="285"/>
    <x v="12312"/>
    <n v="3000"/>
    <m/>
    <n v="-3000"/>
    <x v="251"/>
  </r>
  <r>
    <x v="2518"/>
    <x v="115"/>
    <x v="2"/>
    <x v="12313"/>
    <n v="15000"/>
    <m/>
    <n v="-15000"/>
    <x v="251"/>
  </r>
  <r>
    <x v="2518"/>
    <x v="37"/>
    <x v="592"/>
    <x v="12314"/>
    <n v="500000"/>
    <m/>
    <n v="-500000"/>
    <x v="251"/>
  </r>
  <r>
    <x v="2518"/>
    <x v="133"/>
    <x v="682"/>
    <x v="12315"/>
    <n v="500000"/>
    <m/>
    <n v="-500000"/>
    <x v="251"/>
  </r>
  <r>
    <x v="2518"/>
    <x v="137"/>
    <x v="682"/>
    <x v="12315"/>
    <n v="500000"/>
    <m/>
    <n v="-500000"/>
    <x v="251"/>
  </r>
  <r>
    <x v="2518"/>
    <x v="142"/>
    <x v="548"/>
    <x v="12316"/>
    <n v="700000"/>
    <m/>
    <n v="-700000"/>
    <x v="251"/>
  </r>
  <r>
    <x v="2518"/>
    <x v="73"/>
    <x v="208"/>
    <x v="12317"/>
    <n v="500000"/>
    <m/>
    <n v="-500000"/>
    <x v="251"/>
  </r>
  <r>
    <x v="2518"/>
    <x v="73"/>
    <x v="208"/>
    <x v="12317"/>
    <n v="500000"/>
    <m/>
    <n v="-500000"/>
    <x v="251"/>
  </r>
  <r>
    <x v="2518"/>
    <x v="152"/>
    <x v="285"/>
    <x v="12318"/>
    <n v="3100"/>
    <m/>
    <n v="-3100"/>
    <x v="251"/>
  </r>
  <r>
    <x v="2518"/>
    <x v="151"/>
    <x v="285"/>
    <x v="12319"/>
    <n v="2000"/>
    <m/>
    <n v="-2000"/>
    <x v="251"/>
  </r>
  <r>
    <x v="2519"/>
    <x v="151"/>
    <x v="278"/>
    <x v="12320"/>
    <n v="1000"/>
    <m/>
    <n v="-1000"/>
    <x v="251"/>
  </r>
  <r>
    <x v="2519"/>
    <x v="4"/>
    <x v="2"/>
    <x v="8114"/>
    <n v="3000"/>
    <m/>
    <n v="-3000"/>
    <x v="251"/>
  </r>
  <r>
    <x v="2519"/>
    <x v="146"/>
    <x v="907"/>
    <x v="12039"/>
    <n v="2000"/>
    <m/>
    <n v="-2000"/>
    <x v="251"/>
  </r>
  <r>
    <x v="2519"/>
    <x v="132"/>
    <x v="278"/>
    <x v="12321"/>
    <n v="15000"/>
    <m/>
    <n v="-15000"/>
    <x v="251"/>
  </r>
  <r>
    <x v="2519"/>
    <x v="146"/>
    <x v="285"/>
    <x v="12140"/>
    <n v="3000"/>
    <m/>
    <n v="-3000"/>
    <x v="251"/>
  </r>
  <r>
    <x v="2519"/>
    <x v="146"/>
    <x v="474"/>
    <x v="233"/>
    <n v="2500"/>
    <m/>
    <n v="-2500"/>
    <x v="251"/>
  </r>
  <r>
    <x v="2486"/>
    <x v="136"/>
    <x v="869"/>
    <x v="12322"/>
    <n v="80000"/>
    <m/>
    <n v="-80000"/>
    <x v="250"/>
  </r>
  <r>
    <x v="2489"/>
    <x v="98"/>
    <x v="642"/>
    <x v="12323"/>
    <n v="50000"/>
    <m/>
    <n v="-50000"/>
    <x v="250"/>
  </r>
  <r>
    <x v="2491"/>
    <x v="127"/>
    <x v="261"/>
    <x v="12324"/>
    <n v="33000"/>
    <m/>
    <n v="-33000"/>
    <x v="250"/>
  </r>
  <r>
    <x v="2491"/>
    <x v="23"/>
    <x v="261"/>
    <x v="12324"/>
    <n v="44880"/>
    <m/>
    <n v="-44880"/>
    <x v="250"/>
  </r>
  <r>
    <x v="2491"/>
    <x v="1"/>
    <x v="261"/>
    <x v="12324"/>
    <n v="33872.28"/>
    <m/>
    <n v="-33872.28"/>
    <x v="250"/>
  </r>
  <r>
    <x v="2491"/>
    <x v="22"/>
    <x v="261"/>
    <x v="12324"/>
    <n v="41580"/>
    <m/>
    <n v="-41580"/>
    <x v="250"/>
  </r>
  <r>
    <x v="2493"/>
    <x v="114"/>
    <x v="340"/>
    <x v="12325"/>
    <n v="33915"/>
    <m/>
    <n v="-33915"/>
    <x v="250"/>
  </r>
  <r>
    <x v="2493"/>
    <x v="73"/>
    <x v="756"/>
    <x v="12326"/>
    <n v="70000"/>
    <m/>
    <n v="-70000"/>
    <x v="250"/>
  </r>
  <r>
    <x v="2493"/>
    <x v="132"/>
    <x v="948"/>
    <x v="12327"/>
    <n v="150000"/>
    <m/>
    <n v="-150000"/>
    <x v="250"/>
  </r>
  <r>
    <x v="2502"/>
    <x v="132"/>
    <x v="856"/>
    <x v="12328"/>
    <n v="400000"/>
    <m/>
    <n v="-400000"/>
    <x v="250"/>
  </r>
  <r>
    <x v="2502"/>
    <x v="135"/>
    <x v="912"/>
    <x v="12329"/>
    <n v="200000"/>
    <m/>
    <n v="-200000"/>
    <x v="250"/>
  </r>
  <r>
    <x v="2506"/>
    <x v="98"/>
    <x v="642"/>
    <x v="12323"/>
    <n v="50000"/>
    <m/>
    <n v="-50000"/>
    <x v="250"/>
  </r>
  <r>
    <x v="2507"/>
    <x v="147"/>
    <x v="78"/>
    <x v="12330"/>
    <n v="931150"/>
    <m/>
    <n v="-931150"/>
    <x v="250"/>
  </r>
  <r>
    <x v="2520"/>
    <x v="146"/>
    <x v="605"/>
    <x v="12331"/>
    <n v="1071643"/>
    <m/>
    <n v="-1071643"/>
    <x v="251"/>
  </r>
  <r>
    <x v="2520"/>
    <x v="148"/>
    <x v="796"/>
    <x v="12332"/>
    <n v="1085730"/>
    <m/>
    <n v="-1085730"/>
    <x v="251"/>
  </r>
  <r>
    <x v="2518"/>
    <x v="37"/>
    <x v="698"/>
    <x v="12333"/>
    <n v="336482"/>
    <m/>
    <n v="-336482"/>
    <x v="251"/>
  </r>
  <r>
    <x v="2518"/>
    <x v="73"/>
    <x v="698"/>
    <x v="12333"/>
    <n v="498297"/>
    <m/>
    <n v="-498297"/>
    <x v="251"/>
  </r>
  <r>
    <x v="2518"/>
    <x v="114"/>
    <x v="698"/>
    <x v="12333"/>
    <n v="65581"/>
    <m/>
    <n v="-65581"/>
    <x v="251"/>
  </r>
  <r>
    <x v="2518"/>
    <x v="136"/>
    <x v="340"/>
    <x v="12334"/>
    <n v="130784"/>
    <m/>
    <n v="-130784"/>
    <x v="251"/>
  </r>
  <r>
    <x v="2518"/>
    <x v="132"/>
    <x v="278"/>
    <x v="12335"/>
    <n v="2110"/>
    <m/>
    <n v="-2110"/>
    <x v="251"/>
  </r>
  <r>
    <x v="2518"/>
    <x v="149"/>
    <x v="278"/>
    <x v="12335"/>
    <n v="2520"/>
    <m/>
    <n v="-2520"/>
    <x v="251"/>
  </r>
  <r>
    <x v="2518"/>
    <x v="73"/>
    <x v="278"/>
    <x v="12335"/>
    <n v="44660"/>
    <m/>
    <n v="-44660"/>
    <x v="251"/>
  </r>
  <r>
    <x v="2518"/>
    <x v="138"/>
    <x v="278"/>
    <x v="12335"/>
    <n v="31000"/>
    <m/>
    <n v="-31000"/>
    <x v="251"/>
  </r>
  <r>
    <x v="2518"/>
    <x v="133"/>
    <x v="278"/>
    <x v="12335"/>
    <n v="25000"/>
    <m/>
    <n v="-25000"/>
    <x v="251"/>
  </r>
  <r>
    <x v="2518"/>
    <x v="114"/>
    <x v="278"/>
    <x v="12335"/>
    <n v="27000"/>
    <m/>
    <n v="-27000"/>
    <x v="251"/>
  </r>
  <r>
    <x v="2519"/>
    <x v="150"/>
    <x v="389"/>
    <x v="12336"/>
    <n v="506735"/>
    <m/>
    <n v="-506735"/>
    <x v="251"/>
  </r>
  <r>
    <x v="2519"/>
    <x v="150"/>
    <x v="958"/>
    <x v="12337"/>
    <n v="215959"/>
    <m/>
    <n v="-215959"/>
    <x v="251"/>
  </r>
  <r>
    <x v="2486"/>
    <x v="104"/>
    <x v="97"/>
    <x v="12338"/>
    <m/>
    <n v="813420"/>
    <n v="813420"/>
    <x v="250"/>
  </r>
  <r>
    <x v="2487"/>
    <x v="98"/>
    <x v="97"/>
    <x v="12323"/>
    <m/>
    <n v="50000"/>
    <n v="50000"/>
    <x v="250"/>
  </r>
  <r>
    <x v="2489"/>
    <x v="112"/>
    <x v="97"/>
    <x v="12339"/>
    <m/>
    <n v="10000000"/>
    <n v="10000000"/>
    <x v="250"/>
  </r>
  <r>
    <x v="2489"/>
    <x v="112"/>
    <x v="97"/>
    <x v="9184"/>
    <n v="92000"/>
    <m/>
    <n v="-92000"/>
    <x v="250"/>
  </r>
  <r>
    <x v="2493"/>
    <x v="1"/>
    <x v="97"/>
    <x v="12340"/>
    <m/>
    <n v="280434"/>
    <n v="280434"/>
    <x v="250"/>
  </r>
  <r>
    <x v="2493"/>
    <x v="57"/>
    <x v="97"/>
    <x v="12341"/>
    <m/>
    <n v="872673"/>
    <n v="872673"/>
    <x v="250"/>
  </r>
  <r>
    <x v="2493"/>
    <x v="61"/>
    <x v="97"/>
    <x v="12342"/>
    <m/>
    <n v="1407188"/>
    <n v="1407188"/>
    <x v="250"/>
  </r>
  <r>
    <x v="2493"/>
    <x v="62"/>
    <x v="97"/>
    <x v="12343"/>
    <m/>
    <n v="1279245"/>
    <n v="1279245"/>
    <x v="250"/>
  </r>
  <r>
    <x v="2493"/>
    <x v="125"/>
    <x v="97"/>
    <x v="12344"/>
    <m/>
    <n v="1631326"/>
    <n v="1631326"/>
    <x v="250"/>
  </r>
  <r>
    <x v="2493"/>
    <x v="91"/>
    <x v="97"/>
    <x v="12345"/>
    <m/>
    <n v="1465833"/>
    <n v="1465833"/>
    <x v="250"/>
  </r>
  <r>
    <x v="2493"/>
    <x v="91"/>
    <x v="97"/>
    <x v="12346"/>
    <n v="66562"/>
    <m/>
    <n v="-66562"/>
    <x v="250"/>
  </r>
  <r>
    <x v="2497"/>
    <x v="23"/>
    <x v="97"/>
    <x v="12347"/>
    <m/>
    <n v="401676"/>
    <n v="401676"/>
    <x v="250"/>
  </r>
  <r>
    <x v="2498"/>
    <x v="142"/>
    <x v="97"/>
    <x v="12348"/>
    <m/>
    <n v="4000000"/>
    <n v="4000000"/>
    <x v="250"/>
  </r>
  <r>
    <x v="2498"/>
    <x v="1"/>
    <x v="97"/>
    <x v="12349"/>
    <m/>
    <n v="1281615"/>
    <n v="1281615"/>
    <x v="250"/>
  </r>
  <r>
    <x v="2501"/>
    <x v="99"/>
    <x v="97"/>
    <x v="12350"/>
    <m/>
    <n v="5000000"/>
    <n v="5000000"/>
    <x v="250"/>
  </r>
  <r>
    <x v="2501"/>
    <x v="99"/>
    <x v="97"/>
    <x v="12351"/>
    <m/>
    <n v="5000000"/>
    <n v="5000000"/>
    <x v="250"/>
  </r>
  <r>
    <x v="2501"/>
    <x v="112"/>
    <x v="97"/>
    <x v="12352"/>
    <m/>
    <n v="1675000"/>
    <n v="1675000"/>
    <x v="250"/>
  </r>
  <r>
    <x v="2501"/>
    <x v="112"/>
    <x v="97"/>
    <x v="9184"/>
    <n v="16750"/>
    <m/>
    <n v="-16750"/>
    <x v="250"/>
  </r>
  <r>
    <x v="2506"/>
    <x v="127"/>
    <x v="97"/>
    <x v="11244"/>
    <m/>
    <n v="281462"/>
    <n v="281462"/>
    <x v="250"/>
  </r>
  <r>
    <x v="2506"/>
    <x v="98"/>
    <x v="97"/>
    <x v="12323"/>
    <m/>
    <n v="50000"/>
    <n v="50000"/>
    <x v="250"/>
  </r>
  <r>
    <x v="2507"/>
    <x v="122"/>
    <x v="97"/>
    <x v="12330"/>
    <m/>
    <n v="931150"/>
    <n v="931150"/>
    <x v="250"/>
  </r>
  <r>
    <x v="2507"/>
    <x v="97"/>
    <x v="97"/>
    <x v="12353"/>
    <m/>
    <n v="737652"/>
    <n v="737652"/>
    <x v="250"/>
  </r>
  <r>
    <x v="2509"/>
    <x v="131"/>
    <x v="97"/>
    <x v="12354"/>
    <m/>
    <n v="10024000"/>
    <n v="10024000"/>
    <x v="250"/>
  </r>
  <r>
    <x v="2513"/>
    <x v="23"/>
    <x v="97"/>
    <x v="12355"/>
    <m/>
    <n v="401676"/>
    <n v="401676"/>
    <x v="250"/>
  </r>
  <r>
    <x v="2513"/>
    <x v="129"/>
    <x v="97"/>
    <x v="12356"/>
    <m/>
    <n v="14415258"/>
    <n v="14415258"/>
    <x v="250"/>
  </r>
  <r>
    <x v="2516"/>
    <x v="149"/>
    <x v="97"/>
    <x v="12357"/>
    <m/>
    <n v="1765421"/>
    <n v="1765421"/>
    <x v="250"/>
  </r>
  <r>
    <x v="2516"/>
    <x v="104"/>
    <x v="97"/>
    <x v="12358"/>
    <m/>
    <n v="4500000"/>
    <n v="4500000"/>
    <x v="250"/>
  </r>
  <r>
    <x v="2520"/>
    <x v="148"/>
    <x v="97"/>
    <x v="12331"/>
    <m/>
    <n v="1071643"/>
    <n v="1071643"/>
    <x v="250"/>
  </r>
  <r>
    <x v="2520"/>
    <x v="148"/>
    <x v="97"/>
    <x v="12332"/>
    <m/>
    <n v="1085730"/>
    <n v="1085730"/>
    <x v="250"/>
  </r>
  <r>
    <x v="2521"/>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33">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2997"/>
    <n v="-272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29"/>
    <x v="33"/>
    <m/>
    <m/>
    <n v="265469"/>
    <n v="-265469"/>
    <m/>
  </r>
  <r>
    <x v="1331"/>
    <x v="148"/>
    <x v="33"/>
    <m/>
    <m/>
    <n v="7531"/>
    <n v="-7531"/>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m/>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8"/>
    <x v="33"/>
    <m/>
    <m/>
    <n v="50947"/>
    <n v="-50947"/>
    <m/>
  </r>
  <r>
    <x v="1346"/>
    <x v="148"/>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8"/>
    <x v="152"/>
    <x v="25"/>
    <m/>
    <m/>
    <n v="500000"/>
    <n v="-500000"/>
    <s v="Online by adeel to secure vision"/>
  </r>
  <r>
    <x v="1348"/>
    <x v="152"/>
    <x v="25"/>
    <m/>
    <m/>
    <n v="500000"/>
    <n v="-500000"/>
    <s v="Online by adeel to secure vision"/>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47"/>
    <x v="3"/>
    <s v="2418"/>
    <n v="1716"/>
    <m/>
    <n v="1716"/>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3"/>
    <x v="16"/>
    <s v="16464"/>
    <n v="31813"/>
    <m/>
    <n v="31813"/>
    <m/>
  </r>
  <r>
    <x v="1359"/>
    <x v="151"/>
    <x v="19"/>
    <s v="269"/>
    <n v="53995"/>
    <m/>
    <n v="53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3"/>
    <x v="16"/>
    <s v="16493"/>
    <n v="3400"/>
    <m/>
    <n v="3400"/>
    <m/>
  </r>
  <r>
    <x v="1361"/>
    <x v="141"/>
    <x v="13"/>
    <s v="63"/>
    <n v="48195"/>
    <m/>
    <n v="48195"/>
    <m/>
  </r>
  <r>
    <x v="1362"/>
    <x v="148"/>
    <x v="19"/>
    <m/>
    <m/>
    <n v="500000"/>
    <n v="-500000"/>
    <s v="sheet hawaka by adeel"/>
  </r>
  <r>
    <x v="1362"/>
    <x v="153"/>
    <x v="19"/>
    <s v="271"/>
    <n v="16720"/>
    <m/>
    <n v="16720"/>
    <m/>
  </r>
  <r>
    <x v="1362"/>
    <x v="153"/>
    <x v="19"/>
    <s v="272"/>
    <n v="42374"/>
    <m/>
    <n v="42374"/>
    <m/>
  </r>
  <r>
    <x v="1362"/>
    <x v="149"/>
    <x v="19"/>
    <m/>
    <m/>
    <n v="200000"/>
    <n v="-200000"/>
    <s v="Sheet hawala to noman by al madina steel Total = 500,000"/>
  </r>
  <r>
    <x v="1362"/>
    <x v="148"/>
    <x v="19"/>
    <m/>
    <m/>
    <n v="200000"/>
    <n v="-200000"/>
    <m/>
  </r>
  <r>
    <x v="1362"/>
    <x v="102"/>
    <x v="19"/>
    <m/>
    <m/>
    <n v="100000"/>
    <n v="-100000"/>
    <m/>
  </r>
  <r>
    <x v="1362"/>
    <x v="153"/>
    <x v="16"/>
    <s v="16509"/>
    <n v="2500"/>
    <m/>
    <n v="2500"/>
    <m/>
  </r>
  <r>
    <x v="1363"/>
    <x v="153"/>
    <x v="16"/>
    <s v="16535"/>
    <n v="12640"/>
    <m/>
    <n v="12640"/>
    <m/>
  </r>
  <r>
    <x v="1363"/>
    <x v="147"/>
    <x v="1"/>
    <s v="1278"/>
    <n v="388742"/>
    <m/>
    <n v="388742"/>
    <m/>
  </r>
  <r>
    <x v="1364"/>
    <x v="102"/>
    <x v="1"/>
    <m/>
    <m/>
    <n v="150000"/>
    <n v="-150000"/>
    <s v="Received from Ik in acc of Manto DML (Meezan bank chq # A-08775251 (Given to Kaytes) amt = 350,000"/>
  </r>
  <r>
    <x v="1364"/>
    <x v="148"/>
    <x v="1"/>
    <m/>
    <m/>
    <n v="200000"/>
    <n v="-200000"/>
    <m/>
  </r>
  <r>
    <x v="1364"/>
    <x v="153"/>
    <x v="0"/>
    <s v="618"/>
    <n v="1422570"/>
    <m/>
    <n v="1422570"/>
    <m/>
  </r>
  <r>
    <x v="1364"/>
    <x v="153"/>
    <x v="0"/>
    <s v="619"/>
    <n v="91770"/>
    <m/>
    <n v="91770"/>
    <m/>
  </r>
  <r>
    <x v="1365"/>
    <x v="149"/>
    <x v="3"/>
    <s v="2902"/>
    <n v="2551"/>
    <m/>
    <n v="2551"/>
    <m/>
  </r>
  <r>
    <x v="1366"/>
    <x v="130"/>
    <x v="16"/>
    <m/>
    <m/>
    <n v="50000"/>
    <n v="-50000"/>
    <s v="Online by al madina to M asim rafiq care of unique_x000a_RS 180,000_x000a_RS 320,000 total 5 LAC"/>
  </r>
  <r>
    <x v="1366"/>
    <x v="135"/>
    <x v="16"/>
    <m/>
    <m/>
    <n v="60000"/>
    <n v="-60000"/>
    <m/>
  </r>
  <r>
    <x v="1366"/>
    <x v="148"/>
    <x v="16"/>
    <m/>
    <m/>
    <n v="60000"/>
    <n v="-60000"/>
    <m/>
  </r>
  <r>
    <x v="1366"/>
    <x v="149"/>
    <x v="16"/>
    <m/>
    <m/>
    <n v="150000"/>
    <n v="-150000"/>
    <m/>
  </r>
  <r>
    <x v="1366"/>
    <x v="147"/>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8"/>
    <x v="23"/>
    <m/>
    <m/>
    <n v="60000"/>
    <n v="-60000"/>
    <m/>
  </r>
  <r>
    <x v="1366"/>
    <x v="141"/>
    <x v="23"/>
    <m/>
    <m/>
    <n v="190000"/>
    <n v="-190000"/>
    <m/>
  </r>
  <r>
    <x v="1366"/>
    <x v="149"/>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8"/>
    <x v="4"/>
    <m/>
    <m/>
    <n v="532568"/>
    <n v="-532568"/>
    <m/>
  </r>
  <r>
    <x v="1367"/>
    <x v="149"/>
    <x v="4"/>
    <m/>
    <m/>
    <n v="42789"/>
    <n v="-42789"/>
    <m/>
  </r>
  <r>
    <x v="1367"/>
    <x v="147"/>
    <x v="4"/>
    <m/>
    <m/>
    <n v="109721"/>
    <n v="-109721"/>
    <m/>
  </r>
  <r>
    <x v="1367"/>
    <x v="143"/>
    <x v="4"/>
    <m/>
    <m/>
    <n v="5871"/>
    <n v="-5871"/>
    <m/>
  </r>
  <r>
    <x v="1367"/>
    <x v="149"/>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49"/>
    <x v="34"/>
    <m/>
    <m/>
    <n v="484788"/>
    <n v="-484788"/>
    <m/>
  </r>
  <r>
    <x v="1367"/>
    <x v="147"/>
    <x v="13"/>
    <s v="64"/>
    <n v="29564"/>
    <m/>
    <n v="29564"/>
    <m/>
  </r>
  <r>
    <x v="1367"/>
    <x v="148"/>
    <x v="21"/>
    <s v="56223"/>
    <n v="12200"/>
    <m/>
    <n v="12200"/>
    <m/>
  </r>
  <r>
    <x v="1367"/>
    <x v="153"/>
    <x v="16"/>
    <s v="16581"/>
    <n v="2620"/>
    <m/>
    <n v="2620"/>
    <m/>
  </r>
  <r>
    <x v="1367"/>
    <x v="77"/>
    <x v="34"/>
    <s v="782"/>
    <n v="14400"/>
    <m/>
    <n v="14400"/>
    <m/>
  </r>
  <r>
    <x v="1368"/>
    <x v="153"/>
    <x v="21"/>
    <s v="56234"/>
    <n v="74000"/>
    <m/>
    <n v="74000"/>
    <m/>
  </r>
  <r>
    <x v="1368"/>
    <x v="148"/>
    <x v="4"/>
    <s v="5636"/>
    <n v="26400"/>
    <m/>
    <n v="26400"/>
    <m/>
  </r>
  <r>
    <x v="1369"/>
    <x v="153"/>
    <x v="33"/>
    <s v="1674"/>
    <n v="36970"/>
    <m/>
    <n v="36970"/>
    <m/>
  </r>
  <r>
    <x v="1369"/>
    <x v="148"/>
    <x v="19"/>
    <s v="273"/>
    <n v="80867"/>
    <m/>
    <n v="80867"/>
    <m/>
  </r>
  <r>
    <x v="1370"/>
    <x v="127"/>
    <x v="3"/>
    <s v="2991"/>
    <n v="3089"/>
    <m/>
    <n v="3089"/>
    <m/>
  </r>
  <r>
    <x v="1371"/>
    <x v="152"/>
    <x v="33"/>
    <s v="1676"/>
    <n v="88450"/>
    <m/>
    <n v="88450"/>
    <m/>
  </r>
  <r>
    <x v="1371"/>
    <x v="77"/>
    <x v="34"/>
    <s v="784"/>
    <n v="92400"/>
    <m/>
    <n v="92400"/>
    <m/>
  </r>
  <r>
    <x v="1371"/>
    <x v="146"/>
    <x v="0"/>
    <s v="622"/>
    <n v="62000"/>
    <m/>
    <n v="62000"/>
    <m/>
  </r>
  <r>
    <x v="1372"/>
    <x v="154"/>
    <x v="0"/>
    <s v="623"/>
    <n v="405600"/>
    <m/>
    <n v="405600"/>
    <m/>
  </r>
  <r>
    <x v="1372"/>
    <x v="130"/>
    <x v="13"/>
    <m/>
    <m/>
    <n v="400000"/>
    <n v="-400000"/>
    <s v="sheet from Adeel"/>
  </r>
  <r>
    <x v="1372"/>
    <x v="147"/>
    <x v="13"/>
    <m/>
    <m/>
    <n v="400000"/>
    <n v="-400000"/>
    <m/>
  </r>
  <r>
    <x v="1372"/>
    <x v="141"/>
    <x v="13"/>
    <s v="65"/>
    <n v="66387"/>
    <m/>
    <n v="66387"/>
    <m/>
  </r>
  <r>
    <x v="1372"/>
    <x v="102"/>
    <x v="19"/>
    <s v="274"/>
    <n v="115792"/>
    <m/>
    <n v="115792"/>
    <m/>
  </r>
  <r>
    <x v="1372"/>
    <x v="149"/>
    <x v="19"/>
    <s v="275"/>
    <n v="95243"/>
    <m/>
    <n v="95243"/>
    <m/>
  </r>
  <r>
    <x v="1372"/>
    <x v="149"/>
    <x v="4"/>
    <s v="5649"/>
    <n v="16800"/>
    <m/>
    <n v="16800"/>
    <m/>
  </r>
  <r>
    <x v="1372"/>
    <x v="148"/>
    <x v="16"/>
    <s v="16605"/>
    <n v="4850"/>
    <m/>
    <n v="4850"/>
    <m/>
  </r>
  <r>
    <x v="1373"/>
    <x v="147"/>
    <x v="21"/>
    <s v="56251"/>
    <n v="31559"/>
    <m/>
    <n v="31559"/>
    <m/>
  </r>
  <r>
    <x v="1373"/>
    <x v="133"/>
    <x v="21"/>
    <s v="56257"/>
    <n v="279000"/>
    <m/>
    <n v="279000"/>
    <m/>
  </r>
  <r>
    <x v="1373"/>
    <x v="149"/>
    <x v="3"/>
    <s v="3053"/>
    <n v="521"/>
    <m/>
    <n v="521"/>
    <m/>
  </r>
  <r>
    <x v="1374"/>
    <x v="155"/>
    <x v="4"/>
    <s v="5655"/>
    <n v="114000"/>
    <m/>
    <n v="114000"/>
    <m/>
  </r>
  <r>
    <x v="1375"/>
    <x v="128"/>
    <x v="21"/>
    <m/>
    <m/>
    <n v="1000000"/>
    <n v="-1000000"/>
    <s v="Cash cheque received from Aisah Interior against 1st R/ Bill (Given to fakhri brothers)"/>
  </r>
  <r>
    <x v="1375"/>
    <x v="146"/>
    <x v="34"/>
    <s v="789"/>
    <n v="130372"/>
    <m/>
    <n v="130372"/>
    <m/>
  </r>
  <r>
    <x v="1375"/>
    <x v="147"/>
    <x v="34"/>
    <s v="790"/>
    <n v="225259"/>
    <m/>
    <n v="225259"/>
    <m/>
  </r>
  <r>
    <x v="1375"/>
    <x v="147"/>
    <x v="34"/>
    <s v="796"/>
    <n v="182059"/>
    <m/>
    <n v="182059"/>
    <m/>
  </r>
  <r>
    <x v="1375"/>
    <x v="154"/>
    <x v="19"/>
    <s v="276"/>
    <n v="619227"/>
    <m/>
    <n v="619227"/>
    <m/>
  </r>
  <r>
    <x v="1375"/>
    <x v="146"/>
    <x v="16"/>
    <s v="16660"/>
    <n v="18000"/>
    <m/>
    <n v="18000"/>
    <m/>
  </r>
  <r>
    <x v="1376"/>
    <x v="149"/>
    <x v="4"/>
    <s v="21846"/>
    <n v="233030"/>
    <m/>
    <n v="233030"/>
    <m/>
  </r>
  <r>
    <x v="1376"/>
    <x v="133"/>
    <x v="4"/>
    <s v="5663"/>
    <n v="17556"/>
    <m/>
    <n v="17556"/>
    <m/>
  </r>
  <r>
    <x v="1376"/>
    <x v="146"/>
    <x v="34"/>
    <s v="797"/>
    <n v="67886"/>
    <m/>
    <n v="67886"/>
    <m/>
  </r>
  <r>
    <x v="1376"/>
    <x v="77"/>
    <x v="34"/>
    <s v="798"/>
    <n v="120196"/>
    <m/>
    <n v="120196"/>
    <m/>
  </r>
  <r>
    <x v="1377"/>
    <x v="146"/>
    <x v="16"/>
    <s v="16677"/>
    <n v="8700"/>
    <m/>
    <n v="8700"/>
    <m/>
  </r>
  <r>
    <x v="1378"/>
    <x v="133"/>
    <x v="21"/>
    <s v="56289"/>
    <n v="285019"/>
    <m/>
    <n v="285019"/>
    <m/>
  </r>
  <r>
    <x v="1378"/>
    <x v="149"/>
    <x v="21"/>
    <s v="56290"/>
    <n v="2634989"/>
    <m/>
    <n v="2634989"/>
    <m/>
  </r>
  <r>
    <x v="1378"/>
    <x v="149"/>
    <x v="4"/>
    <s v="5668"/>
    <n v="38000"/>
    <m/>
    <n v="38000"/>
    <m/>
  </r>
  <r>
    <x v="1378"/>
    <x v="133"/>
    <x v="4"/>
    <s v="5669"/>
    <n v="694"/>
    <m/>
    <n v="694"/>
    <m/>
  </r>
  <r>
    <x v="1379"/>
    <x v="155"/>
    <x v="4"/>
    <s v="5672"/>
    <n v="142500"/>
    <m/>
    <n v="142500"/>
    <m/>
  </r>
  <r>
    <x v="1379"/>
    <x v="147"/>
    <x v="21"/>
    <s v="56299"/>
    <n v="29450"/>
    <m/>
    <n v="29450"/>
    <m/>
  </r>
  <r>
    <x v="1379"/>
    <x v="133"/>
    <x v="21"/>
    <s v="56302"/>
    <n v="65322"/>
    <m/>
    <n v="65322"/>
    <m/>
  </r>
  <r>
    <x v="1379"/>
    <x v="149"/>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49"/>
    <x v="3"/>
    <s v="3245"/>
    <n v="16448"/>
    <m/>
    <n v="16448"/>
    <m/>
  </r>
  <r>
    <x v="1381"/>
    <x v="152"/>
    <x v="25"/>
    <s v="1059"/>
    <n v="1825026"/>
    <m/>
    <n v="1825026"/>
    <m/>
  </r>
  <r>
    <x v="1382"/>
    <x v="146"/>
    <x v="16"/>
    <s v="16740"/>
    <n v="7650"/>
    <m/>
    <n v="7650"/>
    <m/>
  </r>
  <r>
    <x v="1383"/>
    <x v="102"/>
    <x v="19"/>
    <s v="277"/>
    <n v="152222"/>
    <m/>
    <n v="152222"/>
    <m/>
  </r>
  <r>
    <x v="1383"/>
    <x v="149"/>
    <x v="19"/>
    <s v="278"/>
    <n v="168263"/>
    <m/>
    <n v="168263"/>
    <m/>
  </r>
  <r>
    <x v="1384"/>
    <x v="155"/>
    <x v="13"/>
    <s v="66"/>
    <n v="1344573"/>
    <m/>
    <n v="1344573"/>
    <m/>
  </r>
  <r>
    <x v="1384"/>
    <x v="151"/>
    <x v="19"/>
    <m/>
    <m/>
    <n v="200000"/>
    <n v="-200000"/>
    <s v="Sheet hawal from al madina = Total = 1000,000"/>
  </r>
  <r>
    <x v="1384"/>
    <x v="154"/>
    <x v="19"/>
    <m/>
    <m/>
    <n v="600000"/>
    <n v="-600000"/>
    <m/>
  </r>
  <r>
    <x v="1384"/>
    <x v="128"/>
    <x v="19"/>
    <m/>
    <m/>
    <n v="200000"/>
    <n v="-200000"/>
    <m/>
  </r>
  <r>
    <x v="1384"/>
    <x v="149"/>
    <x v="3"/>
    <s v="3319"/>
    <n v="22206"/>
    <m/>
    <n v="22206"/>
    <m/>
  </r>
  <r>
    <x v="1385"/>
    <x v="155"/>
    <x v="13"/>
    <m/>
    <m/>
    <n v="1000000"/>
    <n v="-1000000"/>
    <s v="sheet from Adeel"/>
  </r>
  <r>
    <x v="1385"/>
    <x v="151"/>
    <x v="19"/>
    <s v="279"/>
    <n v="5852"/>
    <m/>
    <n v="5852"/>
    <m/>
  </r>
  <r>
    <x v="1385"/>
    <x v="149"/>
    <x v="19"/>
    <s v="280"/>
    <n v="99048"/>
    <m/>
    <n v="99048"/>
    <m/>
  </r>
  <r>
    <x v="1385"/>
    <x v="133"/>
    <x v="19"/>
    <s v="281"/>
    <n v="51913"/>
    <m/>
    <n v="51913"/>
    <m/>
  </r>
  <r>
    <x v="1385"/>
    <x v="149"/>
    <x v="16"/>
    <s v="16779"/>
    <n v="11700"/>
    <m/>
    <n v="11700"/>
    <m/>
  </r>
  <r>
    <x v="1385"/>
    <x v="155"/>
    <x v="4"/>
    <s v="5688"/>
    <n v="98800"/>
    <m/>
    <n v="98800"/>
    <m/>
  </r>
  <r>
    <x v="1386"/>
    <x v="155"/>
    <x v="4"/>
    <s v="5691"/>
    <n v="142500"/>
    <m/>
    <n v="142500"/>
    <m/>
  </r>
  <r>
    <x v="1386"/>
    <x v="102"/>
    <x v="21"/>
    <s v="56329"/>
    <n v="24000"/>
    <m/>
    <n v="24000"/>
    <m/>
  </r>
  <r>
    <x v="1386"/>
    <x v="147"/>
    <x v="13"/>
    <s v="25"/>
    <n v="69330"/>
    <m/>
    <n v="69330"/>
    <m/>
  </r>
  <r>
    <x v="1387"/>
    <x v="149"/>
    <x v="16"/>
    <s v="16792"/>
    <n v="12500"/>
    <m/>
    <n v="12500"/>
    <m/>
  </r>
  <r>
    <x v="1387"/>
    <x v="149"/>
    <x v="3"/>
    <s v="3395"/>
    <n v="426"/>
    <m/>
    <n v="426"/>
    <m/>
  </r>
  <r>
    <x v="1388"/>
    <x v="128"/>
    <x v="33"/>
    <m/>
    <m/>
    <n v="3750"/>
    <n v="-3750"/>
    <s v="cash collect by sheeraz pioneer steel (from al madina) = 245000"/>
  </r>
  <r>
    <x v="1388"/>
    <x v="131"/>
    <x v="33"/>
    <m/>
    <m/>
    <n v="85478"/>
    <n v="-85478"/>
    <m/>
  </r>
  <r>
    <x v="1388"/>
    <x v="153"/>
    <x v="33"/>
    <m/>
    <m/>
    <n v="36970"/>
    <n v="-36970"/>
    <m/>
  </r>
  <r>
    <x v="1388"/>
    <x v="152"/>
    <x v="33"/>
    <m/>
    <m/>
    <n v="88450"/>
    <n v="-88450"/>
    <m/>
  </r>
  <r>
    <x v="1388"/>
    <x v="148"/>
    <x v="33"/>
    <m/>
    <m/>
    <n v="30352"/>
    <n v="-30352"/>
    <m/>
  </r>
  <r>
    <x v="1388"/>
    <x v="149"/>
    <x v="16"/>
    <s v="16807"/>
    <n v="7800"/>
    <m/>
    <n v="7800"/>
    <m/>
  </r>
  <r>
    <x v="1388"/>
    <x v="146"/>
    <x v="16"/>
    <s v="16814"/>
    <n v="1120"/>
    <m/>
    <n v="1120"/>
    <m/>
  </r>
  <r>
    <x v="1389"/>
    <x v="156"/>
    <x v="21"/>
    <s v="56344"/>
    <n v="23270"/>
    <m/>
    <n v="23270"/>
    <m/>
  </r>
  <r>
    <x v="1390"/>
    <x v="149"/>
    <x v="19"/>
    <s v="282"/>
    <n v="5348"/>
    <m/>
    <n v="5348"/>
    <m/>
  </r>
  <r>
    <x v="1390"/>
    <x v="102"/>
    <x v="16"/>
    <s v="16845"/>
    <n v="36900"/>
    <m/>
    <n v="36900"/>
    <m/>
  </r>
  <r>
    <x v="1390"/>
    <x v="147"/>
    <x v="16"/>
    <s v="16847"/>
    <n v="14850"/>
    <m/>
    <n v="14850"/>
    <m/>
  </r>
  <r>
    <x v="1390"/>
    <x v="155"/>
    <x v="13"/>
    <s v="24"/>
    <n v="1146636"/>
    <m/>
    <n v="1146636"/>
    <m/>
  </r>
  <r>
    <x v="1390"/>
    <x v="154"/>
    <x v="19"/>
    <s v="283"/>
    <n v="410374"/>
    <m/>
    <n v="410374"/>
    <m/>
  </r>
  <r>
    <x v="1390"/>
    <x v="141"/>
    <x v="13"/>
    <s v="69"/>
    <n v="13823"/>
    <m/>
    <n v="13823"/>
    <m/>
  </r>
  <r>
    <x v="1391"/>
    <x v="156"/>
    <x v="19"/>
    <s v="284"/>
    <n v="403900"/>
    <m/>
    <n v="403900"/>
    <m/>
  </r>
  <r>
    <x v="1391"/>
    <x v="148"/>
    <x v="19"/>
    <s v="285"/>
    <n v="1851"/>
    <m/>
    <n v="1851"/>
    <m/>
  </r>
  <r>
    <x v="1391"/>
    <x v="149"/>
    <x v="4"/>
    <s v="21910"/>
    <n v="217813"/>
    <m/>
    <n v="217813"/>
    <m/>
  </r>
  <r>
    <x v="1391"/>
    <x v="147"/>
    <x v="3"/>
    <s v="3485"/>
    <n v="3134"/>
    <m/>
    <n v="3134"/>
    <m/>
  </r>
  <r>
    <x v="1391"/>
    <x v="154"/>
    <x v="4"/>
    <s v="5707"/>
    <n v="14000"/>
    <m/>
    <n v="14000"/>
    <m/>
  </r>
  <r>
    <x v="1392"/>
    <x v="77"/>
    <x v="34"/>
    <s v="24"/>
    <n v="48800"/>
    <m/>
    <n v="48800"/>
    <m/>
  </r>
  <r>
    <x v="1392"/>
    <x v="102"/>
    <x v="34"/>
    <s v="25"/>
    <n v="123955"/>
    <m/>
    <n v="123955"/>
    <m/>
  </r>
  <r>
    <x v="1393"/>
    <x v="147"/>
    <x v="13"/>
    <s v="70"/>
    <n v="36760"/>
    <m/>
    <n v="36760"/>
    <m/>
  </r>
  <r>
    <x v="1394"/>
    <x v="149"/>
    <x v="3"/>
    <s v="3553"/>
    <n v="2847"/>
    <m/>
    <n v="2847"/>
    <m/>
  </r>
  <r>
    <x v="1395"/>
    <x v="147"/>
    <x v="1"/>
    <s v="1487"/>
    <n v="27305"/>
    <m/>
    <n v="27305"/>
    <m/>
  </r>
  <r>
    <x v="1395"/>
    <x v="151"/>
    <x v="19"/>
    <s v="286"/>
    <n v="21385"/>
    <m/>
    <n v="21385"/>
    <m/>
  </r>
  <r>
    <x v="1395"/>
    <x v="155"/>
    <x v="13"/>
    <s v="71"/>
    <n v="145657"/>
    <m/>
    <n v="145657"/>
    <m/>
  </r>
  <r>
    <x v="1395"/>
    <x v="149"/>
    <x v="4"/>
    <s v="5720"/>
    <n v="19000"/>
    <m/>
    <n v="19000"/>
    <m/>
  </r>
  <r>
    <x v="1396"/>
    <x v="128"/>
    <x v="19"/>
    <s v="287"/>
    <n v="2873"/>
    <m/>
    <n v="2873"/>
    <m/>
  </r>
  <r>
    <x v="1396"/>
    <x v="147"/>
    <x v="34"/>
    <m/>
    <m/>
    <n v="1000000"/>
    <n v="-1000000"/>
    <s v="Online by adeel to partners account care off habi insulation"/>
  </r>
  <r>
    <x v="1396"/>
    <x v="149"/>
    <x v="34"/>
    <m/>
    <n v="14400"/>
    <m/>
    <n v="14400"/>
    <m/>
  </r>
  <r>
    <x v="1397"/>
    <x v="102"/>
    <x v="21"/>
    <s v="56380"/>
    <n v="28000"/>
    <m/>
    <n v="28000"/>
    <m/>
  </r>
  <r>
    <x v="1398"/>
    <x v="147"/>
    <x v="1"/>
    <s v="1531"/>
    <n v="355856"/>
    <m/>
    <n v="355856"/>
    <m/>
  </r>
  <r>
    <x v="1398"/>
    <x v="102"/>
    <x v="1"/>
    <m/>
    <m/>
    <n v="29697"/>
    <n v="-29697"/>
    <s v="Online by adeel to kaytes = 500,000"/>
  </r>
  <r>
    <x v="1398"/>
    <x v="128"/>
    <x v="1"/>
    <m/>
    <m/>
    <n v="81000"/>
    <n v="-81000"/>
    <m/>
  </r>
  <r>
    <x v="1398"/>
    <x v="148"/>
    <x v="1"/>
    <m/>
    <m/>
    <n v="147820"/>
    <n v="-147820"/>
    <m/>
  </r>
  <r>
    <x v="1398"/>
    <x v="147"/>
    <x v="1"/>
    <m/>
    <m/>
    <n v="241483"/>
    <n v="-241483"/>
    <m/>
  </r>
  <r>
    <x v="1398"/>
    <x v="156"/>
    <x v="4"/>
    <s v="21954"/>
    <n v="132000"/>
    <m/>
    <n v="132000"/>
    <m/>
  </r>
  <r>
    <x v="1398"/>
    <x v="155"/>
    <x v="4"/>
    <s v="5732"/>
    <n v="47500"/>
    <m/>
    <n v="47500"/>
    <m/>
  </r>
  <r>
    <x v="1399"/>
    <x v="149"/>
    <x v="16"/>
    <s v="16910"/>
    <n v="784"/>
    <m/>
    <n v="784"/>
    <m/>
  </r>
  <r>
    <x v="1400"/>
    <x v="147"/>
    <x v="16"/>
    <s v="16969"/>
    <n v="46800"/>
    <m/>
    <n v="46800"/>
    <m/>
  </r>
  <r>
    <x v="1400"/>
    <x v="149"/>
    <x v="4"/>
    <s v="5737"/>
    <n v="98090"/>
    <m/>
    <n v="98090"/>
    <m/>
  </r>
  <r>
    <x v="1401"/>
    <x v="155"/>
    <x v="13"/>
    <m/>
    <m/>
    <n v="550000"/>
    <n v="-550000"/>
    <s v="Chq paid Bank Al Falah To Sami Ducting (By BH)"/>
  </r>
  <r>
    <x v="1402"/>
    <x v="154"/>
    <x v="19"/>
    <m/>
    <m/>
    <n v="350000"/>
    <n v="-350000"/>
    <s v="sheet hawala to noman by adeel = 700,000"/>
  </r>
  <r>
    <x v="1402"/>
    <x v="156"/>
    <x v="19"/>
    <m/>
    <m/>
    <n v="350000"/>
    <n v="-350000"/>
    <m/>
  </r>
  <r>
    <x v="1402"/>
    <x v="119"/>
    <x v="9"/>
    <m/>
    <m/>
    <n v="82756"/>
    <n v="-82756"/>
    <s v="Online by adeel to Zafar grills  = 90,000"/>
  </r>
  <r>
    <x v="1402"/>
    <x v="122"/>
    <x v="9"/>
    <m/>
    <m/>
    <n v="7244"/>
    <n v="-7244"/>
    <m/>
  </r>
  <r>
    <x v="1402"/>
    <x v="147"/>
    <x v="16"/>
    <s v="16998"/>
    <n v="2400"/>
    <m/>
    <n v="2400"/>
    <m/>
  </r>
  <r>
    <x v="1402"/>
    <x v="149"/>
    <x v="4"/>
    <s v="5744"/>
    <n v="11790"/>
    <m/>
    <n v="11790"/>
    <m/>
  </r>
  <r>
    <x v="1403"/>
    <x v="141"/>
    <x v="21"/>
    <s v="56433"/>
    <n v="3600"/>
    <m/>
    <n v="3600"/>
    <m/>
  </r>
  <r>
    <x v="1403"/>
    <x v="155"/>
    <x v="4"/>
    <s v="5748"/>
    <n v="47500"/>
    <m/>
    <n v="47500"/>
    <m/>
  </r>
  <r>
    <x v="1403"/>
    <x v="149"/>
    <x v="4"/>
    <s v="5746"/>
    <n v="22045"/>
    <m/>
    <n v="22045"/>
    <m/>
  </r>
  <r>
    <x v="1403"/>
    <x v="128"/>
    <x v="23"/>
    <s v="119"/>
    <n v="8000"/>
    <m/>
    <n v="8000"/>
    <m/>
  </r>
  <r>
    <x v="1404"/>
    <x v="116"/>
    <x v="36"/>
    <m/>
    <n v="361845"/>
    <m/>
    <n v="361845"/>
    <m/>
  </r>
  <r>
    <x v="1404"/>
    <x v="152"/>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7"/>
    <x v="3"/>
    <m/>
    <m/>
    <n v="4850"/>
    <n v="-4850"/>
    <m/>
  </r>
  <r>
    <x v="1404"/>
    <x v="146"/>
    <x v="3"/>
    <m/>
    <m/>
    <n v="2333"/>
    <n v="-2333"/>
    <m/>
  </r>
  <r>
    <x v="1404"/>
    <x v="149"/>
    <x v="3"/>
    <m/>
    <m/>
    <n v="24064"/>
    <n v="-24064"/>
    <m/>
  </r>
  <r>
    <x v="1404"/>
    <x v="147"/>
    <x v="13"/>
    <s v="72"/>
    <n v="44190"/>
    <m/>
    <n v="44190"/>
    <m/>
  </r>
  <r>
    <x v="1404"/>
    <x v="155"/>
    <x v="13"/>
    <s v="73"/>
    <n v="59366"/>
    <m/>
    <n v="59366"/>
    <m/>
  </r>
  <r>
    <x v="1404"/>
    <x v="77"/>
    <x v="34"/>
    <s v="836"/>
    <n v="60686"/>
    <m/>
    <n v="60686"/>
    <m/>
  </r>
  <r>
    <x v="1404"/>
    <x v="102"/>
    <x v="34"/>
    <s v="839"/>
    <n v="276708"/>
    <m/>
    <n v="276708"/>
    <m/>
  </r>
  <r>
    <x v="1405"/>
    <x v="77"/>
    <x v="14"/>
    <m/>
    <m/>
    <n v="500000"/>
    <n v="-500000"/>
    <s v="Online by BH to Attock Cement care of Global technologies"/>
  </r>
  <r>
    <x v="1405"/>
    <x v="128"/>
    <x v="16"/>
    <s v="17025"/>
    <n v="11200"/>
    <m/>
    <n v="11200"/>
    <m/>
  </r>
  <r>
    <x v="1405"/>
    <x v="128"/>
    <x v="34"/>
    <s v="842"/>
    <n v="20000"/>
    <m/>
    <n v="20000"/>
    <m/>
  </r>
  <r>
    <x v="1406"/>
    <x v="119"/>
    <x v="19"/>
    <s v="288"/>
    <n v="14432"/>
    <m/>
    <n v="14432"/>
    <m/>
  </r>
  <r>
    <x v="1406"/>
    <x v="149"/>
    <x v="19"/>
    <s v="289"/>
    <n v="25453"/>
    <m/>
    <n v="25453"/>
    <m/>
  </r>
  <r>
    <x v="1406"/>
    <x v="102"/>
    <x v="19"/>
    <s v="290"/>
    <n v="193405"/>
    <m/>
    <n v="193405"/>
    <m/>
  </r>
  <r>
    <x v="1406"/>
    <x v="129"/>
    <x v="36"/>
    <s v="879"/>
    <n v="8500"/>
    <m/>
    <n v="8500"/>
    <m/>
  </r>
  <r>
    <x v="1407"/>
    <x v="149"/>
    <x v="4"/>
    <s v="5764"/>
    <n v="16473"/>
    <m/>
    <n v="16473"/>
    <m/>
  </r>
  <r>
    <x v="1408"/>
    <x v="151"/>
    <x v="19"/>
    <s v="291"/>
    <n v="29373"/>
    <m/>
    <n v="29373"/>
    <m/>
  </r>
  <r>
    <x v="1409"/>
    <x v="149"/>
    <x v="4"/>
    <s v="5771"/>
    <n v="54768"/>
    <m/>
    <n v="54768"/>
    <m/>
  </r>
  <r>
    <x v="1410"/>
    <x v="155"/>
    <x v="13"/>
    <m/>
    <m/>
    <n v="500000"/>
    <n v="-500000"/>
    <s v="sheet from Adeel"/>
  </r>
  <r>
    <x v="1410"/>
    <x v="154"/>
    <x v="25"/>
    <s v="1131"/>
    <n v="32000"/>
    <m/>
    <n v="32000"/>
    <m/>
  </r>
  <r>
    <x v="1410"/>
    <x v="133"/>
    <x v="0"/>
    <s v="641"/>
    <n v="175200"/>
    <m/>
    <n v="175200"/>
    <m/>
  </r>
  <r>
    <x v="1411"/>
    <x v="133"/>
    <x v="16"/>
    <s v="17081"/>
    <n v="1140"/>
    <m/>
    <n v="1140"/>
    <m/>
  </r>
  <r>
    <x v="1412"/>
    <x v="147"/>
    <x v="21"/>
    <s v="56483"/>
    <n v="211600"/>
    <m/>
    <n v="211600"/>
    <m/>
  </r>
  <r>
    <x v="1412"/>
    <x v="157"/>
    <x v="16"/>
    <s v="17112"/>
    <n v="15750"/>
    <m/>
    <n v="15750"/>
    <m/>
  </r>
  <r>
    <x v="1413"/>
    <x v="128"/>
    <x v="32"/>
    <m/>
    <n v="527000"/>
    <m/>
    <n v="527000"/>
    <m/>
  </r>
  <r>
    <x v="1413"/>
    <x v="138"/>
    <x v="32"/>
    <m/>
    <n v="94000"/>
    <m/>
    <n v="94000"/>
    <m/>
  </r>
  <r>
    <x v="1413"/>
    <x v="145"/>
    <x v="32"/>
    <m/>
    <n v="94000"/>
    <m/>
    <n v="94000"/>
    <m/>
  </r>
  <r>
    <x v="1413"/>
    <x v="144"/>
    <x v="32"/>
    <m/>
    <n v="94000"/>
    <m/>
    <n v="94000"/>
    <m/>
  </r>
  <r>
    <x v="1413"/>
    <x v="102"/>
    <x v="32"/>
    <m/>
    <n v="1189320"/>
    <m/>
    <n v="1189320"/>
    <m/>
  </r>
  <r>
    <x v="1413"/>
    <x v="149"/>
    <x v="32"/>
    <m/>
    <n v="152000"/>
    <m/>
    <n v="152000"/>
    <m/>
  </r>
  <r>
    <x v="1413"/>
    <x v="156"/>
    <x v="32"/>
    <m/>
    <n v="300000"/>
    <m/>
    <n v="300000"/>
    <m/>
  </r>
  <r>
    <x v="1413"/>
    <x v="154"/>
    <x v="32"/>
    <m/>
    <n v="104000"/>
    <m/>
    <n v="104000"/>
    <m/>
  </r>
  <r>
    <x v="1413"/>
    <x v="129"/>
    <x v="32"/>
    <m/>
    <n v="380000"/>
    <m/>
    <n v="380000"/>
    <m/>
  </r>
  <r>
    <x v="1414"/>
    <x v="133"/>
    <x v="21"/>
    <m/>
    <m/>
    <n v="557981"/>
    <n v="-557981"/>
    <s v="Received from Ik in acc of DB (BAFL chq 60572298 Given to ST Brothers = 3,295,000"/>
  </r>
  <r>
    <x v="1414"/>
    <x v="149"/>
    <x v="21"/>
    <m/>
    <m/>
    <n v="2672410"/>
    <n v="-2672410"/>
    <m/>
  </r>
  <r>
    <x v="1414"/>
    <x v="147"/>
    <x v="21"/>
    <m/>
    <m/>
    <n v="61009"/>
    <n v="-61009"/>
    <m/>
  </r>
  <r>
    <x v="1414"/>
    <x v="141"/>
    <x v="21"/>
    <m/>
    <m/>
    <n v="3600"/>
    <n v="-3600"/>
    <m/>
  </r>
  <r>
    <x v="1415"/>
    <x v="157"/>
    <x v="16"/>
    <s v="17154"/>
    <n v="56500"/>
    <m/>
    <n v="56500"/>
    <m/>
  </r>
  <r>
    <x v="1415"/>
    <x v="152"/>
    <x v="36"/>
    <m/>
    <m/>
    <n v="500000"/>
    <n v="-500000"/>
    <s v="Online by adeel to Ali ashgar care of Hussain PORTA for Pipe purchased"/>
  </r>
  <r>
    <x v="1415"/>
    <x v="151"/>
    <x v="19"/>
    <s v="292"/>
    <n v="49149"/>
    <m/>
    <n v="49149"/>
    <m/>
  </r>
  <r>
    <x v="1416"/>
    <x v="133"/>
    <x v="16"/>
    <s v="17171"/>
    <n v="670"/>
    <m/>
    <n v="670"/>
    <m/>
  </r>
  <r>
    <x v="1416"/>
    <x v="102"/>
    <x v="19"/>
    <s v="293"/>
    <n v="266068"/>
    <m/>
    <n v="266068"/>
    <m/>
  </r>
  <r>
    <x v="1417"/>
    <x v="102"/>
    <x v="16"/>
    <s v="17204"/>
    <n v="1250"/>
    <m/>
    <n v="1250"/>
    <m/>
  </r>
  <r>
    <x v="1417"/>
    <x v="102"/>
    <x v="16"/>
    <m/>
    <m/>
    <n v="41115"/>
    <n v="-41115"/>
    <s v="Online by BH to Unique Tools = 250,000"/>
  </r>
  <r>
    <x v="1417"/>
    <x v="116"/>
    <x v="16"/>
    <m/>
    <m/>
    <n v="11850"/>
    <n v="-11850"/>
    <m/>
  </r>
  <r>
    <x v="1417"/>
    <x v="98"/>
    <x v="16"/>
    <m/>
    <m/>
    <n v="1950"/>
    <n v="-1950"/>
    <m/>
  </r>
  <r>
    <x v="1417"/>
    <x v="130"/>
    <x v="16"/>
    <m/>
    <m/>
    <n v="3292"/>
    <n v="-3292"/>
    <m/>
  </r>
  <r>
    <x v="1417"/>
    <x v="128"/>
    <x v="16"/>
    <m/>
    <m/>
    <n v="28118"/>
    <n v="-28118"/>
    <m/>
  </r>
  <r>
    <x v="1417"/>
    <x v="131"/>
    <x v="16"/>
    <m/>
    <m/>
    <n v="13623"/>
    <n v="-13623"/>
    <m/>
  </r>
  <r>
    <x v="1417"/>
    <x v="133"/>
    <x v="16"/>
    <m/>
    <m/>
    <n v="31245"/>
    <n v="-31245"/>
    <m/>
  </r>
  <r>
    <x v="1417"/>
    <x v="129"/>
    <x v="16"/>
    <m/>
    <m/>
    <n v="23937"/>
    <n v="-23937"/>
    <m/>
  </r>
  <r>
    <x v="1417"/>
    <x v="135"/>
    <x v="16"/>
    <m/>
    <m/>
    <n v="689"/>
    <n v="-689"/>
    <m/>
  </r>
  <r>
    <x v="1417"/>
    <x v="134"/>
    <x v="16"/>
    <m/>
    <m/>
    <n v="1260"/>
    <n v="-1260"/>
    <m/>
  </r>
  <r>
    <x v="1417"/>
    <x v="140"/>
    <x v="16"/>
    <m/>
    <m/>
    <n v="48500"/>
    <n v="-48500"/>
    <m/>
  </r>
  <r>
    <x v="1417"/>
    <x v="148"/>
    <x v="16"/>
    <m/>
    <m/>
    <n v="13490"/>
    <n v="-13490"/>
    <m/>
  </r>
  <r>
    <x v="1417"/>
    <x v="153"/>
    <x v="16"/>
    <m/>
    <m/>
    <n v="2973"/>
    <n v="-2973"/>
    <m/>
  </r>
  <r>
    <x v="1417"/>
    <x v="141"/>
    <x v="16"/>
    <m/>
    <m/>
    <n v="18043"/>
    <n v="-18043"/>
    <m/>
  </r>
  <r>
    <x v="1417"/>
    <x v="146"/>
    <x v="16"/>
    <m/>
    <m/>
    <n v="9915"/>
    <n v="-9915"/>
    <m/>
  </r>
  <r>
    <x v="1417"/>
    <x v="133"/>
    <x v="19"/>
    <s v="294"/>
    <n v="84811"/>
    <m/>
    <n v="84811"/>
    <m/>
  </r>
  <r>
    <x v="1418"/>
    <x v="102"/>
    <x v="32"/>
    <m/>
    <m/>
    <n v="120229"/>
    <n v="-120229"/>
    <s v="Online by BH to Air guide company = 500,000"/>
  </r>
  <r>
    <x v="1418"/>
    <x v="138"/>
    <x v="32"/>
    <m/>
    <m/>
    <n v="94000"/>
    <n v="-94000"/>
    <m/>
  </r>
  <r>
    <x v="1418"/>
    <x v="144"/>
    <x v="32"/>
    <m/>
    <m/>
    <n v="191771"/>
    <n v="-191771"/>
    <m/>
  </r>
  <r>
    <x v="1418"/>
    <x v="145"/>
    <x v="32"/>
    <m/>
    <m/>
    <n v="94000"/>
    <n v="-94000"/>
    <m/>
  </r>
  <r>
    <x v="1419"/>
    <x v="102"/>
    <x v="34"/>
    <m/>
    <m/>
    <n v="86110"/>
    <n v="-86110"/>
    <s v="Online by BH to partners acc care of Habib insulation = 500,000"/>
  </r>
  <r>
    <x v="1419"/>
    <x v="126"/>
    <x v="34"/>
    <m/>
    <m/>
    <n v="393890"/>
    <n v="-393890"/>
    <m/>
  </r>
  <r>
    <x v="1419"/>
    <x v="128"/>
    <x v="34"/>
    <m/>
    <m/>
    <n v="20000"/>
    <n v="-20000"/>
    <m/>
  </r>
  <r>
    <x v="1419"/>
    <x v="133"/>
    <x v="34"/>
    <s v="46"/>
    <n v="84672"/>
    <m/>
    <n v="84672"/>
    <m/>
  </r>
  <r>
    <x v="1420"/>
    <x v="119"/>
    <x v="19"/>
    <m/>
    <m/>
    <n v="14432"/>
    <n v="-14432"/>
    <s v="Sheet hawala by Al madina = 800,000"/>
  </r>
  <r>
    <x v="1420"/>
    <x v="124"/>
    <x v="19"/>
    <m/>
    <m/>
    <n v="64807"/>
    <n v="-64807"/>
    <m/>
  </r>
  <r>
    <x v="1420"/>
    <x v="128"/>
    <x v="19"/>
    <m/>
    <m/>
    <n v="85960"/>
    <n v="-85960"/>
    <m/>
  </r>
  <r>
    <x v="1420"/>
    <x v="131"/>
    <x v="19"/>
    <m/>
    <m/>
    <n v="8059"/>
    <n v="-8059"/>
    <m/>
  </r>
  <r>
    <x v="1420"/>
    <x v="133"/>
    <x v="19"/>
    <m/>
    <m/>
    <n v="60172"/>
    <n v="-60172"/>
    <m/>
  </r>
  <r>
    <x v="1420"/>
    <x v="129"/>
    <x v="19"/>
    <m/>
    <m/>
    <n v="86026"/>
    <n v="-86026"/>
    <m/>
  </r>
  <r>
    <x v="1420"/>
    <x v="127"/>
    <x v="19"/>
    <m/>
    <m/>
    <n v="81553"/>
    <n v="-81553"/>
    <m/>
  </r>
  <r>
    <x v="1420"/>
    <x v="148"/>
    <x v="19"/>
    <m/>
    <m/>
    <n v="85881"/>
    <n v="-85881"/>
    <m/>
  </r>
  <r>
    <x v="1420"/>
    <x v="149"/>
    <x v="19"/>
    <m/>
    <m/>
    <n v="116510"/>
    <n v="-116510"/>
    <m/>
  </r>
  <r>
    <x v="1420"/>
    <x v="151"/>
    <x v="19"/>
    <m/>
    <m/>
    <n v="92744"/>
    <n v="-92744"/>
    <m/>
  </r>
  <r>
    <x v="1420"/>
    <x v="150"/>
    <x v="19"/>
    <m/>
    <m/>
    <n v="14554"/>
    <n v="-14554"/>
    <m/>
  </r>
  <r>
    <x v="1420"/>
    <x v="153"/>
    <x v="19"/>
    <m/>
    <m/>
    <n v="59094"/>
    <n v="-59094"/>
    <m/>
  </r>
  <r>
    <x v="1420"/>
    <x v="146"/>
    <x v="19"/>
    <m/>
    <m/>
    <n v="30208"/>
    <n v="-30208"/>
    <m/>
  </r>
  <r>
    <x v="1420"/>
    <x v="108"/>
    <x v="0"/>
    <m/>
    <m/>
    <n v="1047708"/>
    <n v="-1047708"/>
    <s v="Cash Given by BH RS amt = 3,228,392/-"/>
  </r>
  <r>
    <x v="1420"/>
    <x v="123"/>
    <x v="0"/>
    <m/>
    <m/>
    <n v="6855"/>
    <n v="-6855"/>
    <m/>
  </r>
  <r>
    <x v="1420"/>
    <x v="128"/>
    <x v="0"/>
    <m/>
    <m/>
    <n v="580100"/>
    <n v="-580100"/>
    <m/>
  </r>
  <r>
    <x v="1420"/>
    <x v="129"/>
    <x v="0"/>
    <m/>
    <m/>
    <n v="60600"/>
    <n v="-60600"/>
    <m/>
  </r>
  <r>
    <x v="1420"/>
    <x v="148"/>
    <x v="0"/>
    <m/>
    <m/>
    <n v="18789"/>
    <n v="-18789"/>
    <m/>
  </r>
  <r>
    <x v="1420"/>
    <x v="153"/>
    <x v="0"/>
    <m/>
    <m/>
    <n v="1514340"/>
    <n v="-1514340"/>
    <m/>
  </r>
  <r>
    <x v="1420"/>
    <x v="154"/>
    <x v="0"/>
    <m/>
    <m/>
    <n v="388000"/>
    <n v="-388000"/>
    <s v="cash from office"/>
  </r>
  <r>
    <x v="1420"/>
    <x v="146"/>
    <x v="0"/>
    <m/>
    <m/>
    <n v="62000"/>
    <n v="-62000"/>
    <s v="cash from office"/>
  </r>
  <r>
    <x v="1421"/>
    <x v="102"/>
    <x v="34"/>
    <s v="49"/>
    <n v="183744"/>
    <m/>
    <n v="183744"/>
    <m/>
  </r>
  <r>
    <x v="1422"/>
    <x v="102"/>
    <x v="16"/>
    <s v="17258"/>
    <n v="1250"/>
    <m/>
    <n v="1250"/>
    <m/>
  </r>
  <r>
    <x v="1423"/>
    <x v="149"/>
    <x v="19"/>
    <s v="295"/>
    <n v="11411"/>
    <m/>
    <n v="11411"/>
    <m/>
  </r>
  <r>
    <x v="1423"/>
    <x v="151"/>
    <x v="19"/>
    <s v="296"/>
    <n v="38699"/>
    <m/>
    <n v="38699"/>
    <m/>
  </r>
  <r>
    <x v="1424"/>
    <x v="102"/>
    <x v="16"/>
    <s v="17273"/>
    <n v="20280"/>
    <m/>
    <n v="20280"/>
    <m/>
  </r>
  <r>
    <x v="1425"/>
    <x v="155"/>
    <x v="13"/>
    <s v="74"/>
    <n v="271407"/>
    <m/>
    <n v="271407"/>
    <m/>
  </r>
  <r>
    <x v="1425"/>
    <x v="124"/>
    <x v="21"/>
    <s v="56560"/>
    <n v="1664073"/>
    <m/>
    <n v="1664073"/>
    <m/>
  </r>
  <r>
    <x v="1425"/>
    <x v="153"/>
    <x v="4"/>
    <s v="5774"/>
    <n v="8322"/>
    <m/>
    <n v="8322"/>
    <m/>
  </r>
  <r>
    <x v="1426"/>
    <x v="152"/>
    <x v="25"/>
    <s v="1158"/>
    <n v="2674975"/>
    <m/>
    <n v="2674975"/>
    <m/>
  </r>
  <r>
    <x v="1427"/>
    <x v="77"/>
    <x v="14"/>
    <m/>
    <m/>
    <n v="500000"/>
    <n v="-500000"/>
    <s v="cash collect by Talib care off Global technologies (from al madina)"/>
  </r>
  <r>
    <x v="1428"/>
    <x v="151"/>
    <x v="19"/>
    <s v="297"/>
    <n v="4774"/>
    <m/>
    <n v="4774"/>
    <m/>
  </r>
  <r>
    <x v="1428"/>
    <x v="149"/>
    <x v="4"/>
    <s v="5790"/>
    <n v="53390"/>
    <m/>
    <n v="53390"/>
    <m/>
  </r>
  <r>
    <x v="1429"/>
    <x v="149"/>
    <x v="16"/>
    <s v="17314"/>
    <n v="6250"/>
    <m/>
    <n v="6250"/>
    <m/>
  </r>
  <r>
    <x v="1430"/>
    <x v="153"/>
    <x v="16"/>
    <s v="17331"/>
    <n v="1960"/>
    <m/>
    <n v="1960"/>
    <m/>
  </r>
  <r>
    <x v="1431"/>
    <x v="124"/>
    <x v="21"/>
    <s v="56596"/>
    <n v="40930"/>
    <m/>
    <n v="40930"/>
    <m/>
  </r>
  <r>
    <x v="1432"/>
    <x v="124"/>
    <x v="21"/>
    <m/>
    <m/>
    <n v="931150"/>
    <n v="-931150"/>
    <s v="Received from IK in acc of DHL HBL chq # 10002418 (Given to Fakhri brother)"/>
  </r>
  <r>
    <x v="1433"/>
    <x v="107"/>
    <x v="23"/>
    <m/>
    <m/>
    <n v="2822"/>
    <n v="-2822"/>
    <s v="paid 52,400"/>
  </r>
  <r>
    <x v="1433"/>
    <x v="130"/>
    <x v="23"/>
    <m/>
    <m/>
    <n v="21543"/>
    <n v="-21543"/>
    <m/>
  </r>
  <r>
    <x v="1433"/>
    <x v="128"/>
    <x v="23"/>
    <m/>
    <m/>
    <n v="17600"/>
    <n v="-17600"/>
    <m/>
  </r>
  <r>
    <x v="1433"/>
    <x v="148"/>
    <x v="23"/>
    <m/>
    <m/>
    <n v="6186"/>
    <n v="-6186"/>
    <m/>
  </r>
  <r>
    <x v="1433"/>
    <x v="141"/>
    <x v="23"/>
    <m/>
    <m/>
    <n v="2875"/>
    <n v="-2875"/>
    <m/>
  </r>
  <r>
    <x v="1434"/>
    <x v="141"/>
    <x v="13"/>
    <s v="75"/>
    <n v="7464"/>
    <m/>
    <n v="7464"/>
    <m/>
  </r>
  <r>
    <x v="1434"/>
    <x v="158"/>
    <x v="13"/>
    <s v="76"/>
    <n v="19050"/>
    <m/>
    <n v="19050"/>
    <m/>
  </r>
  <r>
    <x v="1435"/>
    <x v="77"/>
    <x v="14"/>
    <m/>
    <m/>
    <n v="500000"/>
    <n v="-500000"/>
    <s v="To global technologies (aisha interior chq)"/>
  </r>
  <r>
    <x v="1435"/>
    <x v="77"/>
    <x v="34"/>
    <m/>
    <m/>
    <n v="336482"/>
    <n v="-336482"/>
    <s v="MCB Chq 2031680125 (Given to powermech care of habib insulation for SST input adjustment) = tatal amt  = 900,360"/>
  </r>
  <r>
    <x v="1435"/>
    <x v="102"/>
    <x v="34"/>
    <m/>
    <m/>
    <n v="498297"/>
    <n v="-498297"/>
    <m/>
  </r>
  <r>
    <x v="1435"/>
    <x v="133"/>
    <x v="34"/>
    <m/>
    <m/>
    <n v="65581"/>
    <n v="-65581"/>
    <m/>
  </r>
  <r>
    <x v="1435"/>
    <x v="155"/>
    <x v="13"/>
    <m/>
    <m/>
    <n v="700000"/>
    <n v="-700000"/>
    <s v="cash chq given to Sami duct (from al madina)"/>
  </r>
  <r>
    <x v="1435"/>
    <x v="102"/>
    <x v="32"/>
    <m/>
    <m/>
    <n v="500000"/>
    <n v="-500000"/>
    <s v="cash chq given to Air Guide Akbar (from al madina)"/>
  </r>
  <r>
    <x v="1435"/>
    <x v="102"/>
    <x v="32"/>
    <m/>
    <m/>
    <n v="500000"/>
    <n v="-500000"/>
    <s v="cash chq given to Air Guide Akbar (from al madina)"/>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59" firstHeaderRow="0" firstDataRow="1" firstDataCol="1" rowPageCount="3" colPageCount="1"/>
  <pivotFields count="8">
    <pivotField axis="axisPage" showAll="0">
      <items count="2619">
        <item x="249"/>
        <item m="1" x="2580"/>
        <item m="1" x="2541"/>
        <item m="1" x="2565"/>
        <item m="1" x="2567"/>
        <item m="1" x="2601"/>
        <item m="1" x="2592"/>
        <item m="1" x="2598"/>
        <item m="1" x="2523"/>
        <item m="1" x="2605"/>
        <item m="1" x="2563"/>
        <item m="1" x="2606"/>
        <item m="1" x="2576"/>
        <item m="1" x="2609"/>
        <item m="1" x="2539"/>
        <item m="1" x="2537"/>
        <item m="1" x="2522"/>
        <item m="1" x="2549"/>
        <item m="1" x="2613"/>
        <item m="1" x="2579"/>
        <item m="1" x="2581"/>
        <item m="1" x="2583"/>
        <item m="1" x="2593"/>
        <item m="1" x="2555"/>
        <item m="1" x="2591"/>
        <item m="1" x="2568"/>
        <item m="1" x="2575"/>
        <item m="1" x="2596"/>
        <item m="1" x="2531"/>
        <item m="1" x="2571"/>
        <item m="1" x="2594"/>
        <item m="1" x="2536"/>
        <item m="1" x="2610"/>
        <item m="1" x="2602"/>
        <item m="1" x="2614"/>
        <item m="1" x="2552"/>
        <item m="1" x="2578"/>
        <item m="1" x="2611"/>
        <item x="0"/>
        <item m="1" x="2557"/>
        <item m="1" x="2617"/>
        <item m="1" x="2546"/>
        <item x="1"/>
        <item m="1" x="2574"/>
        <item m="1" x="2532"/>
        <item x="2"/>
        <item x="3"/>
        <item m="1" x="2615"/>
        <item m="1" x="2562"/>
        <item m="1" x="2558"/>
        <item m="1" x="2586"/>
        <item m="1" x="2547"/>
        <item m="1" x="2599"/>
        <item x="4"/>
        <item m="1" x="2569"/>
        <item x="5"/>
        <item x="6"/>
        <item m="1" x="252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50"/>
        <item x="157"/>
        <item x="158"/>
        <item x="159"/>
        <item x="160"/>
        <item x="161"/>
        <item x="162"/>
        <item x="163"/>
        <item x="164"/>
        <item x="165"/>
        <item x="166"/>
        <item x="167"/>
        <item x="168"/>
        <item x="169"/>
        <item m="1" x="254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9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1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24"/>
        <item x="276"/>
        <item x="277"/>
        <item x="278"/>
        <item x="275"/>
        <item m="1" x="2597"/>
        <item x="279"/>
        <item x="280"/>
        <item x="281"/>
        <item x="282"/>
        <item x="283"/>
        <item x="284"/>
        <item x="285"/>
        <item x="286"/>
        <item x="287"/>
        <item x="288"/>
        <item x="289"/>
        <item x="290"/>
        <item x="291"/>
        <item x="292"/>
        <item x="293"/>
        <item x="294"/>
        <item x="295"/>
        <item x="296"/>
        <item m="1" x="2582"/>
        <item x="297"/>
        <item x="298"/>
        <item x="299"/>
        <item m="1" x="2526"/>
        <item x="300"/>
        <item x="302"/>
        <item x="303"/>
        <item x="301"/>
        <item x="304"/>
        <item x="305"/>
        <item x="306"/>
        <item x="307"/>
        <item x="308"/>
        <item x="309"/>
        <item x="310"/>
        <item x="311"/>
        <item x="312"/>
        <item m="1" x="2604"/>
        <item x="313"/>
        <item m="1" x="2527"/>
        <item x="314"/>
        <item x="315"/>
        <item x="316"/>
        <item x="317"/>
        <item x="318"/>
        <item x="319"/>
        <item x="320"/>
        <item x="321"/>
        <item m="1" x="2530"/>
        <item x="323"/>
        <item x="324"/>
        <item x="325"/>
        <item x="326"/>
        <item x="322"/>
        <item x="327"/>
        <item x="328"/>
        <item x="329"/>
        <item x="330"/>
        <item x="331"/>
        <item m="1" x="2542"/>
        <item x="332"/>
        <item m="1" x="2566"/>
        <item x="333"/>
        <item x="334"/>
        <item x="335"/>
        <item x="336"/>
        <item x="337"/>
        <item x="338"/>
        <item x="344"/>
        <item m="1" x="254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56"/>
        <item x="375"/>
        <item x="376"/>
        <item x="373"/>
        <item x="377"/>
        <item x="378"/>
        <item x="379"/>
        <item x="380"/>
        <item m="1" x="2543"/>
        <item x="381"/>
        <item x="382"/>
        <item x="383"/>
        <item x="384"/>
        <item x="385"/>
        <item x="386"/>
        <item x="387"/>
        <item x="388"/>
        <item x="389"/>
        <item x="390"/>
        <item x="391"/>
        <item x="392"/>
        <item x="393"/>
        <item x="394"/>
        <item x="395"/>
        <item x="396"/>
        <item x="397"/>
        <item x="399"/>
        <item x="400"/>
        <item x="401"/>
        <item x="398"/>
        <item x="402"/>
        <item m="1" x="2603"/>
        <item x="403"/>
        <item x="404"/>
        <item x="405"/>
        <item x="406"/>
        <item x="407"/>
        <item x="408"/>
        <item x="409"/>
        <item m="1" x="2585"/>
        <item x="410"/>
        <item x="411"/>
        <item x="421"/>
        <item x="412"/>
        <item x="413"/>
        <item x="414"/>
        <item x="415"/>
        <item x="416"/>
        <item x="417"/>
        <item m="1" x="2588"/>
        <item x="418"/>
        <item x="419"/>
        <item x="420"/>
        <item x="423"/>
        <item x="443"/>
        <item x="424"/>
        <item x="422"/>
        <item x="425"/>
        <item x="426"/>
        <item x="427"/>
        <item x="428"/>
        <item x="429"/>
        <item x="430"/>
        <item x="431"/>
        <item x="432"/>
        <item m="1" x="2573"/>
        <item x="433"/>
        <item x="434"/>
        <item x="435"/>
        <item x="436"/>
        <item x="438"/>
        <item x="437"/>
        <item x="439"/>
        <item x="440"/>
        <item x="442"/>
        <item x="441"/>
        <item x="445"/>
        <item x="446"/>
        <item x="447"/>
        <item x="444"/>
        <item x="448"/>
        <item x="449"/>
        <item x="450"/>
        <item x="451"/>
        <item x="452"/>
        <item x="453"/>
        <item x="454"/>
        <item x="455"/>
        <item x="456"/>
        <item x="457"/>
        <item m="1" x="2608"/>
        <item x="458"/>
        <item x="459"/>
        <item m="1" x="2538"/>
        <item x="460"/>
        <item x="461"/>
        <item x="462"/>
        <item x="463"/>
        <item m="1" x="2589"/>
        <item x="464"/>
        <item x="465"/>
        <item x="466"/>
        <item x="467"/>
        <item x="468"/>
        <item x="469"/>
        <item x="470"/>
        <item m="1" x="2584"/>
        <item x="471"/>
        <item x="472"/>
        <item x="473"/>
        <item x="474"/>
        <item x="475"/>
        <item x="476"/>
        <item x="477"/>
        <item x="478"/>
        <item x="479"/>
        <item x="480"/>
        <item x="481"/>
        <item x="482"/>
        <item x="483"/>
        <item x="484"/>
        <item m="1" x="2564"/>
        <item x="490"/>
        <item x="485"/>
        <item x="486"/>
        <item x="487"/>
        <item x="488"/>
        <item x="489"/>
        <item x="491"/>
        <item x="492"/>
        <item m="1" x="2554"/>
        <item m="1" x="2559"/>
        <item x="503"/>
        <item m="1" x="2577"/>
        <item x="493"/>
        <item x="494"/>
        <item x="504"/>
        <item x="495"/>
        <item x="496"/>
        <item x="497"/>
        <item x="498"/>
        <item x="499"/>
        <item x="500"/>
        <item x="501"/>
        <item x="502"/>
        <item x="505"/>
        <item x="506"/>
        <item x="507"/>
        <item x="508"/>
        <item m="1" x="259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600"/>
        <item x="564"/>
        <item x="565"/>
        <item x="566"/>
        <item x="567"/>
        <item x="568"/>
        <item x="569"/>
        <item x="570"/>
        <item x="571"/>
        <item x="572"/>
        <item x="573"/>
        <item x="574"/>
        <item m="1" x="253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5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70"/>
        <item x="698"/>
        <item x="708"/>
        <item x="709"/>
        <item x="710"/>
        <item x="699"/>
        <item x="700"/>
        <item x="701"/>
        <item x="702"/>
        <item x="703"/>
        <item x="704"/>
        <item x="705"/>
        <item x="706"/>
        <item x="707"/>
        <item x="711"/>
        <item x="726"/>
        <item x="727"/>
        <item x="734"/>
        <item x="712"/>
        <item x="728"/>
        <item x="729"/>
        <item m="1" x="252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35"/>
        <item x="753"/>
        <item m="1" x="2553"/>
        <item x="740"/>
        <item x="754"/>
        <item x="741"/>
        <item x="742"/>
        <item x="743"/>
        <item x="744"/>
        <item x="745"/>
        <item x="746"/>
        <item x="747"/>
        <item x="755"/>
        <item x="748"/>
        <item x="757"/>
        <item x="758"/>
        <item x="769"/>
        <item x="759"/>
        <item m="1" x="2607"/>
        <item x="760"/>
        <item x="761"/>
        <item x="770"/>
        <item m="1" x="2560"/>
        <item x="762"/>
        <item x="771"/>
        <item x="763"/>
        <item x="764"/>
        <item x="765"/>
        <item x="766"/>
        <item x="772"/>
        <item x="773"/>
        <item x="767"/>
        <item x="768"/>
        <item x="774"/>
        <item x="775"/>
        <item x="790"/>
        <item x="776"/>
        <item x="791"/>
        <item x="777"/>
        <item x="778"/>
        <item x="792"/>
        <item x="779"/>
        <item x="780"/>
        <item x="781"/>
        <item x="782"/>
        <item x="793"/>
        <item x="783"/>
        <item x="794"/>
        <item x="795"/>
        <item x="252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87"/>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72"/>
        <item x="944"/>
        <item m="1" x="256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4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12"/>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40"/>
        <item x="1583"/>
        <item x="1577"/>
        <item x="1578"/>
        <item x="1576"/>
        <item x="1579"/>
        <item x="1580"/>
        <item x="1586"/>
        <item x="1587"/>
        <item x="1581"/>
        <item x="1582"/>
        <item x="1588"/>
        <item x="1589"/>
        <item x="1590"/>
        <item x="1602"/>
        <item x="1612"/>
        <item m="1" x="2528"/>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3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20"/>
        <item x="2518"/>
        <item x="2519"/>
        <item t="default"/>
      </items>
    </pivotField>
    <pivotField axis="axisRow" showAll="0">
      <items count="311">
        <item sd="0" x="151"/>
        <item sd="0" x="152"/>
        <item sd="0" x="146"/>
        <item sd="0" x="148"/>
        <item sd="0" x="150"/>
        <item sd="0" x="149"/>
        <item sd="0" x="147"/>
        <item sd="0" x="137"/>
        <item sd="0" x="141"/>
        <item sd="0" m="1" x="242"/>
        <item sd="0" x="142"/>
        <item sd="0" x="143"/>
        <item sd="0" x="144"/>
        <item sd="0" x="133"/>
        <item sd="0" x="138"/>
        <item sd="0" x="139"/>
        <item sd="0" m="1" x="288"/>
        <item sd="0" x="136"/>
        <item sd="0" m="1" x="154"/>
        <item sd="0" x="135"/>
        <item sd="0" x="134"/>
        <item sd="0" m="1" x="170"/>
        <item sd="0" x="132"/>
        <item sd="0" x="131"/>
        <item sd="0" x="130"/>
        <item sd="0" x="129"/>
        <item sd="0" x="120"/>
        <item sd="0" x="109"/>
        <item sd="0" x="118"/>
        <item sd="0" x="119"/>
        <item sd="0" x="125"/>
        <item sd="0" x="117"/>
        <item sd="0" x="122"/>
        <item sd="0" m="1" x="236"/>
        <item sd="0" x="103"/>
        <item sd="0" x="114"/>
        <item sd="0" x="113"/>
        <item sd="0" x="115"/>
        <item sd="0" x="112"/>
        <item sd="0" m="1" x="181"/>
        <item sd="0" x="111"/>
        <item sd="0" x="105"/>
        <item sd="0" m="1" x="182"/>
        <item sd="0" x="104"/>
        <item sd="0" x="102"/>
        <item sd="0" x="108"/>
        <item sd="0" x="106"/>
        <item sd="0" x="98"/>
        <item sd="0" x="101"/>
        <item sd="0" x="99"/>
        <item sd="0" x="94"/>
        <item sd="0" x="96"/>
        <item sd="0" m="1" x="299"/>
        <item sd="0" x="93"/>
        <item sd="0" x="91"/>
        <item sd="0" x="90"/>
        <item sd="0" x="89"/>
        <item sd="0" x="52"/>
        <item sd="0" x="88"/>
        <item sd="0" x="87"/>
        <item sd="0" m="1" x="305"/>
        <item sd="0" x="85"/>
        <item sd="0" x="72"/>
        <item sd="0" x="79"/>
        <item sd="0" x="84"/>
        <item sd="0" x="83"/>
        <item sd="0" m="1" x="174"/>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3"/>
        <item sd="0" x="49"/>
        <item sd="0" x="24"/>
        <item sd="0" x="33"/>
        <item sd="0" x="23"/>
        <item sd="0" x="22"/>
        <item sd="0" x="34"/>
        <item n="JPMC (Main Project)" sd="0" x="11"/>
        <item sd="0" x="18"/>
        <item sd="0" x="48"/>
        <item sd="0" x="46"/>
        <item sd="0" x="45"/>
        <item sd="0" x="37"/>
        <item sd="0" x="47"/>
        <item sd="0" m="1" x="184"/>
        <item sd="0" x="44"/>
        <item sd="0" m="1" x="241"/>
        <item sd="0" x="42"/>
        <item sd="0" x="40"/>
        <item sd="0" x="15"/>
        <item sd="0" x="27"/>
        <item sd="0" x="30"/>
        <item sd="0" x="25"/>
        <item sd="0" x="29"/>
        <item sd="0" x="8"/>
        <item sd="0" x="9"/>
        <item sd="0" m="1" x="271"/>
        <item sd="0" m="1" x="219"/>
        <item sd="0" m="1" x="303"/>
        <item sd="0" m="1" x="161"/>
        <item sd="0" m="1" x="309"/>
        <item sd="0" m="1" x="244"/>
        <item sd="0" x="13"/>
        <item sd="0" m="1" x="294"/>
        <item sd="0" m="1" x="304"/>
        <item sd="0" m="1" x="308"/>
        <item sd="0" m="1" x="222"/>
        <item sd="0" m="1" x="209"/>
        <item sd="0" m="1" x="296"/>
        <item sd="0" m="1" x="227"/>
        <item sd="0" m="1" x="172"/>
        <item sd="0" m="1" x="229"/>
        <item sd="0" m="1" x="226"/>
        <item sd="0" m="1" x="240"/>
        <item sd="0" m="1" x="218"/>
        <item sd="0" x="17"/>
        <item sd="0" m="1" x="253"/>
        <item sd="0" m="1" x="230"/>
        <item sd="0" m="1" x="163"/>
        <item sd="0" x="14"/>
        <item sd="0" m="1" x="157"/>
        <item sd="0" x="86"/>
        <item sd="0" m="1" x="197"/>
        <item sd="0" m="1" x="187"/>
        <item sd="0" m="1" x="277"/>
        <item sd="0" m="1" x="235"/>
        <item sd="0" m="1" x="221"/>
        <item sd="0" m="1" x="290"/>
        <item sd="0" m="1" x="262"/>
        <item sd="0" m="1" x="231"/>
        <item sd="0" m="1" x="196"/>
        <item sd="0" m="1" x="216"/>
        <item sd="0" m="1" x="263"/>
        <item sd="0" m="1" x="168"/>
        <item sd="0" x="10"/>
        <item sd="0" m="1" x="302"/>
        <item sd="0" x="1"/>
        <item sd="0" m="1" x="268"/>
        <item sd="0" m="1" x="153"/>
        <item sd="0" m="1" x="266"/>
        <item sd="0" m="1" x="208"/>
        <item sd="0" m="1" x="293"/>
        <item sd="0" m="1" x="232"/>
        <item sd="0" m="1" x="204"/>
        <item sd="0" m="1" x="199"/>
        <item sd="0" m="1" x="243"/>
        <item sd="0" m="1" x="278"/>
        <item sd="0" m="1" x="165"/>
        <item sd="0" m="1" x="202"/>
        <item sd="0" m="1" x="166"/>
        <item sd="0" x="3"/>
        <item sd="0" m="1" x="280"/>
        <item sd="0" x="7"/>
        <item sd="0" m="1" x="301"/>
        <item sd="0" x="2"/>
        <item sd="0" m="1" x="162"/>
        <item sd="0" m="1" x="158"/>
        <item sd="0" x="12"/>
        <item sd="0" m="1" x="186"/>
        <item sd="0" x="4"/>
        <item sd="0" m="1" x="191"/>
        <item sd="0" m="1" x="183"/>
        <item sd="0" m="1" x="256"/>
        <item sd="0" m="1" x="155"/>
        <item sd="0" x="116"/>
        <item sd="0" m="1" x="214"/>
        <item sd="0" m="1" x="273"/>
        <item sd="0" m="1" x="171"/>
        <item sd="0" m="1" x="192"/>
        <item sd="0" m="1" x="276"/>
        <item sd="0" x="6"/>
        <item sd="0" m="1" x="176"/>
        <item sd="0" m="1" x="178"/>
        <item sd="0" m="1" x="261"/>
        <item sd="0" m="1" x="255"/>
        <item sd="0" m="1" x="279"/>
        <item sd="0" x="16"/>
        <item sd="0" m="1" x="156"/>
        <item sd="0" m="1" x="180"/>
        <item sd="0" m="1" x="251"/>
        <item sd="0" m="1" x="292"/>
        <item sd="0" m="1" x="195"/>
        <item m="1" x="257"/>
        <item sd="0" m="1" x="300"/>
        <item sd="0" m="1" x="193"/>
        <item sd="0" m="1" x="265"/>
        <item sd="0" m="1" x="198"/>
        <item sd="0" m="1" x="282"/>
        <item sd="0" x="28"/>
        <item sd="0" m="1" x="234"/>
        <item sd="0" m="1" x="291"/>
        <item sd="0" m="1" x="285"/>
        <item sd="0" m="1" x="275"/>
        <item m="1" x="260"/>
        <item sd="0" m="1" x="212"/>
        <item sd="0" m="1" x="286"/>
        <item sd="0" m="1" x="270"/>
        <item m="1" x="207"/>
        <item sd="0" m="1" x="179"/>
        <item sd="0" m="1" x="206"/>
        <item sd="0" x="41"/>
        <item sd="0" m="1" x="223"/>
        <item sd="0" x="20"/>
        <item sd="0" x="36"/>
        <item sd="0" x="32"/>
        <item sd="0" x="31"/>
        <item sd="0" m="1" x="159"/>
        <item m="1" x="306"/>
        <item sd="0" x="51"/>
        <item sd="0" m="1" x="188"/>
        <item sd="0" m="1" x="248"/>
        <item sd="0" m="1" x="203"/>
        <item sd="0" m="1" x="173"/>
        <item sd="0" x="0"/>
        <item sd="0" x="26"/>
        <item sd="0" x="19"/>
        <item sd="0" m="1" x="194"/>
        <item sd="0" x="21"/>
        <item sd="0" m="1" x="210"/>
        <item sd="0" x="63"/>
        <item sd="0" x="64"/>
        <item sd="0" m="1" x="177"/>
        <item m="1" x="295"/>
        <item sd="0" x="70"/>
        <item m="1" x="264"/>
        <item m="1" x="237"/>
        <item m="1" x="169"/>
        <item sd="0" m="1" x="164"/>
        <item sd="0" m="1" x="297"/>
        <item sd="0" m="1" x="287"/>
        <item sd="0" m="1" x="217"/>
        <item m="1" x="254"/>
        <item sd="0" m="1" x="228"/>
        <item sd="0" x="82"/>
        <item sd="0" m="1" x="211"/>
        <item sd="0" m="1" x="283"/>
        <item sd="0" m="1" x="267"/>
        <item sd="0" m="1" x="289"/>
        <item sd="0" m="1" x="224"/>
        <item sd="0" m="1" x="249"/>
        <item sd="0" m="1" x="185"/>
        <item sd="0" m="1" x="239"/>
        <item sd="0" x="92"/>
        <item sd="0" m="1" x="167"/>
        <item sd="0" m="1" x="233"/>
        <item sd="0" m="1" x="190"/>
        <item m="1" x="258"/>
        <item sd="0" m="1" x="189"/>
        <item sd="0" x="95"/>
        <item m="1" x="272"/>
        <item m="1" x="205"/>
        <item sd="0" m="1" x="246"/>
        <item sd="0" x="100"/>
        <item sd="0" m="1" x="215"/>
        <item sd="0" x="107"/>
        <item sd="0" x="110"/>
        <item sd="0" x="121"/>
        <item m="1" x="281"/>
        <item sd="0" x="123"/>
        <item sd="0" x="124"/>
        <item sd="0" m="1" x="274"/>
        <item sd="0" m="1" x="298"/>
        <item m="1" x="201"/>
        <item sd="0" x="126"/>
        <item sd="0" m="1" x="160"/>
        <item sd="0" m="1" x="250"/>
        <item sd="0" x="127"/>
        <item sd="0" m="1" x="220"/>
        <item sd="0" m="1" x="284"/>
        <item sd="0" m="1" x="269"/>
        <item sd="0" x="128"/>
        <item sd="0" m="1" x="238"/>
        <item sd="0" x="140"/>
        <item sd="0" m="1" x="247"/>
        <item sd="0" m="1" x="307"/>
        <item m="1" x="175"/>
        <item sd="0" m="1" x="200"/>
        <item sd="0" x="145"/>
        <item m="1" x="259"/>
        <item sd="0" m="1" x="225"/>
        <item m="1" x="245"/>
        <item m="1" x="252"/>
        <item sd="0" x="97"/>
        <item t="default"/>
      </items>
    </pivotField>
    <pivotField axis="axisRow" showAll="0">
      <items count="1223">
        <item sd="0" x="60"/>
        <item sd="0" x="149"/>
        <item sd="0" m="1" x="1062"/>
        <item sd="0" m="1" x="1162"/>
        <item sd="0" m="1" x="1022"/>
        <item sd="0" x="18"/>
        <item sd="0" x="288"/>
        <item sd="0" m="1" x="1204"/>
        <item sd="0" x="146"/>
        <item sd="0" x="179"/>
        <item sd="0" m="1" x="1201"/>
        <item sd="0" x="623"/>
        <item sd="0" x="100"/>
        <item sd="0" m="1" x="1006"/>
        <item sd="0" m="1" x="1166"/>
        <item sd="0" x="137"/>
        <item sd="0" m="1" x="1148"/>
        <item sd="0" x="231"/>
        <item sd="0" m="1" x="976"/>
        <item sd="0" m="1" x="1153"/>
        <item sd="0" x="363"/>
        <item sd="0" x="375"/>
        <item sd="0" m="1" x="1036"/>
        <item sd="0" x="208"/>
        <item sd="0" x="159"/>
        <item sd="0" x="258"/>
        <item sd="0" x="282"/>
        <item sd="0" x="144"/>
        <item sd="0" x="191"/>
        <item sd="0" x="217"/>
        <item sd="0" x="322"/>
        <item sd="0" x="256"/>
        <item sd="0" x="189"/>
        <item sd="0" m="1" x="1102"/>
        <item sd="0" x="325"/>
        <item sd="0" m="1" x="1205"/>
        <item sd="0" m="1" x="1100"/>
        <item sd="0" x="630"/>
        <item sd="0" x="223"/>
        <item sd="0" m="1" x="989"/>
        <item sd="0" x="239"/>
        <item sd="0" x="135"/>
        <item sd="0" x="140"/>
        <item sd="0" m="1" x="1177"/>
        <item sd="0" m="1" x="1106"/>
        <item sd="0" x="219"/>
        <item sd="0" x="562"/>
        <item sd="0" x="93"/>
        <item sd="0" m="1" x="1174"/>
        <item sd="0" x="222"/>
        <item sd="0" m="1" x="1002"/>
        <item sd="0" x="337"/>
        <item sd="0" x="207"/>
        <item sd="0" x="184"/>
        <item sd="0" x="152"/>
        <item sd="0" m="1" x="1188"/>
        <item sd="0" x="40"/>
        <item sd="0" x="281"/>
        <item sd="0" x="170"/>
        <item sd="0" x="317"/>
        <item sd="0" x="358"/>
        <item sd="0" x="214"/>
        <item sd="0" x="370"/>
        <item sd="0" x="279"/>
        <item sd="0" x="156"/>
        <item sd="0" x="700"/>
        <item sd="0" x="253"/>
        <item sd="0" m="1" x="1163"/>
        <item sd="0" m="1" x="965"/>
        <item sd="0" x="365"/>
        <item sd="0" m="1" x="1021"/>
        <item sd="0" m="1" x="984"/>
        <item sd="0" x="259"/>
        <item sd="0" x="252"/>
        <item sd="0" m="1" x="1105"/>
        <item sd="0" x="12"/>
        <item sd="0" x="352"/>
        <item sd="0" x="218"/>
        <item sd="0" x="224"/>
        <item sd="0" x="63"/>
        <item sd="0" x="8"/>
        <item sd="0" x="102"/>
        <item sd="0" m="1" x="1007"/>
        <item sd="0" m="1" x="1207"/>
        <item sd="0" x="319"/>
        <item sd="0" m="1" x="1012"/>
        <item sd="0" m="1" x="1218"/>
        <item sd="0" x="386"/>
        <item sd="0" x="31"/>
        <item sd="0" x="55"/>
        <item sd="0" x="227"/>
        <item sd="0" x="356"/>
        <item sd="0" x="161"/>
        <item sd="0" x="153"/>
        <item sd="0" x="860"/>
        <item sd="0" x="133"/>
        <item sd="0" m="1" x="993"/>
        <item sd="0" m="1" x="985"/>
        <item sd="0" m="1" x="1193"/>
        <item sd="0" x="46"/>
        <item sd="0" x="374"/>
        <item sd="0" m="1" x="995"/>
        <item sd="0" x="270"/>
        <item sd="0" m="1" x="1081"/>
        <item sd="0" m="1" x="1042"/>
        <item sd="0" m="1" x="1082"/>
        <item sd="0" m="1" x="1060"/>
        <item sd="0" m="1" x="1173"/>
        <item sd="0" m="1" x="1116"/>
        <item sd="0" m="1" x="1077"/>
        <item sd="0" x="366"/>
        <item sd="0" x="318"/>
        <item sd="0" m="1" x="1035"/>
        <item sd="0" x="273"/>
        <item sd="0" m="1" x="1138"/>
        <item sd="0" x="201"/>
        <item sd="0" m="1" x="1064"/>
        <item sd="0" x="160"/>
        <item sd="0" m="1" x="1170"/>
        <item sd="0" m="1" x="1130"/>
        <item sd="0" m="1" x="1020"/>
        <item sd="0" x="277"/>
        <item sd="0" m="1" x="1124"/>
        <item sd="0" x="225"/>
        <item sd="0" m="1" x="991"/>
        <item sd="0" m="1" x="994"/>
        <item sd="0" m="1" x="1005"/>
        <item sd="0" x="292"/>
        <item sd="0" x="15"/>
        <item sd="0" m="1" x="1033"/>
        <item sd="0" m="1" x="1049"/>
        <item sd="0" x="0"/>
        <item sd="0" x="232"/>
        <item sd="0" x="213"/>
        <item sd="0" m="1" x="1172"/>
        <item sd="0" x="316"/>
        <item sd="0" m="1" x="975"/>
        <item sd="0" x="291"/>
        <item sd="0" x="333"/>
        <item sd="0" x="339"/>
        <item sd="0" x="275"/>
        <item sd="0" m="1" x="1008"/>
        <item sd="0" x="174"/>
        <item sd="0" x="171"/>
        <item sd="0" x="233"/>
        <item sd="0" x="78"/>
        <item sd="0" m="1" x="1070"/>
        <item sd="0" x="236"/>
        <item sd="0" x="58"/>
        <item sd="0" x="240"/>
        <item sd="0" m="1" x="1001"/>
        <item sd="0" x="182"/>
        <item sd="0" x="307"/>
        <item sd="0" x="779"/>
        <item sd="0" x="290"/>
        <item sd="0" m="1" x="1097"/>
        <item sd="0" m="1" x="1159"/>
        <item sd="0" x="132"/>
        <item sd="0" x="56"/>
        <item sd="0" x="126"/>
        <item sd="0" x="22"/>
        <item sd="0" x="187"/>
        <item sd="0" m="1" x="981"/>
        <item sd="0" m="1" x="1191"/>
        <item sd="0" m="1" x="988"/>
        <item sd="0" x="11"/>
        <item sd="0" x="353"/>
        <item sd="0" m="1" x="1076"/>
        <item sd="0" x="124"/>
        <item sd="0" m="1" x="1221"/>
        <item sd="0" x="77"/>
        <item sd="0" m="1" x="1101"/>
        <item sd="0" x="92"/>
        <item sd="0" x="35"/>
        <item sd="0" x="196"/>
        <item sd="0" m="1" x="1200"/>
        <item sd="0" x="1"/>
        <item sd="0" x="180"/>
        <item sd="0" x="285"/>
        <item sd="0" m="1" x="1119"/>
        <item sd="0" x="42"/>
        <item sd="0" m="1" x="1140"/>
        <item sd="0" m="1" x="1109"/>
        <item sd="0" m="1" x="1127"/>
        <item sd="0" m="1" x="1058"/>
        <item sd="0" x="84"/>
        <item sd="0" x="106"/>
        <item sd="0" m="1" x="964"/>
        <item sd="0" x="336"/>
        <item sd="0" m="1" x="1133"/>
        <item sd="0" m="1" x="967"/>
        <item sd="0" m="1" x="959"/>
        <item sd="0" m="1" x="1120"/>
        <item sd="0" m="1" x="997"/>
        <item sd="0" m="1" x="1150"/>
        <item sd="0" m="1" x="998"/>
        <item sd="0" x="16"/>
        <item sd="0" m="1" x="1129"/>
        <item sd="0" m="1" x="1038"/>
        <item sd="0" x="280"/>
        <item sd="0" x="104"/>
        <item sd="0" x="332"/>
        <item sd="0" m="1" x="1063"/>
        <item sd="0" x="348"/>
        <item sd="0" x="23"/>
        <item sd="0" x="362"/>
        <item sd="0" x="237"/>
        <item sd="0" x="91"/>
        <item sd="0" x="13"/>
        <item sd="0" x="175"/>
        <item sd="0" x="343"/>
        <item sd="0" m="1" x="1211"/>
        <item sd="0" m="1" x="1187"/>
        <item sd="0" x="87"/>
        <item sd="0" x="690"/>
        <item sd="0" x="33"/>
        <item sd="0" x="19"/>
        <item sd="0" m="1" x="969"/>
        <item sd="0" x="20"/>
        <item sd="0" m="1" x="982"/>
        <item sd="0" x="96"/>
        <item sd="0" m="1" x="1203"/>
        <item sd="0" m="1" x="1180"/>
        <item sd="0" m="1" x="1051"/>
        <item sd="0" x="120"/>
        <item sd="0" x="131"/>
        <item sd="0" x="119"/>
        <item sd="0" m="1" x="1131"/>
        <item sd="0" m="1" x="1122"/>
        <item sd="0" m="1" x="980"/>
        <item sd="0" m="1" x="1107"/>
        <item sd="0" x="228"/>
        <item sd="0" x="39"/>
        <item sd="0" x="108"/>
        <item sd="0" x="24"/>
        <item sd="0" x="139"/>
        <item sd="0" m="1" x="1190"/>
        <item sd="0" x="17"/>
        <item sd="0" x="248"/>
        <item sd="0" x="48"/>
        <item sd="0" m="1" x="1103"/>
        <item sd="0" m="1" x="1164"/>
        <item sd="0" x="134"/>
        <item sd="0" x="596"/>
        <item sd="0" m="1" x="1073"/>
        <item sd="0" x="69"/>
        <item sd="0" x="34"/>
        <item sd="0" x="206"/>
        <item sd="0" m="1" x="1206"/>
        <item sd="0" m="1" x="1079"/>
        <item sd="0" m="1" x="1098"/>
        <item sd="0" m="1" x="1037"/>
        <item sd="0" x="268"/>
        <item sd="0" x="376"/>
        <item sd="0" x="331"/>
        <item sd="0" m="1" x="1029"/>
        <item sd="0" x="360"/>
        <item sd="0" m="1" x="1182"/>
        <item sd="0" x="89"/>
        <item sd="0" x="355"/>
        <item sd="0" m="1" x="1078"/>
        <item sd="0" x="168"/>
        <item sd="0" m="1" x="970"/>
        <item sd="0" m="1" x="960"/>
        <item sd="0" x="272"/>
        <item sd="0" x="51"/>
        <item sd="0" x="190"/>
        <item sd="0" x="50"/>
        <item sd="0" x="79"/>
        <item sd="0" x="32"/>
        <item sd="0" m="1" x="1167"/>
        <item sd="0" x="188"/>
        <item sd="0" x="110"/>
        <item sd="0" x="935"/>
        <item sd="0" m="1" x="1185"/>
        <item sd="0" m="1" x="1090"/>
        <item sd="0" m="1" x="1031"/>
        <item sd="0" m="1" x="1085"/>
        <item sd="0" m="1" x="1054"/>
        <item sd="0" x="226"/>
        <item sd="0" x="57"/>
        <item sd="0" m="1" x="1088"/>
        <item sd="0" x="340"/>
        <item sd="0" x="265"/>
        <item sd="0" x="294"/>
        <item sd="0" m="1" x="1113"/>
        <item sd="0" x="62"/>
        <item sd="0" x="295"/>
        <item sd="0" x="3"/>
        <item sd="0" x="151"/>
        <item sd="0" x="210"/>
        <item sd="0" x="54"/>
        <item sd="0" m="1" x="1145"/>
        <item sd="0" m="1" x="1128"/>
        <item sd="0" x="323"/>
        <item sd="0" m="1" x="1018"/>
        <item sd="0" x="75"/>
        <item sd="0" m="1" x="1047"/>
        <item sd="0" x="186"/>
        <item sd="0" x="361"/>
        <item sd="0" x="368"/>
        <item sd="0" x="327"/>
        <item sd="0" x="195"/>
        <item sd="0" m="1" x="1118"/>
        <item sd="0" m="1" x="1158"/>
        <item sd="0" x="123"/>
        <item sd="0" m="1" x="1044"/>
        <item sd="0" x="194"/>
        <item sd="0" x="121"/>
        <item sd="0" x="53"/>
        <item sd="0" m="1" x="1175"/>
        <item sd="0" x="278"/>
        <item sd="0" x="212"/>
        <item sd="0" m="1" x="1160"/>
        <item sd="0" m="1" x="1151"/>
        <item sd="0" m="1" x="1219"/>
        <item sd="0" m="1" x="999"/>
        <item sd="0" m="1" x="1213"/>
        <item sd="0" x="117"/>
        <item sd="0" x="111"/>
        <item sd="0" x="81"/>
        <item sd="0" x="7"/>
        <item sd="0" x="235"/>
        <item sd="0" x="287"/>
        <item sd="0" m="1" x="1149"/>
        <item sd="0" m="1" x="1197"/>
        <item sd="0" x="2"/>
        <item sd="0" m="1" x="1212"/>
        <item sd="0" m="1" x="1068"/>
        <item sd="0" x="163"/>
        <item sd="0" m="1" x="1143"/>
        <item sd="0" m="1" x="1011"/>
        <item sd="0" m="1" x="1220"/>
        <item sd="0" m="1" x="977"/>
        <item sd="0" m="1" x="974"/>
        <item sd="0" x="130"/>
        <item sd="0" x="88"/>
        <item sd="0" m="1" x="1215"/>
        <item sd="0" x="204"/>
        <item sd="0" x="72"/>
        <item sd="0" x="73"/>
        <item sd="0" x="28"/>
        <item sd="0" x="47"/>
        <item sd="0" x="181"/>
        <item sd="0" x="26"/>
        <item sd="0" x="86"/>
        <item sd="0" x="230"/>
        <item sd="0" m="1" x="1087"/>
        <item sd="0" m="1" x="1067"/>
        <item sd="0" m="1" x="1104"/>
        <item sd="0" x="94"/>
        <item sd="0" x="107"/>
        <item sd="0" x="309"/>
        <item sd="0" x="38"/>
        <item sd="0" x="145"/>
        <item sd="0" x="101"/>
        <item sd="0" x="369"/>
        <item sd="0" x="10"/>
        <item sd="0" x="74"/>
        <item sd="0" x="264"/>
        <item sd="0" m="1" x="1053"/>
        <item sd="0" x="178"/>
        <item sd="0" x="266"/>
        <item sd="0" x="364"/>
        <item sd="0" x="98"/>
        <item sd="0" x="165"/>
        <item sd="0" x="66"/>
        <item sd="0" x="5"/>
        <item sd="0" m="1" x="1025"/>
        <item sd="0" x="359"/>
        <item sd="0" m="1" x="1210"/>
        <item sd="0" x="269"/>
        <item sd="0" x="215"/>
        <item sd="0" x="349"/>
        <item sd="0" x="283"/>
        <item sd="0" x="185"/>
        <item sd="0" x="220"/>
        <item sd="0" m="1" x="1198"/>
        <item sd="0" m="1" x="968"/>
        <item sd="0" x="4"/>
        <item sd="0" x="377"/>
        <item sd="0" x="262"/>
        <item sd="0" x="326"/>
        <item sd="0" x="173"/>
        <item sd="0" x="200"/>
        <item sd="0" m="1" x="1009"/>
        <item sd="0" x="345"/>
        <item sd="0" x="30"/>
        <item sd="0" m="1" x="1146"/>
        <item sd="0" x="242"/>
        <item sd="0" m="1" x="1075"/>
        <item sd="0" m="1" x="978"/>
        <item sd="0" x="243"/>
        <item sd="0" m="1" x="1192"/>
        <item sd="0" m="1" x="1195"/>
        <item sd="0" x="303"/>
        <item sd="0" x="37"/>
        <item sd="0" x="357"/>
        <item sd="0" m="1" x="1089"/>
        <item sd="0" m="1" x="1139"/>
        <item sd="0" x="115"/>
        <item sd="0" m="1" x="1189"/>
        <item sd="0" m="1" x="990"/>
        <item sd="0" m="1" x="1056"/>
        <item sd="0" x="128"/>
        <item sd="0" m="1" x="1196"/>
        <item sd="0" m="1" x="1171"/>
        <item sd="0" x="255"/>
        <item sd="0" x="199"/>
        <item sd="0" x="329"/>
        <item sd="0" x="297"/>
        <item sd="0" x="310"/>
        <item sd="0" x="83"/>
        <item sd="0" m="1" x="1094"/>
        <item sd="0" m="1" x="972"/>
        <item sd="0" x="80"/>
        <item sd="0" m="1" x="1043"/>
        <item sd="0" m="1" x="1186"/>
        <item sd="0" x="97"/>
        <item sd="0" x="289"/>
        <item sd="0" m="1" x="1134"/>
        <item sd="0" x="116"/>
        <item sd="0" x="209"/>
        <item sd="0" x="198"/>
        <item sd="0" x="150"/>
        <item sd="0" x="136"/>
        <item sd="0" m="1" x="1074"/>
        <item sd="0" x="109"/>
        <item sd="0" x="524"/>
        <item sd="0" m="1" x="1052"/>
        <item sd="0" m="1" x="1155"/>
        <item sd="0" x="284"/>
        <item sd="0" x="296"/>
        <item sd="0" x="211"/>
        <item sd="0" x="45"/>
        <item sd="0" m="1" x="1135"/>
        <item sd="0" m="1" x="1126"/>
        <item sd="0" x="155"/>
        <item sd="0" m="1" x="1156"/>
        <item sd="0" x="61"/>
        <item sd="0" x="129"/>
        <item sd="0" x="105"/>
        <item sd="0" m="1" x="996"/>
        <item sd="0" x="157"/>
        <item sd="0" x="14"/>
        <item sd="0" x="43"/>
        <item sd="0" x="250"/>
        <item sd="0" x="238"/>
        <item sd="0" x="103"/>
        <item sd="0" x="70"/>
        <item sd="0" x="299"/>
        <item sd="0" x="127"/>
        <item sd="0" m="1" x="962"/>
        <item sd="0" x="193"/>
        <item sd="0" x="147"/>
        <item sd="0" x="933"/>
        <item sd="0" x="99"/>
        <item sd="0" x="344"/>
        <item sd="0" x="221"/>
        <item sd="0" m="1" x="1209"/>
        <item sd="0" m="1" x="1214"/>
        <item sd="0" x="271"/>
        <item sd="0" x="166"/>
        <item sd="0" x="286"/>
        <item sd="0" x="304"/>
        <item sd="0" m="1" x="1083"/>
        <item sd="0" x="138"/>
        <item sd="0" x="41"/>
        <item sd="0" x="229"/>
        <item sd="0" m="1" x="1142"/>
        <item sd="0" x="71"/>
        <item sd="0" x="64"/>
        <item sd="0" m="1" x="1065"/>
        <item sd="0" m="1" x="1059"/>
        <item sd="0" x="540"/>
        <item sd="0" x="44"/>
        <item sd="0" x="114"/>
        <item sd="0" x="52"/>
        <item sd="0" x="142"/>
        <item sd="0" x="82"/>
        <item sd="0" x="245"/>
        <item sd="0" x="314"/>
        <item sd="0" m="1" x="1183"/>
        <item sd="0" m="1" x="1152"/>
        <item sd="0" x="308"/>
        <item sd="0" m="1" x="1111"/>
        <item sd="0" m="1" x="1179"/>
        <item sd="0" x="122"/>
        <item sd="0" x="118"/>
        <item sd="0" m="1" x="1132"/>
        <item sd="0" x="169"/>
        <item sd="0" x="197"/>
        <item sd="0" x="125"/>
        <item sd="0" x="203"/>
        <item sd="0" x="267"/>
        <item sd="0" x="301"/>
        <item sd="0" x="85"/>
        <item sd="0" x="25"/>
        <item sd="0" x="244"/>
        <item sd="0" x="112"/>
        <item sd="0" x="192"/>
        <item sd="0" x="302"/>
        <item sd="0" x="260"/>
        <item sd="0" x="261"/>
        <item sd="0" m="1" x="1117"/>
        <item sd="0" x="328"/>
        <item sd="0" x="350"/>
        <item sd="0" x="254"/>
        <item sd="0" x="320"/>
        <item sd="0" x="241"/>
        <item sd="0" x="158"/>
        <item sd="0" m="1" x="1108"/>
        <item sd="0" m="1" x="1071"/>
        <item sd="0" m="1" x="1165"/>
        <item sd="0" m="1" x="973"/>
        <item sd="0" m="1" x="1027"/>
        <item sd="0" x="143"/>
        <item sd="0" m="1" x="1169"/>
        <item sd="0" x="276"/>
        <item sd="0" x="298"/>
        <item sd="0" x="424"/>
        <item sd="0" x="346"/>
        <item sd="0" x="306"/>
        <item sd="0" m="1" x="1194"/>
        <item sd="0" x="321"/>
        <item sd="0" x="313"/>
        <item sd="0" x="49"/>
        <item sd="0" x="315"/>
        <item sd="0" x="59"/>
        <item sd="0" x="183"/>
        <item sd="0" x="330"/>
        <item sd="0" x="274"/>
        <item sd="0" x="311"/>
        <item sd="0" x="249"/>
        <item sd="0" m="1" x="1004"/>
        <item sd="0" m="1" x="1112"/>
        <item sd="0" m="1" x="1216"/>
        <item sd="0" m="1" x="1066"/>
        <item sd="0" m="1" x="1046"/>
        <item sd="0" m="1" x="1045"/>
        <item sd="0" x="90"/>
        <item sd="0" x="202"/>
        <item sd="0" x="67"/>
        <item sd="0" m="1" x="1144"/>
        <item sd="0" x="65"/>
        <item sd="0" x="247"/>
        <item sd="0" m="1" x="1016"/>
        <item sd="0" x="216"/>
        <item sd="0" m="1" x="1028"/>
        <item sd="0" x="141"/>
        <item sd="0" x="177"/>
        <item sd="0" x="305"/>
        <item sd="0" m="1" x="1024"/>
        <item sd="0" x="347"/>
        <item sd="0" m="1" x="1208"/>
        <item sd="0" m="1" x="1092"/>
        <item sd="0" x="293"/>
        <item sd="0" x="148"/>
        <item sd="0" x="354"/>
        <item sd="0" m="1" x="1147"/>
        <item sd="0" x="27"/>
        <item sd="0" m="1" x="1157"/>
        <item sd="0" x="68"/>
        <item sd="0" x="6"/>
        <item sd="0" x="263"/>
        <item sd="0" x="154"/>
        <item sd="0" x="164"/>
        <item sd="0" x="172"/>
        <item sd="0" x="205"/>
        <item sd="0" x="351"/>
        <item sd="0" m="1" x="1030"/>
        <item sd="0" x="29"/>
        <item sd="0" m="1" x="1202"/>
        <item sd="0" x="9"/>
        <item sd="0" x="335"/>
        <item sd="0" m="1" x="1096"/>
        <item sd="0" m="1" x="1123"/>
        <item sd="0" m="1" x="1061"/>
        <item sd="0" x="234"/>
        <item sd="0" x="162"/>
        <item sd="0" m="1" x="1032"/>
        <item sd="0" m="1" x="1168"/>
        <item sd="0" m="1" x="1199"/>
        <item sd="0" m="1" x="1184"/>
        <item sd="0" x="300"/>
        <item sd="0" x="167"/>
        <item sd="0" x="76"/>
        <item sd="0" m="1" x="1161"/>
        <item sd="0" x="342"/>
        <item sd="0" x="341"/>
        <item sd="0" m="1" x="992"/>
        <item sd="0" m="1" x="1057"/>
        <item sd="0" m="1" x="1136"/>
        <item sd="0" m="1" x="1115"/>
        <item sd="0" x="113"/>
        <item sd="0" x="251"/>
        <item sd="0" x="176"/>
        <item sd="0" x="372"/>
        <item sd="0" x="246"/>
        <item sd="0" m="1" x="979"/>
        <item sd="0" x="257"/>
        <item sd="0" x="95"/>
        <item sd="0" x="338"/>
        <item sd="0" x="36"/>
        <item sd="0" m="1" x="1034"/>
        <item sd="0" x="21"/>
        <item sd="0" x="378"/>
        <item sd="0" x="381"/>
        <item sd="0" x="382"/>
        <item sd="0" x="379"/>
        <item sd="0" x="383"/>
        <item sd="0" x="380"/>
        <item sd="0" x="384"/>
        <item sd="0" x="385"/>
        <item sd="0" x="387"/>
        <item sd="0" m="1" x="1013"/>
        <item sd="0" m="1" x="1055"/>
        <item sd="0" x="388"/>
        <item sd="0" m="1" x="983"/>
        <item sd="0" x="389"/>
        <item sd="0" x="390"/>
        <item sd="0" x="391"/>
        <item sd="0" x="392"/>
        <item sd="0" x="393"/>
        <item sd="0" x="394"/>
        <item sd="0" x="396"/>
        <item sd="0" x="397"/>
        <item sd="0" x="398"/>
        <item sd="0" x="395"/>
        <item sd="0" x="373"/>
        <item sd="0" x="399"/>
        <item sd="0" m="1" x="1000"/>
        <item sd="0" x="401"/>
        <item sd="0" x="400"/>
        <item sd="0" m="1" x="1019"/>
        <item sd="0" x="402"/>
        <item sd="0" x="403"/>
        <item sd="0" x="404"/>
        <item sd="0" x="405"/>
        <item sd="0" x="406"/>
        <item sd="0" x="411"/>
        <item sd="0" m="1" x="1086"/>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39"/>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25"/>
        <item sd="0" x="465"/>
        <item sd="0" x="469"/>
        <item sd="0" x="466"/>
        <item sd="0" x="467"/>
        <item sd="0" m="1" x="1010"/>
        <item sd="0" x="470"/>
        <item sd="0" m="1" x="987"/>
        <item sd="0" x="472"/>
        <item sd="0" x="475"/>
        <item sd="0" x="476"/>
        <item sd="0" x="371"/>
        <item sd="0" m="1" x="1095"/>
        <item sd="0" x="477"/>
        <item sd="0" x="478"/>
        <item sd="0" x="479"/>
        <item sd="0" x="473"/>
        <item sd="0" x="474"/>
        <item sd="0" x="480"/>
        <item sd="0" x="481"/>
        <item sd="0" x="482"/>
        <item sd="0" x="483"/>
        <item sd="0" x="484"/>
        <item sd="0" x="485"/>
        <item sd="0" x="486"/>
        <item sd="0" m="1" x="1154"/>
        <item sd="0" x="488"/>
        <item sd="0" x="489"/>
        <item sd="0" x="487"/>
        <item sd="0" x="492"/>
        <item sd="0" x="491"/>
        <item sd="0" x="312"/>
        <item sd="0" m="1" x="1137"/>
        <item sd="0" x="490"/>
        <item sd="0" x="493"/>
        <item sd="0" x="471"/>
        <item sd="0" x="494"/>
        <item sd="0" x="495"/>
        <item sd="0" m="1" x="1121"/>
        <item sd="0" x="497"/>
        <item sd="0" x="499"/>
        <item sd="0" x="500"/>
        <item sd="0" x="503"/>
        <item sd="0" m="1" x="1093"/>
        <item sd="0" m="1" x="1026"/>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66"/>
        <item sd="0" x="528"/>
        <item sd="0" x="531"/>
        <item sd="0" x="532"/>
        <item sd="0" x="529"/>
        <item sd="0" x="530"/>
        <item sd="0" x="533"/>
        <item sd="0" x="534"/>
        <item sd="0" x="538"/>
        <item sd="0" x="535"/>
        <item sd="0" x="536"/>
        <item sd="0" x="537"/>
        <item sd="0" x="542"/>
        <item sd="0" x="539"/>
        <item sd="0" x="541"/>
        <item sd="0" m="1" x="1017"/>
        <item sd="0" x="547"/>
        <item sd="0" x="548"/>
        <item sd="0" x="549"/>
        <item sd="0" x="543"/>
        <item sd="0" x="544"/>
        <item sd="0" x="546"/>
        <item sd="0" x="550"/>
        <item sd="0" x="551"/>
        <item sd="0" x="545"/>
        <item sd="0" x="556"/>
        <item sd="0" x="557"/>
        <item sd="0" x="558"/>
        <item sd="0" x="559"/>
        <item sd="0" x="552"/>
        <item sd="0" x="553"/>
        <item sd="0" x="554"/>
        <item sd="0" m="1" x="1069"/>
        <item sd="0" x="431"/>
        <item sd="0" x="555"/>
        <item sd="0" x="560"/>
        <item sd="0" x="561"/>
        <item sd="0" x="563"/>
        <item sd="0" x="564"/>
        <item sd="0" x="565"/>
        <item sd="0" m="1" x="1176"/>
        <item sd="0" x="566"/>
        <item sd="0" x="567"/>
        <item sd="0" x="571"/>
        <item sd="0" x="572"/>
        <item sd="0" x="573"/>
        <item sd="0" x="574"/>
        <item sd="0" x="568"/>
        <item sd="0" x="569"/>
        <item sd="0" x="575"/>
        <item sd="0" x="570"/>
        <item sd="0" m="1" x="1091"/>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110"/>
        <item sd="0" x="635"/>
        <item sd="0" x="636"/>
        <item sd="0" x="641"/>
        <item sd="0" m="1" x="971"/>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41"/>
        <item x="683"/>
        <item x="687"/>
        <item x="689"/>
        <item x="685"/>
        <item x="686"/>
        <item x="691"/>
        <item x="684"/>
        <item x="692"/>
        <item x="693"/>
        <item x="694"/>
        <item x="695"/>
        <item x="696"/>
        <item m="1" x="1015"/>
        <item x="698"/>
        <item x="699"/>
        <item x="697"/>
        <item x="701"/>
        <item x="702"/>
        <item m="1" x="1141"/>
        <item x="705"/>
        <item m="1" x="1014"/>
        <item x="703"/>
        <item x="704"/>
        <item x="706"/>
        <item x="707"/>
        <item x="720"/>
        <item x="708"/>
        <item x="709"/>
        <item x="710"/>
        <item x="711"/>
        <item x="712"/>
        <item x="713"/>
        <item x="714"/>
        <item x="715"/>
        <item x="716"/>
        <item x="717"/>
        <item x="718"/>
        <item x="719"/>
        <item x="721"/>
        <item x="722"/>
        <item x="723"/>
        <item x="724"/>
        <item x="725"/>
        <item m="1" x="1040"/>
        <item x="726"/>
        <item x="727"/>
        <item x="730"/>
        <item m="1" x="1217"/>
        <item m="1" x="1003"/>
        <item x="638"/>
        <item x="728"/>
        <item x="334"/>
        <item x="729"/>
        <item x="731"/>
        <item x="732"/>
        <item x="733"/>
        <item x="734"/>
        <item x="735"/>
        <item x="736"/>
        <item x="737"/>
        <item x="788"/>
        <item x="738"/>
        <item x="739"/>
        <item x="740"/>
        <item x="741"/>
        <item x="742"/>
        <item x="743"/>
        <item x="744"/>
        <item x="745"/>
        <item x="746"/>
        <item x="747"/>
        <item x="748"/>
        <item m="1" x="1023"/>
        <item x="749"/>
        <item x="756"/>
        <item x="750"/>
        <item x="751"/>
        <item m="1" x="1099"/>
        <item x="752"/>
        <item x="753"/>
        <item x="754"/>
        <item x="755"/>
        <item x="757"/>
        <item x="594"/>
        <item x="758"/>
        <item x="759"/>
        <item x="760"/>
        <item x="761"/>
        <item x="762"/>
        <item x="763"/>
        <item x="764"/>
        <item x="765"/>
        <item x="766"/>
        <item x="767"/>
        <item x="768"/>
        <item m="1" x="1084"/>
        <item x="922"/>
        <item x="770"/>
        <item x="771"/>
        <item x="772"/>
        <item x="769"/>
        <item x="773"/>
        <item m="1" x="986"/>
        <item x="774"/>
        <item x="775"/>
        <item x="776"/>
        <item x="777"/>
        <item x="778"/>
        <item m="1" x="1072"/>
        <item x="780"/>
        <item x="781"/>
        <item x="782"/>
        <item x="783"/>
        <item x="527"/>
        <item m="1" x="1181"/>
        <item x="784"/>
        <item x="785"/>
        <item x="786"/>
        <item x="787"/>
        <item x="789"/>
        <item x="790"/>
        <item x="791"/>
        <item x="792"/>
        <item x="793"/>
        <item x="794"/>
        <item x="795"/>
        <item x="796"/>
        <item x="802"/>
        <item x="797"/>
        <item x="798"/>
        <item x="799"/>
        <item x="800"/>
        <item x="801"/>
        <item x="803"/>
        <item x="804"/>
        <item x="805"/>
        <item x="806"/>
        <item x="812"/>
        <item x="807"/>
        <item x="808"/>
        <item m="1" x="1114"/>
        <item x="809"/>
        <item x="810"/>
        <item m="1" x="1178"/>
        <item x="811"/>
        <item m="1" x="1048"/>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80"/>
        <item x="872"/>
        <item x="873"/>
        <item x="874"/>
        <item x="876"/>
        <item x="877"/>
        <item x="813"/>
        <item m="1" x="961"/>
        <item x="879"/>
        <item m="1" x="1050"/>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63"/>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x="940"/>
        <item x="941"/>
        <item x="942"/>
        <item x="943"/>
        <item x="944"/>
        <item x="945"/>
        <item x="946"/>
        <item x="947"/>
        <item x="948"/>
        <item x="949"/>
        <item x="950"/>
        <item x="951"/>
        <item x="952"/>
        <item x="953"/>
        <item x="954"/>
        <item x="955"/>
        <item x="956"/>
        <item x="957"/>
        <item x="958"/>
        <item t="default" sd="0"/>
      </items>
    </pivotField>
    <pivotField axis="axisPage" showAll="0">
      <items count="12360">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338"/>
        <item x="12323"/>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339"/>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322"/>
        <item x="12324"/>
        <item x="12185"/>
        <item x="12186"/>
        <item x="12187"/>
        <item x="12188"/>
        <item x="12189"/>
        <item x="11905"/>
        <item x="12340"/>
        <item x="12341"/>
        <item x="12342"/>
        <item x="12343"/>
        <item x="12344"/>
        <item x="12345"/>
        <item x="12183"/>
        <item x="12190"/>
        <item x="12191"/>
        <item x="12192"/>
        <item x="12347"/>
        <item x="12348"/>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7"/>
        <item x="12218"/>
        <item x="12219"/>
        <item x="12220"/>
        <item x="12221"/>
        <item x="12325"/>
        <item x="12326"/>
        <item x="12327"/>
        <item x="12349"/>
        <item x="12222"/>
        <item x="12350"/>
        <item x="12351"/>
        <item x="1235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328"/>
        <item x="12329"/>
        <item x="12330"/>
        <item x="12262"/>
        <item x="12263"/>
        <item x="12264"/>
        <item x="12265"/>
        <item x="12266"/>
        <item x="12267"/>
        <item x="12268"/>
        <item x="12269"/>
        <item x="12353"/>
        <item x="12270"/>
        <item x="12271"/>
        <item x="12272"/>
        <item x="12273"/>
        <item x="12274"/>
        <item x="12275"/>
        <item x="12276"/>
        <item x="12277"/>
        <item x="12278"/>
        <item x="12346"/>
        <item x="12354"/>
        <item x="12355"/>
        <item x="12356"/>
        <item x="12357"/>
        <item x="12279"/>
        <item x="12280"/>
        <item x="12281"/>
        <item x="12282"/>
        <item x="12283"/>
        <item x="12284"/>
        <item x="12285"/>
        <item x="12286"/>
        <item x="12287"/>
        <item x="12288"/>
        <item x="12289"/>
        <item x="12290"/>
        <item x="12291"/>
        <item x="12292"/>
        <item x="12293"/>
        <item x="12294"/>
        <item x="12295"/>
        <item x="12296"/>
        <item x="12297"/>
        <item x="12298"/>
        <item x="12299"/>
        <item x="12300"/>
        <item x="12358"/>
        <item x="12301"/>
        <item x="12302"/>
        <item x="12331"/>
        <item x="12332"/>
        <item x="12303"/>
        <item x="12304"/>
        <item x="12305"/>
        <item x="12306"/>
        <item x="12307"/>
        <item x="12308"/>
        <item x="12309"/>
        <item x="12310"/>
        <item x="12311"/>
        <item x="12312"/>
        <item x="12313"/>
        <item x="12314"/>
        <item x="12315"/>
        <item x="12316"/>
        <item x="12317"/>
        <item x="12318"/>
        <item x="12319"/>
        <item x="12333"/>
        <item x="12334"/>
        <item x="12335"/>
        <item x="11981"/>
        <item x="12042"/>
        <item x="12216"/>
        <item x="12320"/>
        <item x="12321"/>
        <item x="12336"/>
        <item x="12337"/>
        <item t="default"/>
      </items>
    </pivotField>
    <pivotField dataField="1" showAll="0"/>
    <pivotField dataField="1" showAll="0"/>
    <pivotField dataField="1" showAll="0"/>
    <pivotField axis="axisPage" multipleItemSelectionAllowed="1" showAll="0">
      <items count="286">
        <item m="1" x="276"/>
        <item m="1" x="257"/>
        <item m="1" x="263"/>
        <item m="1" x="254"/>
        <item m="1" x="253"/>
        <item m="1" x="267"/>
        <item m="1" x="261"/>
        <item m="1" x="256"/>
        <item m="1" x="274"/>
        <item m="1" x="258"/>
        <item m="1" x="259"/>
        <item m="1" x="266"/>
        <item x="8"/>
        <item x="20"/>
        <item x="32"/>
        <item x="1"/>
        <item x="12"/>
        <item x="24"/>
        <item x="37"/>
        <item x="4"/>
        <item x="16"/>
        <item x="28"/>
        <item x="41"/>
        <item x="6"/>
        <item x="18"/>
        <item x="30"/>
        <item x="5"/>
        <item x="17"/>
        <item x="29"/>
        <item m="1" x="260"/>
        <item x="11"/>
        <item x="23"/>
        <item x="35"/>
        <item x="0"/>
        <item x="10"/>
        <item x="22"/>
        <item x="34"/>
        <item x="7"/>
        <item x="19"/>
        <item x="31"/>
        <item x="9"/>
        <item x="21"/>
        <item x="33"/>
        <item x="3"/>
        <item x="15"/>
        <item x="27"/>
        <item x="40"/>
        <item m="1" x="28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71"/>
        <item m="1" x="269"/>
        <item m="1" x="268"/>
        <item m="1" x="265"/>
        <item m="1" x="281"/>
        <item m="1" x="280"/>
        <item m="1" x="279"/>
        <item m="1" x="278"/>
        <item m="1" x="277"/>
        <item m="1" x="275"/>
        <item m="1" x="273"/>
        <item m="1" x="272"/>
        <item m="1" x="270"/>
        <item x="83"/>
        <item x="84"/>
        <item x="85"/>
        <item x="86"/>
        <item x="87"/>
        <item x="88"/>
        <item x="89"/>
        <item x="90"/>
        <item x="92"/>
        <item x="93"/>
        <item x="91"/>
        <item x="95"/>
        <item x="96"/>
        <item x="97"/>
        <item x="106"/>
        <item x="98"/>
        <item x="99"/>
        <item x="100"/>
        <item x="101"/>
        <item x="102"/>
        <item x="103"/>
        <item x="104"/>
        <item x="105"/>
        <item x="107"/>
        <item x="108"/>
        <item x="119"/>
        <item m="1" x="284"/>
        <item m="1" x="252"/>
        <item m="1" x="255"/>
        <item m="1" x="262"/>
        <item m="1" x="264"/>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82"/>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1"/>
    <field x="2"/>
  </rowFields>
  <rowItems count="154">
    <i>
      <x/>
    </i>
    <i>
      <x v="1"/>
    </i>
    <i>
      <x v="2"/>
    </i>
    <i>
      <x v="3"/>
    </i>
    <i>
      <x v="4"/>
    </i>
    <i>
      <x v="5"/>
    </i>
    <i>
      <x v="6"/>
    </i>
    <i>
      <x v="7"/>
    </i>
    <i>
      <x v="8"/>
    </i>
    <i>
      <x v="10"/>
    </i>
    <i>
      <x v="11"/>
    </i>
    <i>
      <x v="12"/>
    </i>
    <i>
      <x v="13"/>
    </i>
    <i>
      <x v="14"/>
    </i>
    <i>
      <x v="15"/>
    </i>
    <i>
      <x v="17"/>
    </i>
    <i>
      <x v="19"/>
    </i>
    <i>
      <x v="20"/>
    </i>
    <i>
      <x v="22"/>
    </i>
    <i>
      <x v="23"/>
    </i>
    <i>
      <x v="24"/>
    </i>
    <i>
      <x v="25"/>
    </i>
    <i>
      <x v="26"/>
    </i>
    <i>
      <x v="27"/>
    </i>
    <i>
      <x v="28"/>
    </i>
    <i>
      <x v="29"/>
    </i>
    <i>
      <x v="30"/>
    </i>
    <i>
      <x v="31"/>
    </i>
    <i>
      <x v="32"/>
    </i>
    <i>
      <x v="34"/>
    </i>
    <i>
      <x v="35"/>
    </i>
    <i>
      <x v="36"/>
    </i>
    <i>
      <x v="37"/>
    </i>
    <i>
      <x v="38"/>
    </i>
    <i>
      <x v="40"/>
    </i>
    <i>
      <x v="41"/>
    </i>
    <i>
      <x v="43"/>
    </i>
    <i>
      <x v="44"/>
    </i>
    <i>
      <x v="45"/>
    </i>
    <i>
      <x v="46"/>
    </i>
    <i>
      <x v="47"/>
    </i>
    <i>
      <x v="48"/>
    </i>
    <i>
      <x v="49"/>
    </i>
    <i>
      <x v="50"/>
    </i>
    <i>
      <x v="51"/>
    </i>
    <i>
      <x v="53"/>
    </i>
    <i>
      <x v="54"/>
    </i>
    <i>
      <x v="55"/>
    </i>
    <i>
      <x v="56"/>
    </i>
    <i>
      <x v="57"/>
    </i>
    <i>
      <x v="58"/>
    </i>
    <i>
      <x v="59"/>
    </i>
    <i>
      <x v="61"/>
    </i>
    <i>
      <x v="62"/>
    </i>
    <i>
      <x v="63"/>
    </i>
    <i>
      <x v="64"/>
    </i>
    <i>
      <x v="65"/>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8"/>
    </i>
    <i>
      <x v="99"/>
    </i>
    <i>
      <x v="100"/>
    </i>
    <i>
      <x v="101"/>
    </i>
    <i>
      <x v="102"/>
    </i>
    <i>
      <x v="103"/>
    </i>
    <i>
      <x v="104"/>
    </i>
    <i>
      <x v="105"/>
    </i>
    <i>
      <x v="106"/>
    </i>
    <i>
      <x v="107"/>
    </i>
    <i>
      <x v="108"/>
    </i>
    <i>
      <x v="109"/>
    </i>
    <i>
      <x v="110"/>
    </i>
    <i>
      <x v="112"/>
    </i>
    <i>
      <x v="114"/>
    </i>
    <i>
      <x v="115"/>
    </i>
    <i>
      <x v="116"/>
    </i>
    <i>
      <x v="117"/>
    </i>
    <i>
      <x v="118"/>
    </i>
    <i>
      <x v="119"/>
    </i>
    <i>
      <x v="120"/>
    </i>
    <i>
      <x v="121"/>
    </i>
    <i>
      <x v="122"/>
    </i>
    <i>
      <x v="129"/>
    </i>
    <i>
      <x v="142"/>
    </i>
    <i>
      <x v="146"/>
    </i>
    <i>
      <x v="148"/>
    </i>
    <i>
      <x v="161"/>
    </i>
    <i>
      <x v="163"/>
    </i>
    <i>
      <x v="177"/>
    </i>
    <i>
      <x v="179"/>
    </i>
    <i>
      <x v="181"/>
    </i>
    <i>
      <x v="184"/>
    </i>
    <i>
      <x v="186"/>
    </i>
    <i>
      <x v="191"/>
    </i>
    <i>
      <x v="197"/>
    </i>
    <i>
      <x v="203"/>
    </i>
    <i>
      <x v="215"/>
    </i>
    <i>
      <x v="227"/>
    </i>
    <i>
      <x v="229"/>
    </i>
    <i>
      <x v="230"/>
    </i>
    <i>
      <x v="231"/>
    </i>
    <i>
      <x v="232"/>
    </i>
    <i>
      <x v="235"/>
    </i>
    <i>
      <x v="240"/>
    </i>
    <i>
      <x v="241"/>
    </i>
    <i>
      <x v="242"/>
    </i>
    <i>
      <x v="244"/>
    </i>
    <i>
      <x v="246"/>
    </i>
    <i>
      <x v="247"/>
    </i>
    <i>
      <x v="250"/>
    </i>
    <i>
      <x v="260"/>
    </i>
    <i>
      <x v="269"/>
    </i>
    <i>
      <x v="275"/>
    </i>
    <i>
      <x v="279"/>
    </i>
    <i>
      <x v="281"/>
    </i>
    <i>
      <x v="282"/>
    </i>
    <i>
      <x v="283"/>
    </i>
    <i>
      <x v="285"/>
    </i>
    <i>
      <x v="286"/>
    </i>
    <i>
      <x v="290"/>
    </i>
    <i>
      <x v="293"/>
    </i>
    <i>
      <x v="297"/>
    </i>
    <i>
      <x v="299"/>
    </i>
    <i>
      <x v="304"/>
    </i>
    <i>
      <x v="30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94">
    <format dxfId="763">
      <pivotArea type="all" dataOnly="0" outline="0" fieldPosition="0"/>
    </format>
    <format dxfId="762">
      <pivotArea outline="0" collapsedLevelsAreSubtotals="1" fieldPosition="0"/>
    </format>
    <format dxfId="761">
      <pivotArea dataOnly="0" labelOnly="1" outline="0" fieldPosition="0">
        <references count="1">
          <reference field="4294967294" count="3">
            <x v="0"/>
            <x v="1"/>
            <x v="2"/>
          </reference>
        </references>
      </pivotArea>
    </format>
    <format dxfId="760">
      <pivotArea type="all" dataOnly="0" outline="0" fieldPosition="0"/>
    </format>
    <format dxfId="759">
      <pivotArea outline="0" collapsedLevelsAreSubtotals="1" fieldPosition="0"/>
    </format>
    <format dxfId="758">
      <pivotArea field="1" type="button" dataOnly="0" labelOnly="1" outline="0" axis="axisRow" fieldPosition="0"/>
    </format>
    <format dxfId="757">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56">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55">
      <pivotArea dataOnly="0" labelOnly="1" grandRow="1" outline="0" fieldPosition="0"/>
    </format>
    <format dxfId="754">
      <pivotArea dataOnly="0" labelOnly="1" outline="0" fieldPosition="0">
        <references count="1">
          <reference field="4294967294" count="3">
            <x v="0"/>
            <x v="1"/>
            <x v="2"/>
          </reference>
        </references>
      </pivotArea>
    </format>
    <format dxfId="753">
      <pivotArea type="all" dataOnly="0" outline="0" fieldPosition="0"/>
    </format>
    <format dxfId="752">
      <pivotArea outline="0" collapsedLevelsAreSubtotals="1" fieldPosition="0"/>
    </format>
    <format dxfId="751">
      <pivotArea field="1" type="button" dataOnly="0" labelOnly="1" outline="0" axis="axisRow" fieldPosition="0"/>
    </format>
    <format dxfId="750">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49">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48">
      <pivotArea dataOnly="0" labelOnly="1" grandRow="1" outline="0" fieldPosition="0"/>
    </format>
    <format dxfId="747">
      <pivotArea dataOnly="0" labelOnly="1" outline="0" fieldPosition="0">
        <references count="1">
          <reference field="4294967294" count="3">
            <x v="0"/>
            <x v="1"/>
            <x v="2"/>
          </reference>
        </references>
      </pivotArea>
    </format>
    <format dxfId="746">
      <pivotArea type="all" dataOnly="0" outline="0" fieldPosition="0"/>
    </format>
    <format dxfId="745">
      <pivotArea field="1" type="button" dataOnly="0" labelOnly="1" outline="0" axis="axisRow" fieldPosition="0"/>
    </format>
    <format dxfId="744">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43">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42">
      <pivotArea dataOnly="0" labelOnly="1" outline="0" fieldPosition="0">
        <references count="1">
          <reference field="4294967294" count="3">
            <x v="0"/>
            <x v="1"/>
            <x v="2"/>
          </reference>
        </references>
      </pivotArea>
    </format>
    <format dxfId="741">
      <pivotArea dataOnly="0" labelOnly="1" outline="0" fieldPosition="0">
        <references count="1">
          <reference field="4294967294" count="1">
            <x v="2"/>
          </reference>
        </references>
      </pivotArea>
    </format>
    <format dxfId="740">
      <pivotArea dataOnly="0" labelOnly="1" outline="0" fieldPosition="0">
        <references count="1">
          <reference field="4294967294" count="1">
            <x v="2"/>
          </reference>
        </references>
      </pivotArea>
    </format>
    <format dxfId="739">
      <pivotArea dataOnly="0" labelOnly="1" outline="0" fieldPosition="0">
        <references count="1">
          <reference field="4294967294" count="2">
            <x v="0"/>
            <x v="1"/>
          </reference>
        </references>
      </pivotArea>
    </format>
    <format dxfId="738">
      <pivotArea dataOnly="0" labelOnly="1" outline="0" fieldPosition="0">
        <references count="1">
          <reference field="4294967294" count="2">
            <x v="0"/>
            <x v="1"/>
          </reference>
        </references>
      </pivotArea>
    </format>
    <format dxfId="737">
      <pivotArea dataOnly="0" labelOnly="1" outline="0" fieldPosition="0">
        <references count="1">
          <reference field="4294967294" count="2">
            <x v="0"/>
            <x v="1"/>
          </reference>
        </references>
      </pivotArea>
    </format>
    <format dxfId="736">
      <pivotArea dataOnly="0" labelOnly="1" outline="0" fieldPosition="0">
        <references count="1">
          <reference field="4294967294" count="2">
            <x v="0"/>
            <x v="1"/>
          </reference>
        </references>
      </pivotArea>
    </format>
    <format dxfId="735">
      <pivotArea field="1" type="button" dataOnly="0" labelOnly="1" outline="0" axis="axisRow" fieldPosition="0"/>
    </format>
    <format dxfId="734">
      <pivotArea field="1" type="button" dataOnly="0" labelOnly="1" outline="0" axis="axisRow" fieldPosition="0"/>
    </format>
    <format dxfId="733">
      <pivotArea field="1" type="button" dataOnly="0" labelOnly="1" outline="0" axis="axisRow" fieldPosition="0"/>
    </format>
    <format dxfId="732">
      <pivotArea dataOnly="0" labelOnly="1" outline="0" fieldPosition="0">
        <references count="1">
          <reference field="4294967294" count="3">
            <x v="0"/>
            <x v="1"/>
            <x v="2"/>
          </reference>
        </references>
      </pivotArea>
    </format>
    <format dxfId="731">
      <pivotArea field="1" type="button" dataOnly="0" labelOnly="1" outline="0" axis="axisRow" fieldPosition="0"/>
    </format>
    <format dxfId="730">
      <pivotArea dataOnly="0" labelOnly="1" outline="0" fieldPosition="0">
        <references count="1">
          <reference field="4294967294" count="3">
            <x v="0"/>
            <x v="1"/>
            <x v="2"/>
          </reference>
        </references>
      </pivotArea>
    </format>
    <format dxfId="729">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28">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27">
      <pivotArea collapsedLevelsAreSubtotals="1" fieldPosition="0">
        <references count="1">
          <reference field="1" count="1">
            <x v="149"/>
          </reference>
        </references>
      </pivotArea>
    </format>
    <format dxfId="726">
      <pivotArea collapsedLevelsAreSubtotals="1" fieldPosition="0">
        <references count="1">
          <reference field="1" count="1">
            <x v="150"/>
          </reference>
        </references>
      </pivotArea>
    </format>
    <format dxfId="725">
      <pivotArea collapsedLevelsAreSubtotals="1" fieldPosition="0">
        <references count="1">
          <reference field="1" count="1">
            <x v="151"/>
          </reference>
        </references>
      </pivotArea>
    </format>
    <format dxfId="724">
      <pivotArea collapsedLevelsAreSubtotals="1" fieldPosition="0">
        <references count="1">
          <reference field="1" count="1">
            <x v="152"/>
          </reference>
        </references>
      </pivotArea>
    </format>
    <format dxfId="723">
      <pivotArea collapsedLevelsAreSubtotals="1" fieldPosition="0">
        <references count="1">
          <reference field="1" count="1">
            <x v="153"/>
          </reference>
        </references>
      </pivotArea>
    </format>
    <format dxfId="722">
      <pivotArea collapsedLevelsAreSubtotals="1" fieldPosition="0">
        <references count="1">
          <reference field="1" count="1">
            <x v="154"/>
          </reference>
        </references>
      </pivotArea>
    </format>
    <format dxfId="721">
      <pivotArea collapsedLevelsAreSubtotals="1" fieldPosition="0">
        <references count="1">
          <reference field="1" count="1">
            <x v="155"/>
          </reference>
        </references>
      </pivotArea>
    </format>
    <format dxfId="720">
      <pivotArea collapsedLevelsAreSubtotals="1" fieldPosition="0">
        <references count="1">
          <reference field="1" count="1">
            <x v="156"/>
          </reference>
        </references>
      </pivotArea>
    </format>
    <format dxfId="719">
      <pivotArea collapsedLevelsAreSubtotals="1" fieldPosition="0">
        <references count="1">
          <reference field="1" count="1">
            <x v="157"/>
          </reference>
        </references>
      </pivotArea>
    </format>
    <format dxfId="718">
      <pivotArea collapsedLevelsAreSubtotals="1" fieldPosition="0">
        <references count="1">
          <reference field="1" count="1">
            <x v="158"/>
          </reference>
        </references>
      </pivotArea>
    </format>
    <format dxfId="717">
      <pivotArea collapsedLevelsAreSubtotals="1" fieldPosition="0">
        <references count="1">
          <reference field="1" count="1">
            <x v="159"/>
          </reference>
        </references>
      </pivotArea>
    </format>
    <format dxfId="716">
      <pivotArea collapsedLevelsAreSubtotals="1" fieldPosition="0">
        <references count="1">
          <reference field="1" count="1">
            <x v="160"/>
          </reference>
        </references>
      </pivotArea>
    </format>
    <format dxfId="715">
      <pivotArea collapsedLevelsAreSubtotals="1" fieldPosition="0">
        <references count="1">
          <reference field="1" count="1">
            <x v="161"/>
          </reference>
        </references>
      </pivotArea>
    </format>
    <format dxfId="714">
      <pivotArea collapsedLevelsAreSubtotals="1" fieldPosition="0">
        <references count="1">
          <reference field="1" count="1">
            <x v="162"/>
          </reference>
        </references>
      </pivotArea>
    </format>
    <format dxfId="713">
      <pivotArea collapsedLevelsAreSubtotals="1" fieldPosition="0">
        <references count="1">
          <reference field="1" count="1">
            <x v="163"/>
          </reference>
        </references>
      </pivotArea>
    </format>
    <format dxfId="712">
      <pivotArea collapsedLevelsAreSubtotals="1" fieldPosition="0">
        <references count="1">
          <reference field="1" count="1">
            <x v="164"/>
          </reference>
        </references>
      </pivotArea>
    </format>
    <format dxfId="711">
      <pivotArea collapsedLevelsAreSubtotals="1" fieldPosition="0">
        <references count="1">
          <reference field="1" count="1">
            <x v="165"/>
          </reference>
        </references>
      </pivotArea>
    </format>
    <format dxfId="710">
      <pivotArea collapsedLevelsAreSubtotals="1" fieldPosition="0">
        <references count="1">
          <reference field="1" count="1">
            <x v="166"/>
          </reference>
        </references>
      </pivotArea>
    </format>
    <format dxfId="709">
      <pivotArea collapsedLevelsAreSubtotals="1" fieldPosition="0">
        <references count="1">
          <reference field="1" count="1">
            <x v="167"/>
          </reference>
        </references>
      </pivotArea>
    </format>
    <format dxfId="708">
      <pivotArea collapsedLevelsAreSubtotals="1" fieldPosition="0">
        <references count="1">
          <reference field="1" count="1">
            <x v="168"/>
          </reference>
        </references>
      </pivotArea>
    </format>
    <format dxfId="707">
      <pivotArea collapsedLevelsAreSubtotals="1" fieldPosition="0">
        <references count="1">
          <reference field="1" count="1">
            <x v="169"/>
          </reference>
        </references>
      </pivotArea>
    </format>
    <format dxfId="706">
      <pivotArea collapsedLevelsAreSubtotals="1" fieldPosition="0">
        <references count="1">
          <reference field="1" count="1">
            <x v="170"/>
          </reference>
        </references>
      </pivotArea>
    </format>
    <format dxfId="705">
      <pivotArea collapsedLevelsAreSubtotals="1" fieldPosition="0">
        <references count="1">
          <reference field="1" count="1">
            <x v="171"/>
          </reference>
        </references>
      </pivotArea>
    </format>
    <format dxfId="704">
      <pivotArea collapsedLevelsAreSubtotals="1" fieldPosition="0">
        <references count="1">
          <reference field="1" count="1">
            <x v="172"/>
          </reference>
        </references>
      </pivotArea>
    </format>
    <format dxfId="703">
      <pivotArea collapsedLevelsAreSubtotals="1" fieldPosition="0">
        <references count="1">
          <reference field="1" count="1">
            <x v="173"/>
          </reference>
        </references>
      </pivotArea>
    </format>
    <format dxfId="702">
      <pivotArea collapsedLevelsAreSubtotals="1" fieldPosition="0">
        <references count="1">
          <reference field="1" count="1">
            <x v="174"/>
          </reference>
        </references>
      </pivotArea>
    </format>
    <format dxfId="701">
      <pivotArea collapsedLevelsAreSubtotals="1" fieldPosition="0">
        <references count="1">
          <reference field="1" count="1">
            <x v="175"/>
          </reference>
        </references>
      </pivotArea>
    </format>
    <format dxfId="700">
      <pivotArea collapsedLevelsAreSubtotals="1" fieldPosition="0">
        <references count="1">
          <reference field="1" count="1">
            <x v="176"/>
          </reference>
        </references>
      </pivotArea>
    </format>
    <format dxfId="699">
      <pivotArea collapsedLevelsAreSubtotals="1" fieldPosition="0">
        <references count="1">
          <reference field="1" count="1">
            <x v="177"/>
          </reference>
        </references>
      </pivotArea>
    </format>
    <format dxfId="698">
      <pivotArea collapsedLevelsAreSubtotals="1" fieldPosition="0">
        <references count="1">
          <reference field="1" count="1">
            <x v="178"/>
          </reference>
        </references>
      </pivotArea>
    </format>
    <format dxfId="697">
      <pivotArea collapsedLevelsAreSubtotals="1" fieldPosition="0">
        <references count="1">
          <reference field="1" count="1">
            <x v="179"/>
          </reference>
        </references>
      </pivotArea>
    </format>
    <format dxfId="696">
      <pivotArea collapsedLevelsAreSubtotals="1" fieldPosition="0">
        <references count="1">
          <reference field="1" count="1">
            <x v="180"/>
          </reference>
        </references>
      </pivotArea>
    </format>
    <format dxfId="695">
      <pivotArea collapsedLevelsAreSubtotals="1" fieldPosition="0">
        <references count="1">
          <reference field="1" count="1">
            <x v="181"/>
          </reference>
        </references>
      </pivotArea>
    </format>
    <format dxfId="694">
      <pivotArea collapsedLevelsAreSubtotals="1" fieldPosition="0">
        <references count="1">
          <reference field="1" count="1">
            <x v="182"/>
          </reference>
        </references>
      </pivotArea>
    </format>
    <format dxfId="693">
      <pivotArea collapsedLevelsAreSubtotals="1" fieldPosition="0">
        <references count="1">
          <reference field="1" count="1">
            <x v="183"/>
          </reference>
        </references>
      </pivotArea>
    </format>
    <format dxfId="692">
      <pivotArea collapsedLevelsAreSubtotals="1" fieldPosition="0">
        <references count="1">
          <reference field="1" count="1">
            <x v="184"/>
          </reference>
        </references>
      </pivotArea>
    </format>
    <format dxfId="691">
      <pivotArea collapsedLevelsAreSubtotals="1" fieldPosition="0">
        <references count="1">
          <reference field="1" count="1">
            <x v="94"/>
          </reference>
        </references>
      </pivotArea>
    </format>
    <format dxfId="690">
      <pivotArea collapsedLevelsAreSubtotals="1" fieldPosition="0">
        <references count="1">
          <reference field="1" count="1">
            <x v="185"/>
          </reference>
        </references>
      </pivotArea>
    </format>
    <format dxfId="689">
      <pivotArea collapsedLevelsAreSubtotals="1" fieldPosition="0">
        <references count="1">
          <reference field="1" count="1">
            <x v="186"/>
          </reference>
        </references>
      </pivotArea>
    </format>
    <format dxfId="688">
      <pivotArea collapsedLevelsAreSubtotals="1" fieldPosition="0">
        <references count="1">
          <reference field="1" count="1">
            <x v="187"/>
          </reference>
        </references>
      </pivotArea>
    </format>
    <format dxfId="687">
      <pivotArea collapsedLevelsAreSubtotals="1" fieldPosition="0">
        <references count="1">
          <reference field="1" count="1">
            <x v="188"/>
          </reference>
        </references>
      </pivotArea>
    </format>
    <format dxfId="686">
      <pivotArea collapsedLevelsAreSubtotals="1" fieldPosition="0">
        <references count="1">
          <reference field="1" count="1">
            <x v="189"/>
          </reference>
        </references>
      </pivotArea>
    </format>
    <format dxfId="685">
      <pivotArea collapsedLevelsAreSubtotals="1" fieldPosition="0">
        <references count="1">
          <reference field="1" count="1">
            <x v="190"/>
          </reference>
        </references>
      </pivotArea>
    </format>
    <format dxfId="684">
      <pivotArea collapsedLevelsAreSubtotals="1" fieldPosition="0">
        <references count="1">
          <reference field="1" count="1">
            <x v="191"/>
          </reference>
        </references>
      </pivotArea>
    </format>
    <format dxfId="683">
      <pivotArea collapsedLevelsAreSubtotals="1" fieldPosition="0">
        <references count="1">
          <reference field="1" count="1">
            <x v="192"/>
          </reference>
        </references>
      </pivotArea>
    </format>
    <format dxfId="682">
      <pivotArea collapsedLevelsAreSubtotals="1" fieldPosition="0">
        <references count="1">
          <reference field="1" count="1">
            <x v="193"/>
          </reference>
        </references>
      </pivotArea>
    </format>
    <format dxfId="681">
      <pivotArea collapsedLevelsAreSubtotals="1" fieldPosition="0">
        <references count="1">
          <reference field="1" count="1">
            <x v="194"/>
          </reference>
        </references>
      </pivotArea>
    </format>
    <format dxfId="680">
      <pivotArea collapsedLevelsAreSubtotals="1" fieldPosition="0">
        <references count="1">
          <reference field="1" count="1">
            <x v="195"/>
          </reference>
        </references>
      </pivotArea>
    </format>
    <format dxfId="679">
      <pivotArea collapsedLevelsAreSubtotals="1" fieldPosition="0">
        <references count="1">
          <reference field="1" count="1">
            <x v="196"/>
          </reference>
        </references>
      </pivotArea>
    </format>
    <format dxfId="678">
      <pivotArea collapsedLevelsAreSubtotals="1" fieldPosition="0">
        <references count="1">
          <reference field="1" count="1">
            <x v="197"/>
          </reference>
        </references>
      </pivotArea>
    </format>
    <format dxfId="677">
      <pivotArea collapsedLevelsAreSubtotals="1" fieldPosition="0">
        <references count="1">
          <reference field="1" count="1">
            <x v="198"/>
          </reference>
        </references>
      </pivotArea>
    </format>
    <format dxfId="676">
      <pivotArea collapsedLevelsAreSubtotals="1" fieldPosition="0">
        <references count="1">
          <reference field="1" count="1">
            <x v="199"/>
          </reference>
        </references>
      </pivotArea>
    </format>
    <format dxfId="675">
      <pivotArea collapsedLevelsAreSubtotals="1" fieldPosition="0">
        <references count="1">
          <reference field="1" count="1">
            <x v="200"/>
          </reference>
        </references>
      </pivotArea>
    </format>
    <format dxfId="674">
      <pivotArea collapsedLevelsAreSubtotals="1" fieldPosition="0">
        <references count="1">
          <reference field="1" count="1">
            <x v="201"/>
          </reference>
        </references>
      </pivotArea>
    </format>
    <format dxfId="673">
      <pivotArea collapsedLevelsAreSubtotals="1" fieldPosition="0">
        <references count="1">
          <reference field="1" count="1">
            <x v="202"/>
          </reference>
        </references>
      </pivotArea>
    </format>
    <format dxfId="672">
      <pivotArea dataOnly="0" labelOnly="1" fieldPosition="0">
        <references count="1">
          <reference field="1" count="50">
            <x v="94"/>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reference>
        </references>
      </pivotArea>
    </format>
    <format dxfId="671">
      <pivotArea dataOnly="0" labelOnly="1" fieldPosition="0">
        <references count="1">
          <reference field="1" count="5">
            <x v="198"/>
            <x v="199"/>
            <x v="200"/>
            <x v="201"/>
            <x v="202"/>
          </reference>
        </references>
      </pivotArea>
    </format>
    <format dxfId="670">
      <pivotArea dataOnly="0" labelOnly="1" outline="0" fieldPosition="0">
        <references count="1">
          <reference field="4294967294" count="1">
            <x v="2"/>
          </reference>
        </references>
      </pivotArea>
    </format>
    <format dxfId="669">
      <pivotArea dataOnly="0" labelOnly="1" fieldPosition="0">
        <references count="1">
          <reference field="1" count="7">
            <x v="203"/>
            <x v="204"/>
            <x v="205"/>
            <x v="206"/>
            <x v="207"/>
            <x v="208"/>
            <x v="210"/>
          </reference>
        </references>
      </pivotArea>
    </format>
    <format dxfId="668">
      <pivotArea dataOnly="0" labelOnly="1" fieldPosition="0">
        <references count="1">
          <reference field="1" count="7">
            <x v="203"/>
            <x v="204"/>
            <x v="205"/>
            <x v="206"/>
            <x v="207"/>
            <x v="208"/>
            <x v="210"/>
          </reference>
        </references>
      </pivotArea>
    </format>
    <format dxfId="667">
      <pivotArea collapsedLevelsAreSubtotals="1" fieldPosition="0">
        <references count="1">
          <reference field="1" count="1">
            <x v="203"/>
          </reference>
        </references>
      </pivotArea>
    </format>
    <format dxfId="666">
      <pivotArea collapsedLevelsAreSubtotals="1" fieldPosition="0">
        <references count="1">
          <reference field="1" count="1">
            <x v="204"/>
          </reference>
        </references>
      </pivotArea>
    </format>
    <format dxfId="665">
      <pivotArea collapsedLevelsAreSubtotals="1" fieldPosition="0">
        <references count="1">
          <reference field="1" count="1">
            <x v="205"/>
          </reference>
        </references>
      </pivotArea>
    </format>
    <format dxfId="664">
      <pivotArea collapsedLevelsAreSubtotals="1" fieldPosition="0">
        <references count="1">
          <reference field="1" count="1">
            <x v="206"/>
          </reference>
        </references>
      </pivotArea>
    </format>
    <format dxfId="663">
      <pivotArea collapsedLevelsAreSubtotals="1" fieldPosition="0">
        <references count="1">
          <reference field="1" count="1">
            <x v="207"/>
          </reference>
        </references>
      </pivotArea>
    </format>
    <format dxfId="662">
      <pivotArea collapsedLevelsAreSubtotals="1" fieldPosition="0">
        <references count="1">
          <reference field="1" count="1">
            <x v="208"/>
          </reference>
        </references>
      </pivotArea>
    </format>
    <format dxfId="661">
      <pivotArea collapsedLevelsAreSubtotals="1" fieldPosition="0">
        <references count="1">
          <reference field="1" count="1">
            <x v="210"/>
          </reference>
        </references>
      </pivotArea>
    </format>
    <format dxfId="660">
      <pivotArea dataOnly="0" labelOnly="1" fieldPosition="0">
        <references count="1">
          <reference field="1" count="4">
            <x v="104"/>
            <x v="105"/>
            <x v="240"/>
            <x v="242"/>
          </reference>
        </references>
      </pivotArea>
    </format>
    <format dxfId="659">
      <pivotArea dataOnly="0" labelOnly="1" fieldPosition="0">
        <references count="1">
          <reference field="1" count="3">
            <x v="101"/>
            <x v="102"/>
            <x v="116"/>
          </reference>
        </references>
      </pivotArea>
    </format>
    <format dxfId="658">
      <pivotArea collapsedLevelsAreSubtotals="1" fieldPosition="0">
        <references count="1">
          <reference field="1" count="1">
            <x v="238"/>
          </reference>
        </references>
      </pivotArea>
    </format>
    <format dxfId="657">
      <pivotArea collapsedLevelsAreSubtotals="1" fieldPosition="0">
        <references count="1">
          <reference field="1" count="1">
            <x v="237"/>
          </reference>
        </references>
      </pivotArea>
    </format>
    <format dxfId="656">
      <pivotArea collapsedLevelsAreSubtotals="1" fieldPosition="0">
        <references count="1">
          <reference field="1" count="1">
            <x v="121"/>
          </reference>
        </references>
      </pivotArea>
    </format>
    <format dxfId="655">
      <pivotArea collapsedLevelsAreSubtotals="1" fieldPosition="0">
        <references count="1">
          <reference field="1" count="1">
            <x v="122"/>
          </reference>
        </references>
      </pivotArea>
    </format>
    <format dxfId="654">
      <pivotArea collapsedLevelsAreSubtotals="1" fieldPosition="0">
        <references count="1">
          <reference field="1" count="1">
            <x v="123"/>
          </reference>
        </references>
      </pivotArea>
    </format>
    <format dxfId="653">
      <pivotArea collapsedLevelsAreSubtotals="1" fieldPosition="0">
        <references count="1">
          <reference field="1" count="1">
            <x v="124"/>
          </reference>
        </references>
      </pivotArea>
    </format>
    <format dxfId="652">
      <pivotArea collapsedLevelsAreSubtotals="1" fieldPosition="0">
        <references count="1">
          <reference field="1" count="1">
            <x v="125"/>
          </reference>
        </references>
      </pivotArea>
    </format>
    <format dxfId="651">
      <pivotArea collapsedLevelsAreSubtotals="1" fieldPosition="0">
        <references count="1">
          <reference field="1" count="1">
            <x v="126"/>
          </reference>
        </references>
      </pivotArea>
    </format>
    <format dxfId="650">
      <pivotArea collapsedLevelsAreSubtotals="1" fieldPosition="0">
        <references count="1">
          <reference field="1" count="1">
            <x v="127"/>
          </reference>
        </references>
      </pivotArea>
    </format>
    <format dxfId="649">
      <pivotArea collapsedLevelsAreSubtotals="1" fieldPosition="0">
        <references count="1">
          <reference field="1" count="1">
            <x v="128"/>
          </reference>
        </references>
      </pivotArea>
    </format>
    <format dxfId="648">
      <pivotArea collapsedLevelsAreSubtotals="1" fieldPosition="0">
        <references count="1">
          <reference field="1" count="1">
            <x v="129"/>
          </reference>
        </references>
      </pivotArea>
    </format>
    <format dxfId="647">
      <pivotArea collapsedLevelsAreSubtotals="1" fieldPosition="0">
        <references count="1">
          <reference field="1" count="1">
            <x v="130"/>
          </reference>
        </references>
      </pivotArea>
    </format>
    <format dxfId="646">
      <pivotArea collapsedLevelsAreSubtotals="1" fieldPosition="0">
        <references count="1">
          <reference field="1" count="1">
            <x v="131"/>
          </reference>
        </references>
      </pivotArea>
    </format>
    <format dxfId="645">
      <pivotArea collapsedLevelsAreSubtotals="1" fieldPosition="0">
        <references count="1">
          <reference field="1" count="1">
            <x v="132"/>
          </reference>
        </references>
      </pivotArea>
    </format>
    <format dxfId="644">
      <pivotArea collapsedLevelsAreSubtotals="1" fieldPosition="0">
        <references count="1">
          <reference field="1" count="1">
            <x v="133"/>
          </reference>
        </references>
      </pivotArea>
    </format>
    <format dxfId="643">
      <pivotArea collapsedLevelsAreSubtotals="1" fieldPosition="0">
        <references count="1">
          <reference field="1" count="1">
            <x v="134"/>
          </reference>
        </references>
      </pivotArea>
    </format>
    <format dxfId="642">
      <pivotArea collapsedLevelsAreSubtotals="1" fieldPosition="0">
        <references count="1">
          <reference field="1" count="1">
            <x v="135"/>
          </reference>
        </references>
      </pivotArea>
    </format>
    <format dxfId="641">
      <pivotArea collapsedLevelsAreSubtotals="1" fieldPosition="0">
        <references count="1">
          <reference field="1" count="1">
            <x v="136"/>
          </reference>
        </references>
      </pivotArea>
    </format>
    <format dxfId="640">
      <pivotArea collapsedLevelsAreSubtotals="1" fieldPosition="0">
        <references count="1">
          <reference field="1" count="1">
            <x v="137"/>
          </reference>
        </references>
      </pivotArea>
    </format>
    <format dxfId="639">
      <pivotArea collapsedLevelsAreSubtotals="1" fieldPosition="0">
        <references count="1">
          <reference field="1" count="1">
            <x v="138"/>
          </reference>
        </references>
      </pivotArea>
    </format>
    <format dxfId="638">
      <pivotArea collapsedLevelsAreSubtotals="1" fieldPosition="0">
        <references count="1">
          <reference field="1" count="1">
            <x v="139"/>
          </reference>
        </references>
      </pivotArea>
    </format>
    <format dxfId="637">
      <pivotArea collapsedLevelsAreSubtotals="1" fieldPosition="0">
        <references count="1">
          <reference field="1" count="1">
            <x v="140"/>
          </reference>
        </references>
      </pivotArea>
    </format>
    <format dxfId="636">
      <pivotArea collapsedLevelsAreSubtotals="1" fieldPosition="0">
        <references count="1">
          <reference field="1" count="1">
            <x v="141"/>
          </reference>
        </references>
      </pivotArea>
    </format>
    <format dxfId="635">
      <pivotArea collapsedLevelsAreSubtotals="1" fieldPosition="0">
        <references count="1">
          <reference field="1" count="1">
            <x v="142"/>
          </reference>
        </references>
      </pivotArea>
    </format>
    <format dxfId="634">
      <pivotArea collapsedLevelsAreSubtotals="1" fieldPosition="0">
        <references count="1">
          <reference field="1" count="1">
            <x v="143"/>
          </reference>
        </references>
      </pivotArea>
    </format>
    <format dxfId="633">
      <pivotArea collapsedLevelsAreSubtotals="1" fieldPosition="0">
        <references count="1">
          <reference field="1" count="1">
            <x v="144"/>
          </reference>
        </references>
      </pivotArea>
    </format>
    <format dxfId="632">
      <pivotArea collapsedLevelsAreSubtotals="1" fieldPosition="0">
        <references count="1">
          <reference field="1" count="1">
            <x v="145"/>
          </reference>
        </references>
      </pivotArea>
    </format>
    <format dxfId="631">
      <pivotArea collapsedLevelsAreSubtotals="1" fieldPosition="0">
        <references count="1">
          <reference field="1" count="1">
            <x v="146"/>
          </reference>
        </references>
      </pivotArea>
    </format>
    <format dxfId="630">
      <pivotArea collapsedLevelsAreSubtotals="1" fieldPosition="0">
        <references count="1">
          <reference field="1" count="1">
            <x v="147"/>
          </reference>
        </references>
      </pivotArea>
    </format>
    <format dxfId="629">
      <pivotArea collapsedLevelsAreSubtotals="1" fieldPosition="0">
        <references count="1">
          <reference field="1" count="1">
            <x v="148"/>
          </reference>
        </references>
      </pivotArea>
    </format>
    <format dxfId="628">
      <pivotArea dataOnly="0" labelOnly="1" fieldPosition="0">
        <references count="1">
          <reference field="1" count="30">
            <x v="121"/>
            <x v="122"/>
            <x v="123"/>
            <x v="124"/>
            <x v="125"/>
            <x v="126"/>
            <x v="127"/>
            <x v="128"/>
            <x v="129"/>
            <x v="130"/>
            <x v="131"/>
            <x v="132"/>
            <x v="133"/>
            <x v="134"/>
            <x v="135"/>
            <x v="136"/>
            <x v="137"/>
            <x v="138"/>
            <x v="139"/>
            <x v="140"/>
            <x v="141"/>
            <x v="142"/>
            <x v="143"/>
            <x v="144"/>
            <x v="145"/>
            <x v="146"/>
            <x v="147"/>
            <x v="148"/>
            <x v="237"/>
            <x v="238"/>
          </reference>
        </references>
      </pivotArea>
    </format>
    <format dxfId="627">
      <pivotArea collapsedLevelsAreSubtotals="1" fieldPosition="0">
        <references count="2">
          <reference field="4294967294" count="2" selected="0">
            <x v="0"/>
            <x v="1"/>
          </reference>
          <reference field="1" count="1">
            <x v="211"/>
          </reference>
        </references>
      </pivotArea>
    </format>
    <format dxfId="626">
      <pivotArea collapsedLevelsAreSubtotals="1" fieldPosition="0">
        <references count="2">
          <reference field="4294967294" count="2" selected="0">
            <x v="0"/>
            <x v="1"/>
          </reference>
          <reference field="1" count="1">
            <x v="212"/>
          </reference>
        </references>
      </pivotArea>
    </format>
    <format dxfId="625">
      <pivotArea collapsedLevelsAreSubtotals="1" fieldPosition="0">
        <references count="2">
          <reference field="4294967294" count="2" selected="0">
            <x v="0"/>
            <x v="1"/>
          </reference>
          <reference field="1" count="1">
            <x v="215"/>
          </reference>
        </references>
      </pivotArea>
    </format>
    <format dxfId="624">
      <pivotArea collapsedLevelsAreSubtotals="1" fieldPosition="0">
        <references count="2">
          <reference field="4294967294" count="2" selected="0">
            <x v="0"/>
            <x v="1"/>
          </reference>
          <reference field="1" count="1">
            <x v="216"/>
          </reference>
        </references>
      </pivotArea>
    </format>
    <format dxfId="623">
      <pivotArea collapsedLevelsAreSubtotals="1" fieldPosition="0">
        <references count="2">
          <reference field="4294967294" count="2" selected="0">
            <x v="0"/>
            <x v="1"/>
          </reference>
          <reference field="1" count="1">
            <x v="217"/>
          </reference>
        </references>
      </pivotArea>
    </format>
    <format dxfId="622">
      <pivotArea collapsedLevelsAreSubtotals="1" fieldPosition="0">
        <references count="2">
          <reference field="4294967294" count="2" selected="0">
            <x v="0"/>
            <x v="1"/>
          </reference>
          <reference field="1" count="1">
            <x v="218"/>
          </reference>
        </references>
      </pivotArea>
    </format>
    <format dxfId="621">
      <pivotArea collapsedLevelsAreSubtotals="1" fieldPosition="0">
        <references count="2">
          <reference field="4294967294" count="2" selected="0">
            <x v="0"/>
            <x v="1"/>
          </reference>
          <reference field="1" count="1">
            <x v="219"/>
          </reference>
        </references>
      </pivotArea>
    </format>
    <format dxfId="620">
      <pivotArea collapsedLevelsAreSubtotals="1" fieldPosition="0">
        <references count="2">
          <reference field="4294967294" count="2" selected="0">
            <x v="0"/>
            <x v="1"/>
          </reference>
          <reference field="1" count="1">
            <x v="222"/>
          </reference>
        </references>
      </pivotArea>
    </format>
    <format dxfId="619">
      <pivotArea dataOnly="0" labelOnly="1" fieldPosition="0">
        <references count="1">
          <reference field="1" count="8">
            <x v="211"/>
            <x v="212"/>
            <x v="215"/>
            <x v="216"/>
            <x v="217"/>
            <x v="218"/>
            <x v="219"/>
            <x v="222"/>
          </reference>
        </references>
      </pivotArea>
    </format>
    <format dxfId="618">
      <pivotArea collapsedLevelsAreSubtotals="1" fieldPosition="0">
        <references count="2">
          <reference field="4294967294" count="1" selected="0">
            <x v="2"/>
          </reference>
          <reference field="1" count="1">
            <x v="211"/>
          </reference>
        </references>
      </pivotArea>
    </format>
    <format dxfId="617">
      <pivotArea collapsedLevelsAreSubtotals="1" fieldPosition="0">
        <references count="2">
          <reference field="4294967294" count="1" selected="0">
            <x v="2"/>
          </reference>
          <reference field="1" count="1">
            <x v="212"/>
          </reference>
        </references>
      </pivotArea>
    </format>
    <format dxfId="616">
      <pivotArea collapsedLevelsAreSubtotals="1" fieldPosition="0">
        <references count="2">
          <reference field="4294967294" count="1" selected="0">
            <x v="2"/>
          </reference>
          <reference field="1" count="1">
            <x v="215"/>
          </reference>
        </references>
      </pivotArea>
    </format>
    <format dxfId="615">
      <pivotArea collapsedLevelsAreSubtotals="1" fieldPosition="0">
        <references count="2">
          <reference field="4294967294" count="1" selected="0">
            <x v="2"/>
          </reference>
          <reference field="1" count="1">
            <x v="216"/>
          </reference>
        </references>
      </pivotArea>
    </format>
    <format dxfId="614">
      <pivotArea collapsedLevelsAreSubtotals="1" fieldPosition="0">
        <references count="2">
          <reference field="4294967294" count="1" selected="0">
            <x v="2"/>
          </reference>
          <reference field="1" count="1">
            <x v="217"/>
          </reference>
        </references>
      </pivotArea>
    </format>
    <format dxfId="613">
      <pivotArea collapsedLevelsAreSubtotals="1" fieldPosition="0">
        <references count="2">
          <reference field="4294967294" count="1" selected="0">
            <x v="2"/>
          </reference>
          <reference field="1" count="1">
            <x v="218"/>
          </reference>
        </references>
      </pivotArea>
    </format>
    <format dxfId="612">
      <pivotArea collapsedLevelsAreSubtotals="1" fieldPosition="0">
        <references count="2">
          <reference field="4294967294" count="1" selected="0">
            <x v="2"/>
          </reference>
          <reference field="1" count="1">
            <x v="219"/>
          </reference>
        </references>
      </pivotArea>
    </format>
    <format dxfId="611">
      <pivotArea collapsedLevelsAreSubtotals="1" fieldPosition="0">
        <references count="2">
          <reference field="4294967294" count="1" selected="0">
            <x v="2"/>
          </reference>
          <reference field="1" count="1">
            <x v="222"/>
          </reference>
        </references>
      </pivotArea>
    </format>
    <format dxfId="610">
      <pivotArea dataOnly="0" labelOnly="1" fieldPosition="0">
        <references count="1">
          <reference field="1" count="3">
            <x v="104"/>
            <x v="105"/>
            <x v="116"/>
          </reference>
        </references>
      </pivotArea>
    </format>
    <format dxfId="609">
      <pivotArea dataOnly="0" labelOnly="1" fieldPosition="0">
        <references count="1">
          <reference field="1" count="8">
            <x v="211"/>
            <x v="212"/>
            <x v="215"/>
            <x v="216"/>
            <x v="217"/>
            <x v="218"/>
            <x v="219"/>
            <x v="222"/>
          </reference>
        </references>
      </pivotArea>
    </format>
    <format dxfId="608">
      <pivotArea collapsedLevelsAreSubtotals="1" fieldPosition="0">
        <references count="1">
          <reference field="1" count="1">
            <x v="227"/>
          </reference>
        </references>
      </pivotArea>
    </format>
    <format dxfId="607">
      <pivotArea dataOnly="0" labelOnly="1" fieldPosition="0">
        <references count="1">
          <reference field="1" count="1">
            <x v="227"/>
          </reference>
        </references>
      </pivotArea>
    </format>
    <format dxfId="606">
      <pivotArea collapsedLevelsAreSubtotals="1" fieldPosition="0">
        <references count="1">
          <reference field="1" count="1">
            <x v="227"/>
          </reference>
        </references>
      </pivotArea>
    </format>
    <format dxfId="605">
      <pivotArea collapsedLevelsAreSubtotals="1" fieldPosition="0">
        <references count="1">
          <reference field="1" count="1">
            <x v="228"/>
          </reference>
        </references>
      </pivotArea>
    </format>
    <format dxfId="604">
      <pivotArea collapsedLevelsAreSubtotals="1" fieldPosition="0">
        <references count="1">
          <reference field="1" count="1">
            <x v="228"/>
          </reference>
        </references>
      </pivotArea>
    </format>
    <format dxfId="603">
      <pivotArea collapsedLevelsAreSubtotals="1" fieldPosition="0">
        <references count="1">
          <reference field="1" count="1">
            <x v="228"/>
          </reference>
        </references>
      </pivotArea>
    </format>
    <format dxfId="602">
      <pivotArea collapsedLevelsAreSubtotals="1" fieldPosition="0">
        <references count="1">
          <reference field="1" count="1">
            <x v="228"/>
          </reference>
        </references>
      </pivotArea>
    </format>
    <format dxfId="601">
      <pivotArea collapsedLevelsAreSubtotals="1" fieldPosition="0">
        <references count="1">
          <reference field="1" count="1">
            <x v="228"/>
          </reference>
        </references>
      </pivotArea>
    </format>
    <format dxfId="600">
      <pivotArea collapsedLevelsAreSubtotals="1" fieldPosition="0">
        <references count="1">
          <reference field="1" count="1">
            <x v="228"/>
          </reference>
        </references>
      </pivotArea>
    </format>
    <format dxfId="599">
      <pivotArea collapsedLevelsAreSubtotals="1" fieldPosition="0">
        <references count="1">
          <reference field="1" count="1">
            <x v="243"/>
          </reference>
        </references>
      </pivotArea>
    </format>
    <format dxfId="598">
      <pivotArea collapsedLevelsAreSubtotals="1" fieldPosition="0">
        <references count="1">
          <reference field="1" count="1">
            <x v="120"/>
          </reference>
        </references>
      </pivotArea>
    </format>
    <format dxfId="597">
      <pivotArea collapsedLevelsAreSubtotals="1" fieldPosition="0">
        <references count="1">
          <reference field="1" count="1">
            <x v="241"/>
          </reference>
        </references>
      </pivotArea>
    </format>
    <format dxfId="596">
      <pivotArea collapsedLevelsAreSubtotals="1" fieldPosition="0">
        <references count="1">
          <reference field="1" count="1">
            <x v="240"/>
          </reference>
        </references>
      </pivotArea>
    </format>
    <format dxfId="595">
      <pivotArea collapsedLevelsAreSubtotals="1" fieldPosition="0">
        <references count="1">
          <reference field="1" count="1">
            <x v="242"/>
          </reference>
        </references>
      </pivotArea>
    </format>
    <format dxfId="594">
      <pivotArea collapsedLevelsAreSubtotals="1" fieldPosition="0">
        <references count="1">
          <reference field="1" count="1">
            <x v="239"/>
          </reference>
        </references>
      </pivotArea>
    </format>
    <format dxfId="593">
      <pivotArea collapsedLevelsAreSubtotals="1" fieldPosition="0">
        <references count="1">
          <reference field="1" count="1">
            <x v="244"/>
          </reference>
        </references>
      </pivotArea>
    </format>
    <format dxfId="592">
      <pivotArea collapsedLevelsAreSubtotals="1" fieldPosition="0">
        <references count="1">
          <reference field="1" count="1">
            <x v="236"/>
          </reference>
        </references>
      </pivotArea>
    </format>
    <format dxfId="591">
      <pivotArea dataOnly="0" labelOnly="1" fieldPosition="0">
        <references count="1">
          <reference field="1" count="8">
            <x v="120"/>
            <x v="236"/>
            <x v="239"/>
            <x v="240"/>
            <x v="241"/>
            <x v="242"/>
            <x v="243"/>
            <x v="244"/>
          </reference>
        </references>
      </pivotArea>
    </format>
    <format dxfId="590">
      <pivotArea collapsedLevelsAreSubtotals="1" fieldPosition="0">
        <references count="1">
          <reference field="1" count="1">
            <x v="243"/>
          </reference>
        </references>
      </pivotArea>
    </format>
    <format dxfId="589">
      <pivotArea collapsedLevelsAreSubtotals="1" fieldPosition="0">
        <references count="1">
          <reference field="1" count="1">
            <x v="120"/>
          </reference>
        </references>
      </pivotArea>
    </format>
    <format dxfId="588">
      <pivotArea collapsedLevelsAreSubtotals="1" fieldPosition="0">
        <references count="1">
          <reference field="1" count="1">
            <x v="241"/>
          </reference>
        </references>
      </pivotArea>
    </format>
    <format dxfId="587">
      <pivotArea collapsedLevelsAreSubtotals="1" fieldPosition="0">
        <references count="1">
          <reference field="1" count="1">
            <x v="240"/>
          </reference>
        </references>
      </pivotArea>
    </format>
    <format dxfId="586">
      <pivotArea collapsedLevelsAreSubtotals="1" fieldPosition="0">
        <references count="1">
          <reference field="1" count="1">
            <x v="242"/>
          </reference>
        </references>
      </pivotArea>
    </format>
    <format dxfId="585">
      <pivotArea collapsedLevelsAreSubtotals="1" fieldPosition="0">
        <references count="1">
          <reference field="1" count="1">
            <x v="239"/>
          </reference>
        </references>
      </pivotArea>
    </format>
    <format dxfId="584">
      <pivotArea collapsedLevelsAreSubtotals="1" fieldPosition="0">
        <references count="1">
          <reference field="1" count="1">
            <x v="244"/>
          </reference>
        </references>
      </pivotArea>
    </format>
    <format dxfId="583">
      <pivotArea collapsedLevelsAreSubtotals="1" fieldPosition="0">
        <references count="1">
          <reference field="1" count="1">
            <x v="236"/>
          </reference>
        </references>
      </pivotArea>
    </format>
    <format dxfId="582">
      <pivotArea dataOnly="0" labelOnly="1" fieldPosition="0">
        <references count="1">
          <reference field="1" count="8">
            <x v="120"/>
            <x v="236"/>
            <x v="239"/>
            <x v="240"/>
            <x v="241"/>
            <x v="242"/>
            <x v="243"/>
            <x v="244"/>
          </reference>
        </references>
      </pivotArea>
    </format>
    <format dxfId="581">
      <pivotArea collapsedLevelsAreSubtotals="1" fieldPosition="0">
        <references count="1">
          <reference field="1" count="1">
            <x v="243"/>
          </reference>
        </references>
      </pivotArea>
    </format>
    <format dxfId="580">
      <pivotArea collapsedLevelsAreSubtotals="1" fieldPosition="0">
        <references count="1">
          <reference field="1" count="1">
            <x v="120"/>
          </reference>
        </references>
      </pivotArea>
    </format>
    <format dxfId="579">
      <pivotArea collapsedLevelsAreSubtotals="1" fieldPosition="0">
        <references count="1">
          <reference field="1" count="1">
            <x v="241"/>
          </reference>
        </references>
      </pivotArea>
    </format>
    <format dxfId="578">
      <pivotArea collapsedLevelsAreSubtotals="1" fieldPosition="0">
        <references count="1">
          <reference field="1" count="1">
            <x v="240"/>
          </reference>
        </references>
      </pivotArea>
    </format>
    <format dxfId="577">
      <pivotArea collapsedLevelsAreSubtotals="1" fieldPosition="0">
        <references count="1">
          <reference field="1" count="1">
            <x v="242"/>
          </reference>
        </references>
      </pivotArea>
    </format>
    <format dxfId="576">
      <pivotArea collapsedLevelsAreSubtotals="1" fieldPosition="0">
        <references count="1">
          <reference field="1" count="1">
            <x v="239"/>
          </reference>
        </references>
      </pivotArea>
    </format>
    <format dxfId="575">
      <pivotArea collapsedLevelsAreSubtotals="1" fieldPosition="0">
        <references count="1">
          <reference field="1" count="1">
            <x v="244"/>
          </reference>
        </references>
      </pivotArea>
    </format>
    <format dxfId="574">
      <pivotArea collapsedLevelsAreSubtotals="1" fieldPosition="0">
        <references count="1">
          <reference field="1" count="1">
            <x v="236"/>
          </reference>
        </references>
      </pivotArea>
    </format>
    <format dxfId="573">
      <pivotArea dataOnly="0" labelOnly="1" fieldPosition="0">
        <references count="1">
          <reference field="1" count="8">
            <x v="120"/>
            <x v="236"/>
            <x v="239"/>
            <x v="240"/>
            <x v="241"/>
            <x v="242"/>
            <x v="243"/>
            <x v="244"/>
          </reference>
        </references>
      </pivotArea>
    </format>
    <format dxfId="572">
      <pivotArea collapsedLevelsAreSubtotals="1" fieldPosition="0">
        <references count="1">
          <reference field="1" count="1">
            <x v="228"/>
          </reference>
        </references>
      </pivotArea>
    </format>
    <format dxfId="571">
      <pivotArea collapsedLevelsAreSubtotals="1" fieldPosition="0">
        <references count="1">
          <reference field="1" count="1">
            <x v="229"/>
          </reference>
        </references>
      </pivotArea>
    </format>
    <format dxfId="570">
      <pivotArea collapsedLevelsAreSubtotals="1" fieldPosition="0">
        <references count="1">
          <reference field="1" count="1">
            <x v="230"/>
          </reference>
        </references>
      </pivotArea>
    </format>
    <format dxfId="569">
      <pivotArea collapsedLevelsAreSubtotals="1" fieldPosition="0">
        <references count="1">
          <reference field="1" count="1">
            <x v="228"/>
          </reference>
        </references>
      </pivotArea>
    </format>
    <format dxfId="568">
      <pivotArea collapsedLevelsAreSubtotals="1" fieldPosition="0">
        <references count="1">
          <reference field="1" count="1">
            <x v="228"/>
          </reference>
        </references>
      </pivotArea>
    </format>
    <format dxfId="567">
      <pivotArea collapsedLevelsAreSubtotals="1" fieldPosition="0">
        <references count="1">
          <reference field="1" count="1">
            <x v="228"/>
          </reference>
        </references>
      </pivotArea>
    </format>
    <format dxfId="566">
      <pivotArea collapsedLevelsAreSubtotals="1" fieldPosition="0">
        <references count="1">
          <reference field="1" count="1">
            <x v="228"/>
          </reference>
        </references>
      </pivotArea>
    </format>
    <format dxfId="565">
      <pivotArea collapsedLevelsAreSubtotals="1" fieldPosition="0">
        <references count="1">
          <reference field="1" count="1">
            <x v="229"/>
          </reference>
        </references>
      </pivotArea>
    </format>
    <format dxfId="564">
      <pivotArea collapsedLevelsAreSubtotals="1" fieldPosition="0">
        <references count="1">
          <reference field="1" count="1">
            <x v="230"/>
          </reference>
        </references>
      </pivotArea>
    </format>
    <format dxfId="563">
      <pivotArea collapsedLevelsAreSubtotals="1" fieldPosition="0">
        <references count="1">
          <reference field="1" count="1">
            <x v="231"/>
          </reference>
        </references>
      </pivotArea>
    </format>
    <format dxfId="562">
      <pivotArea collapsedLevelsAreSubtotals="1" fieldPosition="0">
        <references count="1">
          <reference field="1" count="1">
            <x v="232"/>
          </reference>
        </references>
      </pivotArea>
    </format>
    <format dxfId="561">
      <pivotArea dataOnly="0" labelOnly="1" fieldPosition="0">
        <references count="1">
          <reference field="1" count="17">
            <x v="92"/>
            <x v="93"/>
            <x v="98"/>
            <x v="99"/>
            <x v="100"/>
            <x v="101"/>
            <x v="102"/>
            <x v="103"/>
            <x v="104"/>
            <x v="105"/>
            <x v="106"/>
            <x v="107"/>
            <x v="108"/>
            <x v="109"/>
            <x v="110"/>
            <x v="112"/>
            <x v="114"/>
          </reference>
        </references>
      </pivotArea>
    </format>
    <format dxfId="560">
      <pivotArea outline="0" collapsedLevelsAreSubtotals="1" fieldPosition="0"/>
    </format>
    <format dxfId="559">
      <pivotArea dataOnly="0" labelOnly="1" fieldPosition="0">
        <references count="1">
          <reference field="1" count="21">
            <x v="86"/>
            <x v="88"/>
            <x v="89"/>
            <x v="95"/>
            <x v="97"/>
            <x v="101"/>
            <x v="102"/>
            <x v="104"/>
            <x v="105"/>
            <x v="106"/>
            <x v="107"/>
            <x v="108"/>
            <x v="109"/>
            <x v="110"/>
            <x v="112"/>
            <x v="115"/>
            <x v="121"/>
            <x v="163"/>
            <x v="177"/>
            <x v="179"/>
            <x v="186"/>
          </reference>
        </references>
      </pivotArea>
    </format>
    <format dxfId="558">
      <pivotArea outline="0" collapsedLevelsAreSubtotals="1" fieldPosition="0"/>
    </format>
    <format dxfId="557">
      <pivotArea type="all" dataOnly="0" outline="0" fieldPosition="0"/>
    </format>
    <format dxfId="556">
      <pivotArea outline="0" collapsedLevelsAreSubtotals="1" fieldPosition="0"/>
    </format>
    <format dxfId="555">
      <pivotArea field="1" type="button" dataOnly="0" labelOnly="1" outline="0" axis="axisRow" fieldPosition="0"/>
    </format>
    <format dxfId="554">
      <pivotArea dataOnly="0" labelOnly="1" fieldPosition="0">
        <references count="1">
          <reference field="1" count="50">
            <x v="88"/>
            <x v="89"/>
            <x v="90"/>
            <x v="91"/>
            <x v="92"/>
            <x v="93"/>
            <x v="95"/>
            <x v="96"/>
            <x v="97"/>
            <x v="98"/>
            <x v="99"/>
            <x v="100"/>
            <x v="101"/>
            <x v="102"/>
            <x v="103"/>
            <x v="104"/>
            <x v="105"/>
            <x v="106"/>
            <x v="107"/>
            <x v="108"/>
            <x v="109"/>
            <x v="110"/>
            <x v="112"/>
            <x v="114"/>
            <x v="115"/>
            <x v="116"/>
            <x v="117"/>
            <x v="118"/>
            <x v="119"/>
            <x v="120"/>
            <x v="121"/>
            <x v="122"/>
            <x v="123"/>
            <x v="124"/>
            <x v="125"/>
            <x v="126"/>
            <x v="127"/>
            <x v="128"/>
            <x v="129"/>
            <x v="130"/>
            <x v="131"/>
            <x v="236"/>
            <x v="237"/>
            <x v="238"/>
            <x v="239"/>
            <x v="240"/>
            <x v="241"/>
            <x v="242"/>
            <x v="243"/>
            <x v="244"/>
          </reference>
        </references>
      </pivotArea>
    </format>
    <format dxfId="553">
      <pivotArea dataOnly="0" labelOnly="1" fieldPosition="0">
        <references count="1">
          <reference field="1" count="50">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reference>
        </references>
      </pivotArea>
    </format>
    <format dxfId="552">
      <pivotArea dataOnly="0" labelOnly="1" fieldPosition="0">
        <references count="1">
          <reference field="1" count="48">
            <x v="57"/>
            <x v="86"/>
            <x v="87"/>
            <x v="94"/>
            <x v="182"/>
            <x v="183"/>
            <x v="184"/>
            <x v="185"/>
            <x v="186"/>
            <x v="187"/>
            <x v="188"/>
            <x v="189"/>
            <x v="190"/>
            <x v="191"/>
            <x v="192"/>
            <x v="193"/>
            <x v="194"/>
            <x v="195"/>
            <x v="196"/>
            <x v="197"/>
            <x v="198"/>
            <x v="199"/>
            <x v="200"/>
            <x v="201"/>
            <x v="202"/>
            <x v="203"/>
            <x v="204"/>
            <x v="205"/>
            <x v="206"/>
            <x v="207"/>
            <x v="208"/>
            <x v="210"/>
            <x v="211"/>
            <x v="212"/>
            <x v="215"/>
            <x v="216"/>
            <x v="217"/>
            <x v="218"/>
            <x v="219"/>
            <x v="222"/>
            <x v="227"/>
            <x v="228"/>
            <x v="229"/>
            <x v="230"/>
            <x v="231"/>
            <x v="232"/>
            <x v="235"/>
            <x v="245"/>
          </reference>
        </references>
      </pivotArea>
    </format>
    <format dxfId="551">
      <pivotArea dataOnly="0" labelOnly="1" grandRow="1" outline="0" fieldPosition="0"/>
    </format>
    <format dxfId="550">
      <pivotArea dataOnly="0" labelOnly="1" fieldPosition="0">
        <references count="2">
          <reference field="1" count="1" selected="0">
            <x v="87"/>
          </reference>
          <reference field="2" count="7">
            <x v="311"/>
            <x v="326"/>
            <x v="415"/>
            <x v="418"/>
            <x v="446"/>
            <x v="648"/>
            <x v="788"/>
          </reference>
        </references>
      </pivotArea>
    </format>
    <format dxfId="549">
      <pivotArea dataOnly="0" labelOnly="1" outline="0" fieldPosition="0">
        <references count="1">
          <reference field="4294967294" count="3">
            <x v="0"/>
            <x v="1"/>
            <x v="2"/>
          </reference>
        </references>
      </pivotArea>
    </format>
    <format dxfId="548">
      <pivotArea type="all" dataOnly="0" outline="0" fieldPosition="0"/>
    </format>
    <format dxfId="547">
      <pivotArea outline="0" collapsedLevelsAreSubtotals="1" fieldPosition="0"/>
    </format>
    <format dxfId="546">
      <pivotArea field="1" type="button" dataOnly="0" labelOnly="1" outline="0" axis="axisRow" fieldPosition="0"/>
    </format>
    <format dxfId="545">
      <pivotArea dataOnly="0" labelOnly="1" fieldPosition="0">
        <references count="1">
          <reference field="1" count="50">
            <x v="88"/>
            <x v="89"/>
            <x v="90"/>
            <x v="91"/>
            <x v="92"/>
            <x v="93"/>
            <x v="95"/>
            <x v="96"/>
            <x v="97"/>
            <x v="98"/>
            <x v="99"/>
            <x v="100"/>
            <x v="101"/>
            <x v="102"/>
            <x v="103"/>
            <x v="104"/>
            <x v="105"/>
            <x v="106"/>
            <x v="107"/>
            <x v="108"/>
            <x v="109"/>
            <x v="110"/>
            <x v="112"/>
            <x v="114"/>
            <x v="115"/>
            <x v="116"/>
            <x v="117"/>
            <x v="118"/>
            <x v="119"/>
            <x v="120"/>
            <x v="121"/>
            <x v="122"/>
            <x v="123"/>
            <x v="124"/>
            <x v="125"/>
            <x v="126"/>
            <x v="127"/>
            <x v="128"/>
            <x v="129"/>
            <x v="130"/>
            <x v="131"/>
            <x v="236"/>
            <x v="237"/>
            <x v="238"/>
            <x v="239"/>
            <x v="240"/>
            <x v="241"/>
            <x v="242"/>
            <x v="243"/>
            <x v="244"/>
          </reference>
        </references>
      </pivotArea>
    </format>
    <format dxfId="544">
      <pivotArea dataOnly="0" labelOnly="1" fieldPosition="0">
        <references count="1">
          <reference field="1" count="50">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reference>
        </references>
      </pivotArea>
    </format>
    <format dxfId="543">
      <pivotArea dataOnly="0" labelOnly="1" fieldPosition="0">
        <references count="1">
          <reference field="1" count="48">
            <x v="57"/>
            <x v="86"/>
            <x v="87"/>
            <x v="94"/>
            <x v="182"/>
            <x v="183"/>
            <x v="184"/>
            <x v="185"/>
            <x v="186"/>
            <x v="187"/>
            <x v="188"/>
            <x v="189"/>
            <x v="190"/>
            <x v="191"/>
            <x v="192"/>
            <x v="193"/>
            <x v="194"/>
            <x v="195"/>
            <x v="196"/>
            <x v="197"/>
            <x v="198"/>
            <x v="199"/>
            <x v="200"/>
            <x v="201"/>
            <x v="202"/>
            <x v="203"/>
            <x v="204"/>
            <x v="205"/>
            <x v="206"/>
            <x v="207"/>
            <x v="208"/>
            <x v="210"/>
            <x v="211"/>
            <x v="212"/>
            <x v="215"/>
            <x v="216"/>
            <x v="217"/>
            <x v="218"/>
            <x v="219"/>
            <x v="222"/>
            <x v="227"/>
            <x v="228"/>
            <x v="229"/>
            <x v="230"/>
            <x v="231"/>
            <x v="232"/>
            <x v="235"/>
            <x v="245"/>
          </reference>
        </references>
      </pivotArea>
    </format>
    <format dxfId="542">
      <pivotArea dataOnly="0" labelOnly="1" grandRow="1" outline="0" fieldPosition="0"/>
    </format>
    <format dxfId="541">
      <pivotArea dataOnly="0" labelOnly="1" fieldPosition="0">
        <references count="2">
          <reference field="1" count="1" selected="0">
            <x v="87"/>
          </reference>
          <reference field="2" count="7">
            <x v="311"/>
            <x v="326"/>
            <x v="415"/>
            <x v="418"/>
            <x v="446"/>
            <x v="648"/>
            <x v="788"/>
          </reference>
        </references>
      </pivotArea>
    </format>
    <format dxfId="540">
      <pivotArea dataOnly="0" labelOnly="1" outline="0" fieldPosition="0">
        <references count="1">
          <reference field="4294967294" count="3">
            <x v="0"/>
            <x v="1"/>
            <x v="2"/>
          </reference>
        </references>
      </pivotArea>
    </format>
    <format dxfId="539">
      <pivotArea dataOnly="0" labelOnly="1" fieldPosition="0">
        <references count="1">
          <reference field="1" count="50">
            <x v="57"/>
            <x v="86"/>
            <x v="87"/>
            <x v="88"/>
            <x v="89"/>
            <x v="90"/>
            <x v="91"/>
            <x v="92"/>
            <x v="93"/>
            <x v="95"/>
            <x v="96"/>
            <x v="97"/>
            <x v="98"/>
            <x v="99"/>
            <x v="100"/>
            <x v="101"/>
            <x v="102"/>
            <x v="103"/>
            <x v="104"/>
            <x v="105"/>
            <x v="106"/>
            <x v="107"/>
            <x v="108"/>
            <x v="109"/>
            <x v="110"/>
            <x v="112"/>
            <x v="114"/>
            <x v="115"/>
            <x v="116"/>
            <x v="117"/>
            <x v="118"/>
            <x v="119"/>
            <x v="120"/>
            <x v="121"/>
            <x v="122"/>
            <x v="123"/>
            <x v="124"/>
            <x v="125"/>
            <x v="126"/>
            <x v="127"/>
            <x v="128"/>
            <x v="236"/>
            <x v="237"/>
            <x v="238"/>
            <x v="239"/>
            <x v="240"/>
            <x v="241"/>
            <x v="242"/>
            <x v="243"/>
            <x v="244"/>
          </reference>
        </references>
      </pivotArea>
    </format>
    <format dxfId="538">
      <pivotArea dataOnly="0" labelOnly="1" fieldPosition="0">
        <references count="1">
          <reference field="1" count="50">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reference>
        </references>
      </pivotArea>
    </format>
    <format dxfId="537">
      <pivotArea dataOnly="0" labelOnly="1" fieldPosition="0">
        <references count="1">
          <reference field="1" count="46">
            <x v="94"/>
            <x v="179"/>
            <x v="180"/>
            <x v="181"/>
            <x v="182"/>
            <x v="183"/>
            <x v="184"/>
            <x v="185"/>
            <x v="186"/>
            <x v="187"/>
            <x v="188"/>
            <x v="189"/>
            <x v="190"/>
            <x v="191"/>
            <x v="192"/>
            <x v="193"/>
            <x v="194"/>
            <x v="195"/>
            <x v="196"/>
            <x v="197"/>
            <x v="198"/>
            <x v="199"/>
            <x v="200"/>
            <x v="201"/>
            <x v="202"/>
            <x v="203"/>
            <x v="204"/>
            <x v="206"/>
            <x v="207"/>
            <x v="208"/>
            <x v="210"/>
            <x v="211"/>
            <x v="212"/>
            <x v="215"/>
            <x v="216"/>
            <x v="217"/>
            <x v="218"/>
            <x v="219"/>
            <x v="222"/>
            <x v="227"/>
            <x v="228"/>
            <x v="229"/>
            <x v="230"/>
            <x v="231"/>
            <x v="232"/>
            <x v="235"/>
          </reference>
        </references>
      </pivotArea>
    </format>
    <format dxfId="536">
      <pivotArea outline="0" collapsedLevelsAreSubtotals="1" fieldPosition="0"/>
    </format>
    <format dxfId="535">
      <pivotArea dataOnly="0" labelOnly="1" fieldPosition="0">
        <references count="1">
          <reference field="1" count="50">
            <x v="57"/>
            <x v="86"/>
            <x v="87"/>
            <x v="88"/>
            <x v="89"/>
            <x v="90"/>
            <x v="91"/>
            <x v="92"/>
            <x v="93"/>
            <x v="94"/>
            <x v="95"/>
            <x v="96"/>
            <x v="97"/>
            <x v="98"/>
            <x v="99"/>
            <x v="100"/>
            <x v="101"/>
            <x v="102"/>
            <x v="103"/>
            <x v="104"/>
            <x v="105"/>
            <x v="106"/>
            <x v="107"/>
            <x v="108"/>
            <x v="109"/>
            <x v="110"/>
            <x v="112"/>
            <x v="114"/>
            <x v="115"/>
            <x v="116"/>
            <x v="117"/>
            <x v="118"/>
            <x v="119"/>
            <x v="120"/>
            <x v="121"/>
            <x v="122"/>
            <x v="123"/>
            <x v="124"/>
            <x v="125"/>
            <x v="126"/>
            <x v="127"/>
            <x v="128"/>
            <x v="129"/>
            <x v="130"/>
            <x v="131"/>
            <x v="132"/>
            <x v="133"/>
            <x v="134"/>
            <x v="135"/>
            <x v="136"/>
          </reference>
        </references>
      </pivotArea>
    </format>
    <format dxfId="534">
      <pivotArea dataOnly="0" labelOnly="1" fieldPosition="0">
        <references count="1">
          <reference field="1" count="50">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reference>
        </references>
      </pivotArea>
    </format>
    <format dxfId="533">
      <pivotArea dataOnly="0" labelOnly="1" fieldPosition="0">
        <references count="1">
          <reference field="1" count="46">
            <x v="187"/>
            <x v="188"/>
            <x v="189"/>
            <x v="190"/>
            <x v="191"/>
            <x v="192"/>
            <x v="193"/>
            <x v="194"/>
            <x v="195"/>
            <x v="196"/>
            <x v="197"/>
            <x v="198"/>
            <x v="199"/>
            <x v="200"/>
            <x v="201"/>
            <x v="202"/>
            <x v="203"/>
            <x v="204"/>
            <x v="206"/>
            <x v="207"/>
            <x v="208"/>
            <x v="210"/>
            <x v="211"/>
            <x v="212"/>
            <x v="215"/>
            <x v="216"/>
            <x v="217"/>
            <x v="218"/>
            <x v="219"/>
            <x v="222"/>
            <x v="227"/>
            <x v="228"/>
            <x v="229"/>
            <x v="230"/>
            <x v="231"/>
            <x v="232"/>
            <x v="235"/>
            <x v="236"/>
            <x v="237"/>
            <x v="238"/>
            <x v="239"/>
            <x v="240"/>
            <x v="241"/>
            <x v="242"/>
            <x v="243"/>
            <x v="244"/>
          </reference>
        </references>
      </pivotArea>
    </format>
    <format dxfId="532">
      <pivotArea dataOnly="0" labelOnly="1" grandRow="1" outline="0" fieldPosition="0"/>
    </format>
    <format dxfId="531">
      <pivotArea collapsedLevelsAreSubtotals="1" fieldPosition="0">
        <references count="1">
          <reference field="1" count="1">
            <x v="87"/>
          </reference>
        </references>
      </pivotArea>
    </format>
    <format dxfId="530">
      <pivotArea collapsedLevelsAreSubtotals="1" fieldPosition="0">
        <references count="1">
          <reference field="1" count="1">
            <x v="88"/>
          </reference>
        </references>
      </pivotArea>
    </format>
    <format dxfId="529">
      <pivotArea collapsedLevelsAreSubtotals="1" fieldPosition="0">
        <references count="1">
          <reference field="1" count="1">
            <x v="89"/>
          </reference>
        </references>
      </pivotArea>
    </format>
    <format dxfId="528">
      <pivotArea dataOnly="0" labelOnly="1" fieldPosition="0">
        <references count="1">
          <reference field="1" count="3">
            <x v="87"/>
            <x v="88"/>
            <x v="89"/>
          </reference>
        </references>
      </pivotArea>
    </format>
    <format dxfId="527">
      <pivotArea collapsedLevelsAreSubtotals="1" fieldPosition="0">
        <references count="1">
          <reference field="1" count="1">
            <x v="86"/>
          </reference>
        </references>
      </pivotArea>
    </format>
    <format dxfId="526">
      <pivotArea dataOnly="0" labelOnly="1" fieldPosition="0">
        <references count="1">
          <reference field="1" count="1">
            <x v="86"/>
          </reference>
        </references>
      </pivotArea>
    </format>
    <format dxfId="525">
      <pivotArea collapsedLevelsAreSubtotals="1" fieldPosition="0">
        <references count="1">
          <reference field="1" count="1">
            <x v="85"/>
          </reference>
        </references>
      </pivotArea>
    </format>
    <format dxfId="524">
      <pivotArea dataOnly="0" labelOnly="1" fieldPosition="0">
        <references count="1">
          <reference field="1" count="1">
            <x v="85"/>
          </reference>
        </references>
      </pivotArea>
    </format>
    <format dxfId="523">
      <pivotArea collapsedLevelsAreSubtotals="1" fieldPosition="0">
        <references count="1">
          <reference field="1" count="1">
            <x v="85"/>
          </reference>
        </references>
      </pivotArea>
    </format>
    <format dxfId="522">
      <pivotArea dataOnly="0" labelOnly="1" fieldPosition="0">
        <references count="1">
          <reference field="1" count="1">
            <x v="85"/>
          </reference>
        </references>
      </pivotArea>
    </format>
    <format dxfId="521">
      <pivotArea dataOnly="0" labelOnly="1" fieldPosition="0">
        <references count="1">
          <reference field="1" count="1">
            <x v="84"/>
          </reference>
        </references>
      </pivotArea>
    </format>
    <format dxfId="520">
      <pivotArea dataOnly="0" labelOnly="1" fieldPosition="0">
        <references count="1">
          <reference field="1" count="1">
            <x v="83"/>
          </reference>
        </references>
      </pivotArea>
    </format>
    <format dxfId="519">
      <pivotArea collapsedLevelsAreSubtotals="1" fieldPosition="0">
        <references count="1">
          <reference field="1" count="1">
            <x v="83"/>
          </reference>
        </references>
      </pivotArea>
    </format>
    <format dxfId="518">
      <pivotArea collapsedLevelsAreSubtotals="1" fieldPosition="0">
        <references count="1">
          <reference field="1" count="1">
            <x v="84"/>
          </reference>
        </references>
      </pivotArea>
    </format>
    <format dxfId="517">
      <pivotArea collapsedLevelsAreSubtotals="1" fieldPosition="0">
        <references count="1">
          <reference field="1" count="1">
            <x v="81"/>
          </reference>
        </references>
      </pivotArea>
    </format>
    <format dxfId="516">
      <pivotArea collapsedLevelsAreSubtotals="1" fieldPosition="0">
        <references count="1">
          <reference field="1" count="1">
            <x v="82"/>
          </reference>
        </references>
      </pivotArea>
    </format>
    <format dxfId="515">
      <pivotArea dataOnly="0" labelOnly="1" fieldPosition="0">
        <references count="1">
          <reference field="1" count="2">
            <x v="81"/>
            <x v="82"/>
          </reference>
        </references>
      </pivotArea>
    </format>
    <format dxfId="514">
      <pivotArea dataOnly="0" labelOnly="1" fieldPosition="0">
        <references count="1">
          <reference field="1" count="2">
            <x v="246"/>
            <x v="247"/>
          </reference>
        </references>
      </pivotArea>
    </format>
    <format dxfId="513">
      <pivotArea dataOnly="0" labelOnly="1" fieldPosition="0">
        <references count="1">
          <reference field="1" count="3">
            <x v="78"/>
            <x v="79"/>
            <x v="80"/>
          </reference>
        </references>
      </pivotArea>
    </format>
    <format dxfId="512">
      <pivotArea collapsedLevelsAreSubtotals="1" fieldPosition="0">
        <references count="1">
          <reference field="1" count="1">
            <x v="78"/>
          </reference>
        </references>
      </pivotArea>
    </format>
    <format dxfId="511">
      <pivotArea collapsedLevelsAreSubtotals="1" fieldPosition="0">
        <references count="1">
          <reference field="1" count="1">
            <x v="79"/>
          </reference>
        </references>
      </pivotArea>
    </format>
    <format dxfId="510">
      <pivotArea collapsedLevelsAreSubtotals="1" fieldPosition="0">
        <references count="1">
          <reference field="1" count="1">
            <x v="80"/>
          </reference>
        </references>
      </pivotArea>
    </format>
    <format dxfId="509">
      <pivotArea collapsedLevelsAreSubtotals="1" fieldPosition="0">
        <references count="1">
          <reference field="1" count="1">
            <x v="76"/>
          </reference>
        </references>
      </pivotArea>
    </format>
    <format dxfId="508">
      <pivotArea collapsedLevelsAreSubtotals="1" fieldPosition="0">
        <references count="1">
          <reference field="1" count="1">
            <x v="77"/>
          </reference>
        </references>
      </pivotArea>
    </format>
    <format dxfId="507">
      <pivotArea dataOnly="0" labelOnly="1" fieldPosition="0">
        <references count="1">
          <reference field="1" count="2">
            <x v="76"/>
            <x v="77"/>
          </reference>
        </references>
      </pivotArea>
    </format>
    <format dxfId="506">
      <pivotArea collapsedLevelsAreSubtotals="1" fieldPosition="0">
        <references count="1">
          <reference field="1" count="1">
            <x v="74"/>
          </reference>
        </references>
      </pivotArea>
    </format>
    <format dxfId="505">
      <pivotArea collapsedLevelsAreSubtotals="1" fieldPosition="0">
        <references count="1">
          <reference field="1" count="1">
            <x v="75"/>
          </reference>
        </references>
      </pivotArea>
    </format>
    <format dxfId="504">
      <pivotArea dataOnly="0" labelOnly="1" fieldPosition="0">
        <references count="1">
          <reference field="1" count="2">
            <x v="74"/>
            <x v="75"/>
          </reference>
        </references>
      </pivotArea>
    </format>
    <format dxfId="503">
      <pivotArea collapsedLevelsAreSubtotals="1" fieldPosition="0">
        <references count="1">
          <reference field="1" count="1">
            <x v="73"/>
          </reference>
        </references>
      </pivotArea>
    </format>
    <format dxfId="502">
      <pivotArea dataOnly="0" labelOnly="1" fieldPosition="0">
        <references count="1">
          <reference field="1" count="1">
            <x v="73"/>
          </reference>
        </references>
      </pivotArea>
    </format>
    <format dxfId="501">
      <pivotArea collapsedLevelsAreSubtotals="1" fieldPosition="0">
        <references count="1">
          <reference field="1" count="1">
            <x v="72"/>
          </reference>
        </references>
      </pivotArea>
    </format>
    <format dxfId="500">
      <pivotArea dataOnly="0" labelOnly="1" fieldPosition="0">
        <references count="1">
          <reference field="1" count="1">
            <x v="72"/>
          </reference>
        </references>
      </pivotArea>
    </format>
    <format dxfId="499">
      <pivotArea collapsedLevelsAreSubtotals="1" fieldPosition="0">
        <references count="1">
          <reference field="1" count="1">
            <x v="70"/>
          </reference>
        </references>
      </pivotArea>
    </format>
    <format dxfId="498">
      <pivotArea collapsedLevelsAreSubtotals="1" fieldPosition="0">
        <references count="1">
          <reference field="1" count="1">
            <x v="71"/>
          </reference>
        </references>
      </pivotArea>
    </format>
    <format dxfId="497">
      <pivotArea dataOnly="0" labelOnly="1" fieldPosition="0">
        <references count="1">
          <reference field="1" count="2">
            <x v="70"/>
            <x v="71"/>
          </reference>
        </references>
      </pivotArea>
    </format>
    <format dxfId="496">
      <pivotArea collapsedLevelsAreSubtotals="1" fieldPosition="0">
        <references count="1">
          <reference field="1" count="1">
            <x v="69"/>
          </reference>
        </references>
      </pivotArea>
    </format>
    <format dxfId="495">
      <pivotArea dataOnly="0" labelOnly="1" fieldPosition="0">
        <references count="1">
          <reference field="1" count="1">
            <x v="69"/>
          </reference>
        </references>
      </pivotArea>
    </format>
    <format dxfId="494">
      <pivotArea collapsedLevelsAreSubtotals="1" fieldPosition="0">
        <references count="1">
          <reference field="1" count="1">
            <x v="68"/>
          </reference>
        </references>
      </pivotArea>
    </format>
    <format dxfId="493">
      <pivotArea dataOnly="0" labelOnly="1" fieldPosition="0">
        <references count="1">
          <reference field="1" count="1">
            <x v="68"/>
          </reference>
        </references>
      </pivotArea>
    </format>
    <format dxfId="492">
      <pivotArea collapsedLevelsAreSubtotals="1" fieldPosition="0">
        <references count="1">
          <reference field="1" count="1">
            <x v="66"/>
          </reference>
        </references>
      </pivotArea>
    </format>
    <format dxfId="491">
      <pivotArea collapsedLevelsAreSubtotals="1" fieldPosition="0">
        <references count="1">
          <reference field="1" count="1">
            <x v="67"/>
          </reference>
        </references>
      </pivotArea>
    </format>
    <format dxfId="490">
      <pivotArea dataOnly="0" labelOnly="1" fieldPosition="0">
        <references count="1">
          <reference field="1" count="2">
            <x v="66"/>
            <x v="67"/>
          </reference>
        </references>
      </pivotArea>
    </format>
    <format dxfId="489">
      <pivotArea collapsedLevelsAreSubtotals="1" fieldPosition="0">
        <references count="1">
          <reference field="1" count="1">
            <x v="65"/>
          </reference>
        </references>
      </pivotArea>
    </format>
    <format dxfId="488">
      <pivotArea dataOnly="0" labelOnly="1" fieldPosition="0">
        <references count="1">
          <reference field="1" count="1">
            <x v="65"/>
          </reference>
        </references>
      </pivotArea>
    </format>
    <format dxfId="487">
      <pivotArea collapsedLevelsAreSubtotals="1" fieldPosition="0">
        <references count="1">
          <reference field="1" count="1">
            <x v="250"/>
          </reference>
        </references>
      </pivotArea>
    </format>
    <format dxfId="486">
      <pivotArea collapsedLevelsAreSubtotals="1" fieldPosition="0">
        <references count="1">
          <reference field="1" count="1">
            <x v="62"/>
          </reference>
        </references>
      </pivotArea>
    </format>
    <format dxfId="485">
      <pivotArea collapsedLevelsAreSubtotals="1" fieldPosition="0">
        <references count="1">
          <reference field="1" count="1">
            <x v="260"/>
          </reference>
        </references>
      </pivotArea>
    </format>
    <format dxfId="484">
      <pivotArea dataOnly="0" labelOnly="1" fieldPosition="0">
        <references count="1">
          <reference field="1" count="3">
            <x v="62"/>
            <x v="250"/>
            <x v="260"/>
          </reference>
        </references>
      </pivotArea>
    </format>
    <format dxfId="483">
      <pivotArea collapsedLevelsAreSubtotals="1" fieldPosition="0">
        <references count="1">
          <reference field="1" count="1">
            <x v="64"/>
          </reference>
        </references>
      </pivotArea>
    </format>
    <format dxfId="482">
      <pivotArea dataOnly="0" labelOnly="1" fieldPosition="0">
        <references count="1">
          <reference field="1" count="1">
            <x v="64"/>
          </reference>
        </references>
      </pivotArea>
    </format>
    <format dxfId="481">
      <pivotArea collapsedLevelsAreSubtotals="1" fieldPosition="0">
        <references count="1">
          <reference field="1" count="1">
            <x v="62"/>
          </reference>
        </references>
      </pivotArea>
    </format>
    <format dxfId="480">
      <pivotArea collapsedLevelsAreSubtotals="1" fieldPosition="0">
        <references count="1">
          <reference field="1" count="1">
            <x v="63"/>
          </reference>
        </references>
      </pivotArea>
    </format>
    <format dxfId="479">
      <pivotArea dataOnly="0" labelOnly="1" fieldPosition="0">
        <references count="1">
          <reference field="1" count="2">
            <x v="62"/>
            <x v="63"/>
          </reference>
        </references>
      </pivotArea>
    </format>
    <format dxfId="478">
      <pivotArea dataOnly="0" labelOnly="1" fieldPosition="0">
        <references count="1">
          <reference field="1" count="1">
            <x v="63"/>
          </reference>
        </references>
      </pivotArea>
    </format>
    <format dxfId="477">
      <pivotArea collapsedLevelsAreSubtotals="1" fieldPosition="0">
        <references count="1">
          <reference field="1" count="1">
            <x v="61"/>
          </reference>
        </references>
      </pivotArea>
    </format>
    <format dxfId="476">
      <pivotArea dataOnly="0" labelOnly="1" fieldPosition="0">
        <references count="1">
          <reference field="1" count="1">
            <x v="61"/>
          </reference>
        </references>
      </pivotArea>
    </format>
    <format dxfId="475">
      <pivotArea collapsedLevelsAreSubtotals="1" fieldPosition="0">
        <references count="1">
          <reference field="1" count="1">
            <x v="59"/>
          </reference>
        </references>
      </pivotArea>
    </format>
    <format dxfId="474">
      <pivotArea dataOnly="0" labelOnly="1" fieldPosition="0">
        <references count="1">
          <reference field="1" count="1">
            <x v="59"/>
          </reference>
        </references>
      </pivotArea>
    </format>
    <format dxfId="473">
      <pivotArea collapsedLevelsAreSubtotals="1" fieldPosition="0">
        <references count="1">
          <reference field="1" count="1">
            <x v="60"/>
          </reference>
        </references>
      </pivotArea>
    </format>
    <format dxfId="472">
      <pivotArea dataOnly="0" labelOnly="1" fieldPosition="0">
        <references count="1">
          <reference field="1" count="1">
            <x v="60"/>
          </reference>
        </references>
      </pivotArea>
    </format>
    <format dxfId="471">
      <pivotArea dataOnly="0" labelOnly="1" fieldPosition="0">
        <references count="1">
          <reference field="1" count="1">
            <x v="58"/>
          </reference>
        </references>
      </pivotArea>
    </format>
    <format dxfId="470">
      <pivotArea collapsedLevelsAreSubtotals="1" fieldPosition="0">
        <references count="1">
          <reference field="1" count="1">
            <x v="58"/>
          </reference>
        </references>
      </pivotArea>
    </format>
    <format dxfId="469">
      <pivotArea collapsedLevelsAreSubtotals="1" fieldPosition="0">
        <references count="1">
          <reference field="1" count="1">
            <x v="59"/>
          </reference>
        </references>
      </pivotArea>
    </format>
    <format dxfId="468">
      <pivotArea dataOnly="0" labelOnly="1" fieldPosition="0">
        <references count="1">
          <reference field="1" count="2">
            <x v="58"/>
            <x v="59"/>
          </reference>
        </references>
      </pivotArea>
    </format>
    <format dxfId="467">
      <pivotArea collapsedLevelsAreSubtotals="1" fieldPosition="0">
        <references count="1">
          <reference field="1" count="1">
            <x v="57"/>
          </reference>
        </references>
      </pivotArea>
    </format>
    <format dxfId="466">
      <pivotArea dataOnly="0" labelOnly="1" fieldPosition="0">
        <references count="1">
          <reference field="1" count="1">
            <x v="57"/>
          </reference>
        </references>
      </pivotArea>
    </format>
    <format dxfId="465">
      <pivotArea collapsedLevelsAreSubtotals="1" fieldPosition="0">
        <references count="1">
          <reference field="1" count="1">
            <x v="55"/>
          </reference>
        </references>
      </pivotArea>
    </format>
    <format dxfId="464">
      <pivotArea collapsedLevelsAreSubtotals="1" fieldPosition="0">
        <references count="1">
          <reference field="1" count="1">
            <x v="56"/>
          </reference>
        </references>
      </pivotArea>
    </format>
    <format dxfId="463">
      <pivotArea dataOnly="0" labelOnly="1" fieldPosition="0">
        <references count="1">
          <reference field="1" count="2">
            <x v="55"/>
            <x v="56"/>
          </reference>
        </references>
      </pivotArea>
    </format>
    <format dxfId="462">
      <pivotArea collapsedLevelsAreSubtotals="1" fieldPosition="0">
        <references count="1">
          <reference field="1" count="1">
            <x v="54"/>
          </reference>
        </references>
      </pivotArea>
    </format>
    <format dxfId="461">
      <pivotArea dataOnly="0" labelOnly="1" fieldPosition="0">
        <references count="1">
          <reference field="1" count="1">
            <x v="54"/>
          </reference>
        </references>
      </pivotArea>
    </format>
    <format dxfId="460">
      <pivotArea collapsedLevelsAreSubtotals="1" fieldPosition="0">
        <references count="1">
          <reference field="1" count="1">
            <x v="53"/>
          </reference>
        </references>
      </pivotArea>
    </format>
    <format dxfId="459">
      <pivotArea dataOnly="0" labelOnly="1" fieldPosition="0">
        <references count="1">
          <reference field="1" count="1">
            <x v="53"/>
          </reference>
        </references>
      </pivotArea>
    </format>
    <format dxfId="458">
      <pivotArea collapsedLevelsAreSubtotals="1" fieldPosition="0">
        <references count="1">
          <reference field="1" count="1">
            <x v="51"/>
          </reference>
        </references>
      </pivotArea>
    </format>
    <format dxfId="457">
      <pivotArea collapsedLevelsAreSubtotals="1" fieldPosition="0">
        <references count="1">
          <reference field="1" count="1">
            <x v="52"/>
          </reference>
        </references>
      </pivotArea>
    </format>
    <format dxfId="456">
      <pivotArea dataOnly="0" labelOnly="1" fieldPosition="0">
        <references count="1">
          <reference field="1" count="2">
            <x v="51"/>
            <x v="52"/>
          </reference>
        </references>
      </pivotArea>
    </format>
    <format dxfId="455">
      <pivotArea collapsedLevelsAreSubtotals="1" fieldPosition="0">
        <references count="1">
          <reference field="1" count="1">
            <x v="269"/>
          </reference>
        </references>
      </pivotArea>
    </format>
    <format dxfId="454">
      <pivotArea dataOnly="0" labelOnly="1" fieldPosition="0">
        <references count="1">
          <reference field="1" count="1">
            <x v="269"/>
          </reference>
        </references>
      </pivotArea>
    </format>
    <format dxfId="453">
      <pivotArea collapsedLevelsAreSubtotals="1" fieldPosition="0">
        <references count="1">
          <reference field="1" count="1">
            <x v="48"/>
          </reference>
        </references>
      </pivotArea>
    </format>
    <format dxfId="452">
      <pivotArea collapsedLevelsAreSubtotals="1" fieldPosition="0">
        <references count="1">
          <reference field="1" count="1">
            <x v="49"/>
          </reference>
        </references>
      </pivotArea>
    </format>
    <format dxfId="451">
      <pivotArea collapsedLevelsAreSubtotals="1" fieldPosition="0">
        <references count="1">
          <reference field="1" count="1">
            <x v="6"/>
          </reference>
        </references>
      </pivotArea>
    </format>
    <format dxfId="450">
      <pivotArea collapsedLevelsAreSubtotals="1" fieldPosition="0">
        <references count="1">
          <reference field="1" count="1">
            <x v="50"/>
          </reference>
        </references>
      </pivotArea>
    </format>
    <format dxfId="449">
      <pivotArea dataOnly="0" labelOnly="1" fieldPosition="0">
        <references count="1">
          <reference field="1" count="4">
            <x v="6"/>
            <x v="48"/>
            <x v="49"/>
            <x v="50"/>
          </reference>
        </references>
      </pivotArea>
    </format>
    <format dxfId="448">
      <pivotArea collapsedLevelsAreSubtotals="1" fieldPosition="0">
        <references count="1">
          <reference field="1" count="1">
            <x v="47"/>
          </reference>
        </references>
      </pivotArea>
    </format>
    <format dxfId="447">
      <pivotArea dataOnly="0" labelOnly="1" fieldPosition="0">
        <references count="1">
          <reference field="1" count="1">
            <x v="47"/>
          </reference>
        </references>
      </pivotArea>
    </format>
    <format dxfId="446">
      <pivotArea collapsedLevelsAreSubtotals="1" fieldPosition="0">
        <references count="1">
          <reference field="1" count="1">
            <x v="43"/>
          </reference>
        </references>
      </pivotArea>
    </format>
    <format dxfId="445">
      <pivotArea collapsedLevelsAreSubtotals="1" fieldPosition="0">
        <references count="1">
          <reference field="1" count="1">
            <x v="44"/>
          </reference>
        </references>
      </pivotArea>
    </format>
    <format dxfId="444">
      <pivotArea collapsedLevelsAreSubtotals="1" fieldPosition="0">
        <references count="1">
          <reference field="1" count="1">
            <x v="45"/>
          </reference>
        </references>
      </pivotArea>
    </format>
    <format dxfId="443">
      <pivotArea collapsedLevelsAreSubtotals="1" fieldPosition="0">
        <references count="1">
          <reference field="1" count="1">
            <x v="46"/>
          </reference>
        </references>
      </pivotArea>
    </format>
    <format dxfId="442">
      <pivotArea dataOnly="0" labelOnly="1" fieldPosition="0">
        <references count="1">
          <reference field="1" count="4">
            <x v="43"/>
            <x v="44"/>
            <x v="45"/>
            <x v="46"/>
          </reference>
        </references>
      </pivotArea>
    </format>
    <format dxfId="441">
      <pivotArea collapsedLevelsAreSubtotals="1" fieldPosition="0">
        <references count="1">
          <reference field="1" count="1">
            <x v="42"/>
          </reference>
        </references>
      </pivotArea>
    </format>
    <format dxfId="440">
      <pivotArea dataOnly="0" labelOnly="1" fieldPosition="0">
        <references count="1">
          <reference field="1" count="1">
            <x v="42"/>
          </reference>
        </references>
      </pivotArea>
    </format>
    <format dxfId="439">
      <pivotArea collapsedLevelsAreSubtotals="1" fieldPosition="0">
        <references count="1">
          <reference field="1" count="1">
            <x v="39"/>
          </reference>
        </references>
      </pivotArea>
    </format>
    <format dxfId="438">
      <pivotArea collapsedLevelsAreSubtotals="1" fieldPosition="0">
        <references count="1">
          <reference field="1" count="1">
            <x v="40"/>
          </reference>
        </references>
      </pivotArea>
    </format>
    <format dxfId="437">
      <pivotArea collapsedLevelsAreSubtotals="1" fieldPosition="0">
        <references count="1">
          <reference field="1" count="1">
            <x v="41"/>
          </reference>
        </references>
      </pivotArea>
    </format>
    <format dxfId="436">
      <pivotArea dataOnly="0" labelOnly="1" fieldPosition="0">
        <references count="1">
          <reference field="1" count="3">
            <x v="39"/>
            <x v="40"/>
            <x v="41"/>
          </reference>
        </references>
      </pivotArea>
    </format>
    <format dxfId="435">
      <pivotArea collapsedLevelsAreSubtotals="1" fieldPosition="0">
        <references count="1">
          <reference field="1" count="1">
            <x v="38"/>
          </reference>
        </references>
      </pivotArea>
    </format>
    <format dxfId="434">
      <pivotArea dataOnly="0" labelOnly="1" fieldPosition="0">
        <references count="1">
          <reference field="1" count="1">
            <x v="38"/>
          </reference>
        </references>
      </pivotArea>
    </format>
    <format dxfId="433">
      <pivotArea collapsedLevelsAreSubtotals="1" fieldPosition="0">
        <references count="1">
          <reference field="1" count="1">
            <x v="36"/>
          </reference>
        </references>
      </pivotArea>
    </format>
    <format dxfId="432">
      <pivotArea collapsedLevelsAreSubtotals="1" fieldPosition="0">
        <references count="1">
          <reference field="1" count="1">
            <x v="37"/>
          </reference>
        </references>
      </pivotArea>
    </format>
    <format dxfId="431">
      <pivotArea dataOnly="0" labelOnly="1" fieldPosition="0">
        <references count="1">
          <reference field="1" count="2">
            <x v="36"/>
            <x v="37"/>
          </reference>
        </references>
      </pivotArea>
    </format>
    <format dxfId="430">
      <pivotArea collapsedLevelsAreSubtotals="1" fieldPosition="0">
        <references count="1">
          <reference field="1" count="1">
            <x v="35"/>
          </reference>
        </references>
      </pivotArea>
    </format>
    <format dxfId="429">
      <pivotArea dataOnly="0" labelOnly="1" fieldPosition="0">
        <references count="1">
          <reference field="1" count="1">
            <x v="35"/>
          </reference>
        </references>
      </pivotArea>
    </format>
    <format dxfId="428">
      <pivotArea collapsedLevelsAreSubtotals="1" fieldPosition="0">
        <references count="1">
          <reference field="1" count="1">
            <x v="34"/>
          </reference>
        </references>
      </pivotArea>
    </format>
    <format dxfId="427">
      <pivotArea dataOnly="0" labelOnly="1" fieldPosition="0">
        <references count="1">
          <reference field="1" count="1">
            <x v="34"/>
          </reference>
        </references>
      </pivotArea>
    </format>
    <format dxfId="426">
      <pivotArea collapsedLevelsAreSubtotals="1" fieldPosition="0">
        <references count="1">
          <reference field="1" count="1">
            <x v="33"/>
          </reference>
        </references>
      </pivotArea>
    </format>
    <format dxfId="425">
      <pivotArea dataOnly="0" labelOnly="1" fieldPosition="0">
        <references count="1">
          <reference field="1" count="1">
            <x v="33"/>
          </reference>
        </references>
      </pivotArea>
    </format>
    <format dxfId="424">
      <pivotArea collapsedLevelsAreSubtotals="1" fieldPosition="0">
        <references count="1">
          <reference field="1" count="1">
            <x v="32"/>
          </reference>
        </references>
      </pivotArea>
    </format>
    <format dxfId="423">
      <pivotArea dataOnly="0" labelOnly="1" fieldPosition="0">
        <references count="1">
          <reference field="1" count="1">
            <x v="32"/>
          </reference>
        </references>
      </pivotArea>
    </format>
    <format dxfId="422">
      <pivotArea collapsedLevelsAreSubtotals="1" fieldPosition="0">
        <references count="1">
          <reference field="1" count="1">
            <x v="31"/>
          </reference>
        </references>
      </pivotArea>
    </format>
    <format dxfId="421">
      <pivotArea dataOnly="0" labelOnly="1" fieldPosition="0">
        <references count="1">
          <reference field="1" count="1">
            <x v="31"/>
          </reference>
        </references>
      </pivotArea>
    </format>
    <format dxfId="420">
      <pivotArea collapsedLevelsAreSubtotals="1" fieldPosition="0">
        <references count="1">
          <reference field="1" count="1">
            <x v="29"/>
          </reference>
        </references>
      </pivotArea>
    </format>
    <format dxfId="419">
      <pivotArea collapsedLevelsAreSubtotals="1" fieldPosition="0">
        <references count="1">
          <reference field="1" count="1">
            <x v="30"/>
          </reference>
        </references>
      </pivotArea>
    </format>
    <format dxfId="418">
      <pivotArea dataOnly="0" labelOnly="1" fieldPosition="0">
        <references count="1">
          <reference field="1" count="2">
            <x v="29"/>
            <x v="30"/>
          </reference>
        </references>
      </pivotArea>
    </format>
    <format dxfId="417">
      <pivotArea collapsedLevelsAreSubtotals="1" fieldPosition="0">
        <references count="1">
          <reference field="1" count="1">
            <x v="26"/>
          </reference>
        </references>
      </pivotArea>
    </format>
    <format dxfId="416">
      <pivotArea collapsedLevelsAreSubtotals="1" fieldPosition="0">
        <references count="1">
          <reference field="1" count="1">
            <x v="27"/>
          </reference>
        </references>
      </pivotArea>
    </format>
    <format dxfId="415">
      <pivotArea collapsedLevelsAreSubtotals="1" fieldPosition="0">
        <references count="1">
          <reference field="1" count="1">
            <x v="28"/>
          </reference>
        </references>
      </pivotArea>
    </format>
    <format dxfId="414">
      <pivotArea dataOnly="0" labelOnly="1" fieldPosition="0">
        <references count="1">
          <reference field="1" count="3">
            <x v="26"/>
            <x v="27"/>
            <x v="28"/>
          </reference>
        </references>
      </pivotArea>
    </format>
    <format dxfId="413">
      <pivotArea collapsedLevelsAreSubtotals="1" fieldPosition="0">
        <references count="1">
          <reference field="1" count="1">
            <x v="22"/>
          </reference>
        </references>
      </pivotArea>
    </format>
    <format dxfId="412">
      <pivotArea collapsedLevelsAreSubtotals="1" fieldPosition="0">
        <references count="1">
          <reference field="1" count="1">
            <x v="23"/>
          </reference>
        </references>
      </pivotArea>
    </format>
    <format dxfId="411">
      <pivotArea collapsedLevelsAreSubtotals="1" fieldPosition="0">
        <references count="1">
          <reference field="1" count="1">
            <x v="24"/>
          </reference>
        </references>
      </pivotArea>
    </format>
    <format dxfId="410">
      <pivotArea collapsedLevelsAreSubtotals="1" fieldPosition="0">
        <references count="1">
          <reference field="1" count="1">
            <x v="25"/>
          </reference>
        </references>
      </pivotArea>
    </format>
    <format dxfId="409">
      <pivotArea dataOnly="0" labelOnly="1" fieldPosition="0">
        <references count="1">
          <reference field="1" count="4">
            <x v="22"/>
            <x v="23"/>
            <x v="24"/>
            <x v="25"/>
          </reference>
        </references>
      </pivotArea>
    </format>
    <format dxfId="408">
      <pivotArea collapsedLevelsAreSubtotals="1" fieldPosition="0">
        <references count="1">
          <reference field="1" count="1">
            <x v="21"/>
          </reference>
        </references>
      </pivotArea>
    </format>
    <format dxfId="407">
      <pivotArea dataOnly="0" labelOnly="1" fieldPosition="0">
        <references count="1">
          <reference field="1" count="1">
            <x v="21"/>
          </reference>
        </references>
      </pivotArea>
    </format>
    <format dxfId="406">
      <pivotArea collapsedLevelsAreSubtotals="1" fieldPosition="0">
        <references count="1">
          <reference field="1" count="1">
            <x v="20"/>
          </reference>
        </references>
      </pivotArea>
    </format>
    <format dxfId="405">
      <pivotArea dataOnly="0" labelOnly="1" fieldPosition="0">
        <references count="1">
          <reference field="1" count="1">
            <x v="20"/>
          </reference>
        </references>
      </pivotArea>
    </format>
    <format dxfId="404">
      <pivotArea collapsedLevelsAreSubtotals="1" fieldPosition="0">
        <references count="1">
          <reference field="1" count="1">
            <x v="18"/>
          </reference>
        </references>
      </pivotArea>
    </format>
    <format dxfId="403">
      <pivotArea collapsedLevelsAreSubtotals="1" fieldPosition="0">
        <references count="1">
          <reference field="1" count="1">
            <x v="19"/>
          </reference>
        </references>
      </pivotArea>
    </format>
    <format dxfId="402">
      <pivotArea dataOnly="0" labelOnly="1" fieldPosition="0">
        <references count="1">
          <reference field="1" count="2">
            <x v="18"/>
            <x v="19"/>
          </reference>
        </references>
      </pivotArea>
    </format>
    <format dxfId="401">
      <pivotArea collapsedLevelsAreSubtotals="1" fieldPosition="0">
        <references count="1">
          <reference field="1" count="1">
            <x v="17"/>
          </reference>
        </references>
      </pivotArea>
    </format>
    <format dxfId="400">
      <pivotArea dataOnly="0" labelOnly="1" fieldPosition="0">
        <references count="1">
          <reference field="1" count="1">
            <x v="17"/>
          </reference>
        </references>
      </pivotArea>
    </format>
    <format dxfId="399">
      <pivotArea collapsedLevelsAreSubtotals="1" fieldPosition="0">
        <references count="1">
          <reference field="1" count="1">
            <x v="15"/>
          </reference>
        </references>
      </pivotArea>
    </format>
    <format dxfId="398">
      <pivotArea collapsedLevelsAreSubtotals="1" fieldPosition="0">
        <references count="1">
          <reference field="1" count="1">
            <x v="16"/>
          </reference>
        </references>
      </pivotArea>
    </format>
    <format dxfId="397">
      <pivotArea dataOnly="0" labelOnly="1" fieldPosition="0">
        <references count="1">
          <reference field="1" count="2">
            <x v="15"/>
            <x v="16"/>
          </reference>
        </references>
      </pivotArea>
    </format>
    <format dxfId="396">
      <pivotArea collapsedLevelsAreSubtotals="1" fieldPosition="0">
        <references count="1">
          <reference field="1" count="1">
            <x v="14"/>
          </reference>
        </references>
      </pivotArea>
    </format>
    <format dxfId="395">
      <pivotArea dataOnly="0" labelOnly="1" fieldPosition="0">
        <references count="1">
          <reference field="1" count="1">
            <x v="14"/>
          </reference>
        </references>
      </pivotArea>
    </format>
    <format dxfId="394">
      <pivotArea collapsedLevelsAreSubtotals="1" fieldPosition="0">
        <references count="1">
          <reference field="1" count="1">
            <x v="13"/>
          </reference>
        </references>
      </pivotArea>
    </format>
    <format dxfId="393">
      <pivotArea dataOnly="0" labelOnly="1" fieldPosition="0">
        <references count="1">
          <reference field="1" count="1">
            <x v="13"/>
          </reference>
        </references>
      </pivotArea>
    </format>
    <format dxfId="392">
      <pivotArea collapsedLevelsAreSubtotals="1" fieldPosition="0">
        <references count="3">
          <reference field="4294967294" count="1" selected="0">
            <x v="0"/>
          </reference>
          <reference field="1" count="1" selected="0">
            <x v="38"/>
          </reference>
          <reference field="2" count="1">
            <x v="854"/>
          </reference>
        </references>
      </pivotArea>
    </format>
    <format dxfId="391">
      <pivotArea collapsedLevelsAreSubtotals="1" fieldPosition="0">
        <references count="3">
          <reference field="4294967294" count="1" selected="0">
            <x v="0"/>
          </reference>
          <reference field="1" count="1" selected="0">
            <x v="38"/>
          </reference>
          <reference field="2" count="1">
            <x v="1108"/>
          </reference>
        </references>
      </pivotArea>
    </format>
    <format dxfId="390">
      <pivotArea collapsedLevelsAreSubtotals="1" fieldPosition="0">
        <references count="3">
          <reference field="4294967294" count="1" selected="0">
            <x v="0"/>
          </reference>
          <reference field="1" count="1" selected="0">
            <x v="38"/>
          </reference>
          <reference field="2" count="1">
            <x v="145"/>
          </reference>
        </references>
      </pivotArea>
    </format>
    <format dxfId="389">
      <pivotArea collapsedLevelsAreSubtotals="1" fieldPosition="0">
        <references count="3">
          <reference field="4294967294" count="1" selected="0">
            <x v="0"/>
          </reference>
          <reference field="1" count="1" selected="0">
            <x v="38"/>
          </reference>
          <reference field="2" count="1">
            <x v="619"/>
          </reference>
        </references>
      </pivotArea>
    </format>
    <format dxfId="388">
      <pivotArea collapsedLevelsAreSubtotals="1" fieldPosition="0">
        <references count="3">
          <reference field="4294967294" count="1" selected="0">
            <x v="0"/>
          </reference>
          <reference field="1" count="1" selected="0">
            <x v="49"/>
          </reference>
          <reference field="2" count="1">
            <x v="854"/>
          </reference>
        </references>
      </pivotArea>
    </format>
    <format dxfId="387">
      <pivotArea collapsedLevelsAreSubtotals="1" fieldPosition="0">
        <references count="3">
          <reference field="4294967294" count="1" selected="0">
            <x v="0"/>
          </reference>
          <reference field="1" count="1" selected="0">
            <x v="49"/>
          </reference>
          <reference field="2" count="1">
            <x v="865"/>
          </reference>
        </references>
      </pivotArea>
    </format>
    <format dxfId="386">
      <pivotArea collapsedLevelsAreSubtotals="1" fieldPosition="0">
        <references count="3">
          <reference field="4294967294" count="1" selected="0">
            <x v="0"/>
          </reference>
          <reference field="1" count="1" selected="0">
            <x v="49"/>
          </reference>
          <reference field="2" count="1">
            <x v="788"/>
          </reference>
        </references>
      </pivotArea>
    </format>
    <format dxfId="385">
      <pivotArea collapsedLevelsAreSubtotals="1" fieldPosition="0">
        <references count="1">
          <reference field="1" count="1">
            <x v="8"/>
          </reference>
        </references>
      </pivotArea>
    </format>
    <format dxfId="384">
      <pivotArea collapsedLevelsAreSubtotals="1" fieldPosition="0">
        <references count="1">
          <reference field="1" count="1">
            <x v="10"/>
          </reference>
        </references>
      </pivotArea>
    </format>
    <format dxfId="383">
      <pivotArea collapsedLevelsAreSubtotals="1" fieldPosition="0">
        <references count="1">
          <reference field="1" count="1">
            <x v="11"/>
          </reference>
        </references>
      </pivotArea>
    </format>
    <format dxfId="382">
      <pivotArea collapsedLevelsAreSubtotals="1" fieldPosition="0">
        <references count="1">
          <reference field="1" count="1">
            <x v="12"/>
          </reference>
        </references>
      </pivotArea>
    </format>
    <format dxfId="381">
      <pivotArea dataOnly="0" labelOnly="1" fieldPosition="0">
        <references count="1">
          <reference field="1" count="4">
            <x v="8"/>
            <x v="10"/>
            <x v="11"/>
            <x v="12"/>
          </reference>
        </references>
      </pivotArea>
    </format>
    <format dxfId="380">
      <pivotArea collapsedLevelsAreSubtotals="1" fieldPosition="0">
        <references count="1">
          <reference field="1" count="1">
            <x v="7"/>
          </reference>
        </references>
      </pivotArea>
    </format>
    <format dxfId="379">
      <pivotArea dataOnly="0" labelOnly="1" fieldPosition="0">
        <references count="1">
          <reference field="1" count="1">
            <x v="7"/>
          </reference>
        </references>
      </pivotArea>
    </format>
    <format dxfId="378">
      <pivotArea collapsedLevelsAreSubtotals="1" fieldPosition="0">
        <references count="1">
          <reference field="1" count="1">
            <x v="5"/>
          </reference>
        </references>
      </pivotArea>
    </format>
    <format dxfId="377">
      <pivotArea dataOnly="0" labelOnly="1" fieldPosition="0">
        <references count="1">
          <reference field="1" count="1">
            <x v="5"/>
          </reference>
        </references>
      </pivotArea>
    </format>
    <format dxfId="376">
      <pivotArea collapsedLevelsAreSubtotals="1" fieldPosition="0">
        <references count="1">
          <reference field="1" count="1">
            <x v="2"/>
          </reference>
        </references>
      </pivotArea>
    </format>
    <format dxfId="375">
      <pivotArea collapsedLevelsAreSubtotals="1" fieldPosition="0">
        <references count="1">
          <reference field="1" count="1">
            <x v="3"/>
          </reference>
        </references>
      </pivotArea>
    </format>
    <format dxfId="374">
      <pivotArea collapsedLevelsAreSubtotals="1" fieldPosition="0">
        <references count="1">
          <reference field="1" count="1">
            <x v="4"/>
          </reference>
        </references>
      </pivotArea>
    </format>
    <format dxfId="373">
      <pivotArea dataOnly="0" labelOnly="1" fieldPosition="0">
        <references count="1">
          <reference field="1" count="3">
            <x v="2"/>
            <x v="3"/>
            <x v="4"/>
          </reference>
        </references>
      </pivotArea>
    </format>
    <format dxfId="372">
      <pivotArea collapsedLevelsAreSubtotals="1" fieldPosition="0">
        <references count="1">
          <reference field="1" count="1">
            <x v="0"/>
          </reference>
        </references>
      </pivotArea>
    </format>
    <format dxfId="371">
      <pivotArea collapsedLevelsAreSubtotals="1" fieldPosition="0">
        <references count="1">
          <reference field="1" count="1">
            <x v="1"/>
          </reference>
        </references>
      </pivotArea>
    </format>
    <format dxfId="370">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596">
        <item x="0"/>
        <item x="1"/>
        <item x="2"/>
        <item x="4"/>
        <item x="5"/>
        <item x="7"/>
        <item x="8"/>
        <item x="9"/>
        <item m="1" x="1536"/>
        <item x="10"/>
        <item x="11"/>
        <item m="1" x="1462"/>
        <item x="12"/>
        <item x="13"/>
        <item x="14"/>
        <item x="16"/>
        <item x="18"/>
        <item x="3"/>
        <item x="6"/>
        <item x="17"/>
        <item x="15"/>
        <item m="1" x="1458"/>
        <item m="1" x="1529"/>
        <item x="21"/>
        <item x="19"/>
        <item x="23"/>
        <item m="1" x="1559"/>
        <item x="24"/>
        <item x="20"/>
        <item x="28"/>
        <item m="1" x="1526"/>
        <item x="22"/>
        <item x="39"/>
        <item x="25"/>
        <item x="29"/>
        <item x="35"/>
        <item x="26"/>
        <item x="27"/>
        <item x="38"/>
        <item x="30"/>
        <item x="31"/>
        <item x="32"/>
        <item m="1" x="1464"/>
        <item x="37"/>
        <item m="1" x="1547"/>
        <item m="1" x="1534"/>
        <item x="44"/>
        <item x="34"/>
        <item x="40"/>
        <item x="33"/>
        <item x="36"/>
        <item x="60"/>
        <item x="42"/>
        <item m="1" x="1472"/>
        <item x="41"/>
        <item x="47"/>
        <item x="43"/>
        <item m="1" x="1572"/>
        <item x="50"/>
        <item x="45"/>
        <item x="46"/>
        <item x="52"/>
        <item m="1" x="1570"/>
        <item x="53"/>
        <item x="56"/>
        <item x="49"/>
        <item x="48"/>
        <item m="1" x="1487"/>
        <item x="51"/>
        <item m="1" x="1545"/>
        <item x="54"/>
        <item x="55"/>
        <item x="62"/>
        <item x="57"/>
        <item x="58"/>
        <item x="59"/>
        <item x="61"/>
        <item x="63"/>
        <item x="64"/>
        <item x="65"/>
        <item x="66"/>
        <item x="67"/>
        <item x="68"/>
        <item m="1" x="1543"/>
        <item m="1" x="1496"/>
        <item x="69"/>
        <item x="70"/>
        <item x="76"/>
        <item m="1" x="1562"/>
        <item m="1" x="1577"/>
        <item m="1" x="1486"/>
        <item x="71"/>
        <item x="72"/>
        <item x="73"/>
        <item x="74"/>
        <item x="75"/>
        <item x="77"/>
        <item x="78"/>
        <item x="79"/>
        <item m="1" x="1508"/>
        <item x="87"/>
        <item x="80"/>
        <item m="1" x="1588"/>
        <item x="81"/>
        <item x="82"/>
        <item x="83"/>
        <item x="84"/>
        <item x="85"/>
        <item x="86"/>
        <item x="88"/>
        <item x="89"/>
        <item x="90"/>
        <item x="91"/>
        <item m="1" x="1505"/>
        <item x="92"/>
        <item x="93"/>
        <item x="94"/>
        <item x="95"/>
        <item m="1" x="1515"/>
        <item x="96"/>
        <item m="1" x="1569"/>
        <item x="97"/>
        <item x="104"/>
        <item x="98"/>
        <item x="109"/>
        <item x="99"/>
        <item x="100"/>
        <item x="101"/>
        <item x="102"/>
        <item x="103"/>
        <item x="105"/>
        <item x="106"/>
        <item x="107"/>
        <item x="108"/>
        <item x="110"/>
        <item x="111"/>
        <item m="1" x="1497"/>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22"/>
        <item m="1" x="1503"/>
        <item x="140"/>
        <item x="166"/>
        <item x="145"/>
        <item x="142"/>
        <item x="190"/>
        <item x="143"/>
        <item m="1" x="1593"/>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71"/>
        <item x="178"/>
        <item x="179"/>
        <item x="180"/>
        <item x="181"/>
        <item x="141"/>
        <item x="154"/>
        <item x="168"/>
        <item x="182"/>
        <item x="184"/>
        <item x="216"/>
        <item m="1" x="1535"/>
        <item x="186"/>
        <item x="185"/>
        <item x="187"/>
        <item x="188"/>
        <item x="191"/>
        <item x="192"/>
        <item x="193"/>
        <item x="194"/>
        <item x="195"/>
        <item x="196"/>
        <item x="197"/>
        <item x="199"/>
        <item x="200"/>
        <item x="201"/>
        <item m="1" x="1436"/>
        <item m="1" x="1438"/>
        <item m="1" x="1550"/>
        <item m="1" x="1453"/>
        <item x="204"/>
        <item x="202"/>
        <item x="203"/>
        <item x="205"/>
        <item x="206"/>
        <item x="183"/>
        <item x="207"/>
        <item x="208"/>
        <item x="209"/>
        <item x="210"/>
        <item x="211"/>
        <item m="1" x="1537"/>
        <item m="1" x="1449"/>
        <item m="1" x="1443"/>
        <item m="1" x="1483"/>
        <item x="222"/>
        <item x="212"/>
        <item x="213"/>
        <item x="214"/>
        <item x="215"/>
        <item x="217"/>
        <item m="1" x="1560"/>
        <item x="218"/>
        <item x="219"/>
        <item x="220"/>
        <item m="1" x="1461"/>
        <item m="1" x="1557"/>
        <item x="221"/>
        <item x="223"/>
        <item x="224"/>
        <item x="228"/>
        <item x="229"/>
        <item x="230"/>
        <item x="231"/>
        <item x="232"/>
        <item x="233"/>
        <item x="234"/>
        <item x="235"/>
        <item x="241"/>
        <item x="236"/>
        <item x="237"/>
        <item x="238"/>
        <item x="239"/>
        <item x="240"/>
        <item x="242"/>
        <item x="243"/>
        <item m="1" x="1548"/>
        <item x="244"/>
        <item x="245"/>
        <item m="1" x="149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77"/>
        <item x="373"/>
        <item x="114"/>
        <item x="279"/>
        <item x="280"/>
        <item x="226"/>
        <item m="1" x="1513"/>
        <item x="281"/>
        <item x="282"/>
        <item m="1" x="1509"/>
        <item x="283"/>
        <item x="284"/>
        <item x="285"/>
        <item x="286"/>
        <item x="287"/>
        <item x="288"/>
        <item x="135"/>
        <item x="289"/>
        <item x="290"/>
        <item x="291"/>
        <item x="292"/>
        <item x="293"/>
        <item x="294"/>
        <item x="295"/>
        <item x="296"/>
        <item x="370"/>
        <item x="297"/>
        <item x="298"/>
        <item x="299"/>
        <item x="300"/>
        <item x="301"/>
        <item m="1" x="1521"/>
        <item x="303"/>
        <item x="302"/>
        <item x="304"/>
        <item m="1" x="1495"/>
        <item x="312"/>
        <item x="309"/>
        <item x="308"/>
        <item m="1" x="1586"/>
        <item x="305"/>
        <item x="311"/>
        <item x="306"/>
        <item x="307"/>
        <item x="227"/>
        <item x="310"/>
        <item x="313"/>
        <item x="314"/>
        <item x="315"/>
        <item x="316"/>
        <item x="321"/>
        <item x="317"/>
        <item x="318"/>
        <item x="320"/>
        <item x="319"/>
        <item x="322"/>
        <item x="323"/>
        <item x="324"/>
        <item x="325"/>
        <item x="326"/>
        <item x="327"/>
        <item x="328"/>
        <item m="1" x="1456"/>
        <item x="329"/>
        <item x="330"/>
        <item x="331"/>
        <item x="332"/>
        <item x="333"/>
        <item x="334"/>
        <item m="1" x="1583"/>
        <item m="1" x="1592"/>
        <item m="1" x="1574"/>
        <item m="1" x="1510"/>
        <item m="1" x="1506"/>
        <item x="336"/>
        <item x="335"/>
        <item x="337"/>
        <item x="338"/>
        <item x="339"/>
        <item x="351"/>
        <item x="340"/>
        <item x="341"/>
        <item x="342"/>
        <item m="1" x="1463"/>
        <item x="343"/>
        <item x="344"/>
        <item x="345"/>
        <item x="346"/>
        <item x="361"/>
        <item x="347"/>
        <item x="348"/>
        <item x="349"/>
        <item x="350"/>
        <item x="355"/>
        <item x="352"/>
        <item x="354"/>
        <item x="353"/>
        <item x="371"/>
        <item x="362"/>
        <item x="356"/>
        <item x="357"/>
        <item x="358"/>
        <item x="359"/>
        <item x="360"/>
        <item m="1" x="1465"/>
        <item x="363"/>
        <item x="364"/>
        <item x="365"/>
        <item x="366"/>
        <item x="367"/>
        <item x="368"/>
        <item x="369"/>
        <item m="1" x="1451"/>
        <item m="1" x="1524"/>
        <item m="1" x="1530"/>
        <item x="372"/>
        <item x="374"/>
        <item m="1" x="1551"/>
        <item x="378"/>
        <item x="381"/>
        <item x="375"/>
        <item x="376"/>
        <item x="377"/>
        <item m="1" x="1484"/>
        <item x="379"/>
        <item x="380"/>
        <item x="382"/>
        <item x="383"/>
        <item x="384"/>
        <item x="385"/>
        <item m="1" x="1566"/>
        <item m="1" x="1531"/>
        <item x="386"/>
        <item x="387"/>
        <item x="388"/>
        <item m="1" x="1466"/>
        <item m="1" x="1478"/>
        <item x="389"/>
        <item x="390"/>
        <item x="393"/>
        <item x="391"/>
        <item x="392"/>
        <item x="394"/>
        <item x="395"/>
        <item x="396"/>
        <item x="397"/>
        <item x="398"/>
        <item x="399"/>
        <item m="1" x="1500"/>
        <item x="400"/>
        <item x="401"/>
        <item x="402"/>
        <item x="403"/>
        <item x="404"/>
        <item x="405"/>
        <item m="1" x="1582"/>
        <item x="406"/>
        <item x="407"/>
        <item x="409"/>
        <item x="410"/>
        <item x="411"/>
        <item x="412"/>
        <item m="1" x="1558"/>
        <item x="413"/>
        <item x="414"/>
        <item x="415"/>
        <item x="408"/>
        <item x="416"/>
        <item m="1" x="1589"/>
        <item x="421"/>
        <item m="1" x="1474"/>
        <item x="417"/>
        <item x="418"/>
        <item x="420"/>
        <item m="1" x="1576"/>
        <item x="419"/>
        <item m="1" x="1578"/>
        <item x="422"/>
        <item x="423"/>
        <item x="424"/>
        <item x="425"/>
        <item x="426"/>
        <item x="427"/>
        <item x="428"/>
        <item x="429"/>
        <item x="430"/>
        <item x="431"/>
        <item x="432"/>
        <item x="433"/>
        <item x="434"/>
        <item x="435"/>
        <item x="436"/>
        <item x="437"/>
        <item x="438"/>
        <item x="439"/>
        <item x="440"/>
        <item x="441"/>
        <item x="442"/>
        <item x="443"/>
        <item m="1" x="1517"/>
        <item x="444"/>
        <item x="445"/>
        <item x="446"/>
        <item m="1" x="1514"/>
        <item x="447"/>
        <item m="1" x="1520"/>
        <item x="448"/>
        <item m="1" x="1581"/>
        <item x="449"/>
        <item x="450"/>
        <item m="1" x="1441"/>
        <item x="451"/>
        <item x="452"/>
        <item x="453"/>
        <item x="454"/>
        <item x="455"/>
        <item m="1" x="1450"/>
        <item x="456"/>
        <item x="457"/>
        <item x="458"/>
        <item x="459"/>
        <item x="460"/>
        <item x="461"/>
        <item x="462"/>
        <item m="1" x="1459"/>
        <item x="463"/>
        <item x="464"/>
        <item x="465"/>
        <item x="466"/>
        <item x="467"/>
        <item x="468"/>
        <item x="469"/>
        <item x="470"/>
        <item x="471"/>
        <item x="472"/>
        <item m="1" x="1469"/>
        <item x="473"/>
        <item x="474"/>
        <item x="475"/>
        <item x="476"/>
        <item x="477"/>
        <item m="1" x="1553"/>
        <item x="478"/>
        <item x="479"/>
        <item x="480"/>
        <item x="481"/>
        <item m="1" x="1541"/>
        <item x="482"/>
        <item x="483"/>
        <item x="484"/>
        <item x="485"/>
        <item x="486"/>
        <item x="487"/>
        <item x="488"/>
        <item x="489"/>
        <item x="490"/>
        <item x="491"/>
        <item x="492"/>
        <item x="493"/>
        <item x="494"/>
        <item x="495"/>
        <item x="496"/>
        <item m="1" x="1564"/>
        <item x="498"/>
        <item x="497"/>
        <item x="499"/>
        <item x="500"/>
        <item x="501"/>
        <item x="502"/>
        <item x="503"/>
        <item m="1" x="1516"/>
        <item x="505"/>
        <item x="506"/>
        <item x="507"/>
        <item x="508"/>
        <item x="509"/>
        <item x="510"/>
        <item x="511"/>
        <item m="1" x="1479"/>
        <item m="1" x="1473"/>
        <item m="1" x="1475"/>
        <item m="1" x="1467"/>
        <item m="1" x="1563"/>
        <item x="512"/>
        <item x="513"/>
        <item x="514"/>
        <item x="515"/>
        <item x="516"/>
        <item x="517"/>
        <item x="518"/>
        <item x="519"/>
        <item x="520"/>
        <item x="521"/>
        <item x="522"/>
        <item x="523"/>
        <item x="524"/>
        <item x="525"/>
        <item x="526"/>
        <item x="527"/>
        <item x="528"/>
        <item x="529"/>
        <item x="530"/>
        <item x="531"/>
        <item x="532"/>
        <item m="1" x="1527"/>
        <item x="538"/>
        <item x="533"/>
        <item x="534"/>
        <item x="535"/>
        <item x="536"/>
        <item x="537"/>
        <item x="542"/>
        <item x="539"/>
        <item x="540"/>
        <item x="541"/>
        <item x="543"/>
        <item x="544"/>
        <item x="545"/>
        <item x="546"/>
        <item x="547"/>
        <item x="549"/>
        <item x="550"/>
        <item x="551"/>
        <item x="552"/>
        <item x="553"/>
        <item x="554"/>
        <item x="555"/>
        <item m="1" x="148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42"/>
        <item x="607"/>
        <item x="611"/>
        <item x="612"/>
        <item x="613"/>
        <item x="614"/>
        <item x="608"/>
        <item x="609"/>
        <item x="610"/>
        <item x="615"/>
        <item x="616"/>
        <item m="1" x="1455"/>
        <item x="617"/>
        <item x="618"/>
        <item m="1" x="1544"/>
        <item x="619"/>
        <item x="620"/>
        <item x="621"/>
        <item m="1" x="1447"/>
        <item x="622"/>
        <item m="1" x="1552"/>
        <item x="624"/>
        <item x="623"/>
        <item x="625"/>
        <item x="627"/>
        <item x="629"/>
        <item x="630"/>
        <item x="631"/>
        <item x="632"/>
        <item x="633"/>
        <item x="634"/>
        <item m="1" x="1470"/>
        <item x="648"/>
        <item x="635"/>
        <item m="1" x="1485"/>
        <item m="1" x="1573"/>
        <item x="636"/>
        <item x="637"/>
        <item x="626"/>
        <item x="641"/>
        <item x="642"/>
        <item x="643"/>
        <item m="1" x="1567"/>
        <item x="628"/>
        <item x="644"/>
        <item x="645"/>
        <item x="646"/>
        <item m="1" x="1568"/>
        <item x="647"/>
        <item x="649"/>
        <item x="650"/>
        <item x="640"/>
        <item x="651"/>
        <item x="652"/>
        <item m="1" x="1539"/>
        <item x="653"/>
        <item m="1" x="1538"/>
        <item m="1" x="1528"/>
        <item m="1" x="1546"/>
        <item x="654"/>
        <item m="1" x="1480"/>
        <item x="655"/>
        <item x="656"/>
        <item x="657"/>
        <item x="658"/>
        <item x="659"/>
        <item x="639"/>
        <item x="660"/>
        <item x="662"/>
        <item x="665"/>
        <item x="663"/>
        <item x="664"/>
        <item x="638"/>
        <item x="661"/>
        <item x="666"/>
        <item x="667"/>
        <item x="668"/>
        <item x="669"/>
        <item x="670"/>
        <item x="671"/>
        <item x="672"/>
        <item x="673"/>
        <item x="674"/>
        <item m="1" x="1571"/>
        <item x="675"/>
        <item m="1" x="1575"/>
        <item x="679"/>
        <item x="676"/>
        <item x="677"/>
        <item x="678"/>
        <item x="680"/>
        <item m="1" x="1488"/>
        <item x="682"/>
        <item x="681"/>
        <item x="683"/>
        <item x="684"/>
        <item x="685"/>
        <item x="686"/>
        <item x="687"/>
        <item x="688"/>
        <item x="697"/>
        <item x="689"/>
        <item x="690"/>
        <item x="691"/>
        <item x="705"/>
        <item x="700"/>
        <item x="692"/>
        <item x="693"/>
        <item x="694"/>
        <item m="1" x="1494"/>
        <item x="695"/>
        <item x="696"/>
        <item x="698"/>
        <item x="699"/>
        <item x="701"/>
        <item m="1" x="1490"/>
        <item x="702"/>
        <item x="706"/>
        <item x="703"/>
        <item x="704"/>
        <item x="707"/>
        <item x="717"/>
        <item x="709"/>
        <item x="710"/>
        <item x="711"/>
        <item x="712"/>
        <item x="713"/>
        <item x="714"/>
        <item x="715"/>
        <item x="716"/>
        <item m="1" x="1519"/>
        <item x="718"/>
        <item x="719"/>
        <item x="720"/>
        <item m="1" x="1549"/>
        <item m="1" x="1580"/>
        <item m="1" x="1584"/>
        <item x="726"/>
        <item x="721"/>
        <item x="722"/>
        <item x="723"/>
        <item x="724"/>
        <item x="725"/>
        <item x="727"/>
        <item x="758"/>
        <item x="728"/>
        <item x="729"/>
        <item x="730"/>
        <item m="1" x="1532"/>
        <item m="1" x="1448"/>
        <item x="731"/>
        <item x="732"/>
        <item x="733"/>
        <item m="1" x="1504"/>
        <item x="734"/>
        <item x="735"/>
        <item x="736"/>
        <item x="737"/>
        <item x="738"/>
        <item x="739"/>
        <item x="740"/>
        <item x="741"/>
        <item x="742"/>
        <item x="765"/>
        <item x="743"/>
        <item x="744"/>
        <item x="745"/>
        <item x="746"/>
        <item x="753"/>
        <item x="747"/>
        <item m="1" x="1439"/>
        <item x="748"/>
        <item x="749"/>
        <item x="750"/>
        <item x="751"/>
        <item x="767"/>
        <item x="752"/>
        <item x="754"/>
        <item x="755"/>
        <item x="756"/>
        <item x="757"/>
        <item m="1" x="1512"/>
        <item x="759"/>
        <item m="1" x="1594"/>
        <item x="760"/>
        <item m="1" x="1454"/>
        <item x="761"/>
        <item x="762"/>
        <item m="1" x="1460"/>
        <item x="763"/>
        <item m="1" x="1442"/>
        <item x="764"/>
        <item x="766"/>
        <item x="768"/>
        <item m="1" x="1446"/>
        <item x="769"/>
        <item x="770"/>
        <item x="771"/>
        <item x="772"/>
        <item x="773"/>
        <item x="774"/>
        <item x="775"/>
        <item x="776"/>
        <item x="777"/>
        <item x="778"/>
        <item x="779"/>
        <item x="780"/>
        <item x="781"/>
        <item x="782"/>
        <item x="783"/>
        <item x="784"/>
        <item x="785"/>
        <item x="786"/>
        <item x="787"/>
        <item x="788"/>
        <item x="789"/>
        <item x="790"/>
        <item x="791"/>
        <item m="1" x="1445"/>
        <item x="792"/>
        <item m="1" x="1491"/>
        <item x="793"/>
        <item x="799"/>
        <item x="794"/>
        <item x="795"/>
        <item x="796"/>
        <item x="797"/>
        <item x="798"/>
        <item x="800"/>
        <item x="802"/>
        <item x="801"/>
        <item m="1" x="1492"/>
        <item x="803"/>
        <item x="804"/>
        <item x="805"/>
        <item x="808"/>
        <item x="810"/>
        <item x="809"/>
        <item m="1" x="1489"/>
        <item x="812"/>
        <item x="807"/>
        <item m="1" x="1481"/>
        <item x="819"/>
        <item m="1" x="1585"/>
        <item x="811"/>
        <item x="813"/>
        <item x="815"/>
        <item x="816"/>
        <item x="806"/>
        <item x="814"/>
        <item x="817"/>
        <item m="1" x="1502"/>
        <item x="821"/>
        <item x="822"/>
        <item m="1" x="1561"/>
        <item x="824"/>
        <item x="829"/>
        <item x="827"/>
        <item x="823"/>
        <item x="828"/>
        <item x="833"/>
        <item x="831"/>
        <item x="832"/>
        <item x="830"/>
        <item x="708"/>
        <item x="837"/>
        <item x="838"/>
        <item x="835"/>
        <item x="840"/>
        <item x="841"/>
        <item x="842"/>
        <item m="1" x="1579"/>
        <item x="834"/>
        <item m="1" x="1518"/>
        <item m="1" x="1565"/>
        <item x="820"/>
        <item x="836"/>
        <item x="839"/>
        <item x="846"/>
        <item x="845"/>
        <item x="847"/>
        <item x="844"/>
        <item m="1" x="1511"/>
        <item x="849"/>
        <item x="848"/>
        <item x="843"/>
        <item m="1" x="1587"/>
        <item x="850"/>
        <item x="852"/>
        <item x="853"/>
        <item x="854"/>
        <item x="856"/>
        <item x="857"/>
        <item x="851"/>
        <item x="858"/>
        <item x="859"/>
        <item m="1" x="1554"/>
        <item x="818"/>
        <item x="855"/>
        <item x="826"/>
        <item x="860"/>
        <item x="862"/>
        <item x="861"/>
        <item x="863"/>
        <item x="864"/>
        <item x="865"/>
        <item x="868"/>
        <item x="866"/>
        <item x="867"/>
        <item x="870"/>
        <item x="871"/>
        <item x="872"/>
        <item x="874"/>
        <item m="1" x="1507"/>
        <item x="873"/>
        <item x="877"/>
        <item x="879"/>
        <item x="878"/>
        <item x="876"/>
        <item x="880"/>
        <item x="881"/>
        <item x="883"/>
        <item m="1" x="1498"/>
        <item x="875"/>
        <item x="882"/>
        <item x="884"/>
        <item x="886"/>
        <item x="887"/>
        <item x="885"/>
        <item x="825"/>
        <item x="888"/>
        <item x="889"/>
        <item x="890"/>
        <item x="891"/>
        <item m="1" x="1523"/>
        <item x="892"/>
        <item x="893"/>
        <item x="894"/>
        <item x="898"/>
        <item x="896"/>
        <item x="900"/>
        <item x="895"/>
        <item x="897"/>
        <item x="902"/>
        <item x="903"/>
        <item x="904"/>
        <item x="905"/>
        <item x="901"/>
        <item x="899"/>
        <item x="906"/>
        <item x="869"/>
        <item m="1" x="1437"/>
        <item x="908"/>
        <item x="907"/>
        <item x="909"/>
        <item m="1" x="1440"/>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91"/>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25"/>
        <item x="1156"/>
        <item x="1154"/>
        <item x="1159"/>
        <item x="1158"/>
        <item x="1162"/>
        <item x="1133"/>
        <item x="1123"/>
        <item x="1164"/>
        <item x="1161"/>
        <item x="1163"/>
        <item x="1165"/>
        <item x="1166"/>
        <item x="1167"/>
        <item x="1168"/>
        <item x="1169"/>
        <item x="1171"/>
        <item x="1173"/>
        <item x="1174"/>
        <item m="1" x="1444"/>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52"/>
        <item m="1" x="1533"/>
        <item m="1" x="1540"/>
        <item m="1" x="1457"/>
        <item m="1" x="1476"/>
        <item x="1210"/>
        <item x="1213"/>
        <item x="1205"/>
        <item x="1209"/>
        <item x="1211"/>
        <item x="1208"/>
        <item x="1204"/>
        <item x="1206"/>
        <item x="1214"/>
        <item x="1215"/>
        <item x="1207"/>
        <item x="1212"/>
        <item m="1" x="1555"/>
        <item x="1217"/>
        <item x="1222"/>
        <item x="1223"/>
        <item x="1225"/>
        <item m="1" x="1501"/>
        <item x="1219"/>
        <item x="1221"/>
        <item x="1224"/>
        <item x="1218"/>
        <item x="1228"/>
        <item x="1227"/>
        <item x="1229"/>
        <item x="1226"/>
        <item m="1" x="1556"/>
        <item x="1216"/>
        <item x="1232"/>
        <item x="1231"/>
        <item x="1233"/>
        <item x="1234"/>
        <item x="1236"/>
        <item x="1237"/>
        <item x="1239"/>
        <item x="1243"/>
        <item x="1244"/>
        <item x="1245"/>
        <item x="1248"/>
        <item x="1249"/>
        <item x="1242"/>
        <item m="1" x="1493"/>
        <item m="1" x="1468"/>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90"/>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2"/>
        <item x="1429"/>
        <item x="1430"/>
        <item x="1431"/>
        <item x="1433"/>
        <item x="1435"/>
        <item x="1434"/>
        <item t="default"/>
      </items>
    </pivotField>
    <pivotField axis="axisRow" showAll="0">
      <items count="184">
        <item x="48"/>
        <item x="50"/>
        <item x="39"/>
        <item x="37"/>
        <item x="40"/>
        <item x="0"/>
        <item x="24"/>
        <item x="34"/>
        <item x="31"/>
        <item x="20"/>
        <item x="25"/>
        <item x="29"/>
        <item x="16"/>
        <item m="1" x="180"/>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7"/>
        <item x="45"/>
        <item x="42"/>
        <item m="1" x="175"/>
        <item x="44"/>
        <item x="47"/>
        <item x="49"/>
        <item m="1" x="165"/>
        <item x="27"/>
        <item x="52"/>
        <item x="51"/>
        <item x="53"/>
        <item x="54"/>
        <item x="55"/>
        <item x="56"/>
        <item x="57"/>
        <item x="58"/>
        <item x="59"/>
        <item x="60"/>
        <item x="61"/>
        <item x="62"/>
        <item x="63"/>
        <item x="64"/>
        <item x="65"/>
        <item x="66"/>
        <item x="70"/>
        <item m="1" x="168"/>
        <item x="67"/>
        <item x="69"/>
        <item m="1" x="177"/>
        <item x="71"/>
        <item x="72"/>
        <item x="73"/>
        <item m="1" x="166"/>
        <item x="132"/>
        <item m="1" x="172"/>
        <item x="77"/>
        <item x="76"/>
        <item x="82"/>
        <item x="74"/>
        <item x="75"/>
        <item x="68"/>
        <item x="78"/>
        <item x="79"/>
        <item m="1" x="179"/>
        <item x="80"/>
        <item x="81"/>
        <item m="1" x="173"/>
        <item sd="0" x="83"/>
        <item sd="0" x="85"/>
        <item x="84"/>
        <item x="86"/>
        <item x="87"/>
        <item x="89"/>
        <item x="90"/>
        <item x="91"/>
        <item x="92"/>
        <item x="93"/>
        <item x="94"/>
        <item x="95"/>
        <item x="96"/>
        <item m="1" x="176"/>
        <item m="1" x="171"/>
        <item m="1" x="162"/>
        <item x="97"/>
        <item x="100"/>
        <item m="1" x="160"/>
        <item x="101"/>
        <item x="110"/>
        <item x="106"/>
        <item x="88"/>
        <item x="102"/>
        <item x="112"/>
        <item x="113"/>
        <item m="1" x="174"/>
        <item x="108"/>
        <item x="115"/>
        <item m="1" x="181"/>
        <item x="116"/>
        <item x="98"/>
        <item x="99"/>
        <item x="103"/>
        <item x="114"/>
        <item x="107"/>
        <item x="117"/>
        <item x="118"/>
        <item x="119"/>
        <item x="120"/>
        <item m="1" x="164"/>
        <item x="121"/>
        <item x="104"/>
        <item x="122"/>
        <item x="105"/>
        <item x="111"/>
        <item x="109"/>
        <item m="1" x="170"/>
        <item x="123"/>
        <item m="1" x="163"/>
        <item x="124"/>
        <item x="125"/>
        <item x="126"/>
        <item m="1" x="161"/>
        <item x="130"/>
        <item x="128"/>
        <item x="131"/>
        <item x="133"/>
        <item m="1" x="182"/>
        <item x="129"/>
        <item x="135"/>
        <item x="136"/>
        <item x="134"/>
        <item x="137"/>
        <item x="138"/>
        <item x="139"/>
        <item x="127"/>
        <item x="140"/>
        <item x="142"/>
        <item x="144"/>
        <item x="145"/>
        <item m="1" x="169"/>
        <item x="148"/>
        <item x="149"/>
        <item x="147"/>
        <item x="143"/>
        <item x="151"/>
        <item m="1" x="159"/>
        <item x="150"/>
        <item x="153"/>
        <item x="141"/>
        <item x="152"/>
        <item x="155"/>
        <item x="154"/>
        <item m="1" x="178"/>
        <item x="146"/>
        <item x="156"/>
        <item x="157"/>
        <item x="158"/>
        <item t="default"/>
      </items>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sd="0" m="1" x="76"/>
        <item sd="0" m="1" x="51"/>
        <item sd="0" m="1" x="72"/>
        <item sd="0" m="1" x="49"/>
        <item sd="0" x="13"/>
        <item sd="0" m="1" x="54"/>
        <item sd="0" m="1" x="52"/>
        <item sd="0" x="14"/>
        <item sd="0" m="1" x="70"/>
        <item sd="0" m="1" x="46"/>
        <item sd="0" m="1" x="50"/>
        <item sd="0" m="1" x="43"/>
        <item sd="0" m="1" x="61"/>
        <item sd="0" m="1" x="44"/>
        <item sd="0" m="1" x="73"/>
        <item sd="0" m="1" x="56"/>
        <item sd="0" m="1" x="67"/>
        <item sd="0" m="1" x="68"/>
        <item sd="0" x="18"/>
        <item sd="0" x="25"/>
        <item sd="0" m="1" x="63"/>
        <item sd="0" m="1" x="75"/>
        <item sd="0" m="1" x="41"/>
        <item sd="0" m="1" x="48"/>
        <item sd="0" m="1" x="42"/>
        <item sd="0" m="1" x="39"/>
        <item sd="0" x="19"/>
        <item sd="0" x="17"/>
        <item sd="0" x="20"/>
        <item sd="0" m="1" x="38"/>
        <item sd="0" m="1" x="80"/>
        <item sd="0" m="1" x="59"/>
        <item sd="0" m="1" x="58"/>
        <item sd="0" x="22"/>
        <item sd="0" x="15"/>
        <item sd="0" m="1" x="74"/>
        <item sd="0" x="34"/>
        <item sd="0" x="26"/>
        <item sd="0" x="27"/>
        <item sd="0" x="28"/>
        <item sd="0" x="32"/>
        <item sd="0" m="1" x="65"/>
        <item sd="0" m="1" x="64"/>
        <item sd="0" m="1" x="62"/>
        <item sd="0" m="1" x="60"/>
        <item sd="0" x="24"/>
        <item sd="0" m="1" x="71"/>
        <item sd="0" m="1" x="53"/>
        <item sd="0" x="30"/>
        <item sd="0" x="31"/>
        <item sd="0" x="23"/>
        <item sd="0" m="1" x="47"/>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45"/>
    </i>
    <i>
      <x v="9"/>
    </i>
    <i>
      <x v="66"/>
    </i>
    <i>
      <x v="4"/>
    </i>
    <i>
      <x v="52"/>
    </i>
    <i>
      <x v="30"/>
    </i>
    <i>
      <x v="62"/>
    </i>
    <i>
      <x v="11"/>
    </i>
    <i>
      <x v="80"/>
    </i>
    <i>
      <x v="33"/>
    </i>
    <i>
      <x v="13"/>
    </i>
    <i>
      <x v="10"/>
    </i>
    <i>
      <x v="78"/>
    </i>
    <i>
      <x v="14"/>
    </i>
    <i>
      <x v="7"/>
    </i>
    <i>
      <x v="20"/>
    </i>
    <i>
      <x v="22"/>
    </i>
    <i>
      <x v="60"/>
    </i>
    <i>
      <x v="76"/>
    </i>
    <i>
      <x v="19"/>
    </i>
    <i>
      <x v="64"/>
    </i>
    <i>
      <x v="18"/>
    </i>
    <i>
      <x v="74"/>
    </i>
    <i>
      <x v="6"/>
    </i>
    <i>
      <x v="5"/>
    </i>
    <i>
      <x v="53"/>
    </i>
    <i>
      <x v="65"/>
    </i>
    <i>
      <x v="79"/>
    </i>
    <i>
      <x v="71"/>
    </i>
    <i>
      <x v="59"/>
    </i>
    <i>
      <x v="75"/>
    </i>
    <i>
      <x v="23"/>
    </i>
    <i>
      <x v="8"/>
    </i>
    <i>
      <x v="12"/>
    </i>
    <i>
      <x v="63"/>
    </i>
    <i>
      <x v="54"/>
    </i>
    <i>
      <x v="4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369">
      <pivotArea collapsedLevelsAreSubtotals="1" fieldPosition="0">
        <references count="1">
          <reference field="2" count="1">
            <x v="9"/>
          </reference>
        </references>
      </pivotArea>
    </format>
    <format dxfId="368">
      <pivotArea collapsedLevelsAreSubtotals="1" fieldPosition="0">
        <references count="1">
          <reference field="2" count="1">
            <x v="4"/>
          </reference>
        </references>
      </pivotArea>
    </format>
    <format dxfId="367">
      <pivotArea grandRow="1" outline="0" collapsedLevelsAreSubtotals="1" fieldPosition="0"/>
    </format>
    <format dxfId="366">
      <pivotArea dataOnly="0" labelOnly="1" grandRow="1" outline="0" fieldPosition="0"/>
    </format>
    <format dxfId="365">
      <pivotArea grandRow="1" outline="0" collapsedLevelsAreSubtotals="1" fieldPosition="0"/>
    </format>
    <format dxfId="364">
      <pivotArea dataOnly="0" labelOnly="1" grandRow="1" outline="0" fieldPosition="0"/>
    </format>
    <format dxfId="363">
      <pivotArea grandRow="1" outline="0" collapsedLevelsAreSubtotals="1" fieldPosition="0"/>
    </format>
    <format dxfId="362">
      <pivotArea dataOnly="0" labelOnly="1" grandRow="1" outline="0" fieldPosition="0"/>
    </format>
    <format dxfId="361">
      <pivotArea outline="0" collapsedLevelsAreSubtotals="1" fieldPosition="0">
        <references count="1">
          <reference field="4294967294" count="1" selected="0">
            <x v="0"/>
          </reference>
        </references>
      </pivotArea>
    </format>
    <format dxfId="360">
      <pivotArea dataOnly="0" labelOnly="1" outline="0" fieldPosition="0">
        <references count="1">
          <reference field="0" count="0"/>
        </references>
      </pivotArea>
    </format>
    <format dxfId="359">
      <pivotArea dataOnly="0" labelOnly="1" outline="0" fieldPosition="0">
        <references count="1">
          <reference field="4294967294" count="1">
            <x v="0"/>
          </reference>
        </references>
      </pivotArea>
    </format>
    <format dxfId="358">
      <pivotArea outline="0" collapsedLevelsAreSubtotals="1" fieldPosition="0">
        <references count="1">
          <reference field="4294967294" count="1" selected="0">
            <x v="1"/>
          </reference>
        </references>
      </pivotArea>
    </format>
    <format dxfId="357">
      <pivotArea dataOnly="0" labelOnly="1" outline="0" fieldPosition="0">
        <references count="1">
          <reference field="4294967294" count="1">
            <x v="1"/>
          </reference>
        </references>
      </pivotArea>
    </format>
    <format dxfId="356">
      <pivotArea outline="0" collapsedLevelsAreSubtotals="1" fieldPosition="0">
        <references count="1">
          <reference field="4294967294" count="1" selected="0">
            <x v="2"/>
          </reference>
        </references>
      </pivotArea>
    </format>
    <format dxfId="355">
      <pivotArea dataOnly="0" labelOnly="1" outline="0" fieldPosition="0">
        <references count="1">
          <reference field="4294967294" count="1">
            <x v="2"/>
          </reference>
        </references>
      </pivotArea>
    </format>
    <format dxfId="354">
      <pivotArea grandRow="1" outline="0" collapsedLevelsAreSubtotals="1" fieldPosition="0"/>
    </format>
    <format dxfId="353">
      <pivotArea dataOnly="0" labelOnly="1" grandRow="1" outline="0" fieldPosition="0"/>
    </format>
    <format dxfId="352">
      <pivotArea type="all" dataOnly="0" outline="0" fieldPosition="0"/>
    </format>
    <format dxfId="351">
      <pivotArea grandRow="1" outline="0" collapsedLevelsAreSubtotals="1" fieldPosition="0"/>
    </format>
    <format dxfId="350">
      <pivotArea dataOnly="0" labelOnly="1" grandRow="1" outline="0" fieldPosition="0"/>
    </format>
    <format dxfId="349">
      <pivotArea collapsedLevelsAreSubtotals="1" fieldPosition="0">
        <references count="2">
          <reference field="4294967294" count="1" selected="0">
            <x v="2"/>
          </reference>
          <reference field="1" count="1">
            <x v="22"/>
          </reference>
        </references>
      </pivotArea>
    </format>
    <format dxfId="348">
      <pivotArea collapsedLevelsAreSubtotals="1" fieldPosition="0">
        <references count="3">
          <reference field="4294967294" count="1" selected="0">
            <x v="2"/>
          </reference>
          <reference field="1" count="1">
            <x v="22"/>
          </reference>
          <reference field="2" count="1" selected="0">
            <x v="7"/>
          </reference>
        </references>
      </pivotArea>
    </format>
    <format dxfId="347">
      <pivotArea dataOnly="0" labelOnly="1" outline="0" fieldPosition="0">
        <references count="1">
          <reference field="4294967294" count="3">
            <x v="0"/>
            <x v="1"/>
            <x v="2"/>
          </reference>
        </references>
      </pivotArea>
    </format>
    <format dxfId="346">
      <pivotArea dataOnly="0" labelOnly="1" outline="0" fieldPosition="0">
        <references count="1">
          <reference field="4294967294" count="1">
            <x v="0"/>
          </reference>
        </references>
      </pivotArea>
    </format>
    <format dxfId="345">
      <pivotArea dataOnly="0" labelOnly="1" outline="0" fieldPosition="0">
        <references count="1">
          <reference field="4294967294" count="1">
            <x v="1"/>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2"/>
          </reference>
        </references>
      </pivotArea>
    </format>
    <format dxfId="342">
      <pivotArea dataOnly="0" labelOnly="1" fieldPosition="0">
        <references count="1">
          <reference field="2" count="0"/>
        </references>
      </pivotArea>
    </format>
    <format dxfId="341">
      <pivotArea collapsedLevelsAreSubtotals="1" fieldPosition="0">
        <references count="2">
          <reference field="4294967294" count="1" selected="0">
            <x v="2"/>
          </reference>
          <reference field="2" count="1">
            <x v="4"/>
          </reference>
        </references>
      </pivotArea>
    </format>
    <format dxfId="340">
      <pivotArea collapsedLevelsAreSubtotals="1" fieldPosition="0">
        <references count="2">
          <reference field="4294967294" count="1" selected="0">
            <x v="2"/>
          </reference>
          <reference field="2" count="1">
            <x v="9"/>
          </reference>
        </references>
      </pivotArea>
    </format>
    <format dxfId="339">
      <pivotArea collapsedLevelsAreSubtotals="1" fieldPosition="0">
        <references count="2">
          <reference field="4294967294" count="1" selected="0">
            <x v="2"/>
          </reference>
          <reference field="2" count="1">
            <x v="14"/>
          </reference>
        </references>
      </pivotArea>
    </format>
    <format dxfId="338">
      <pivotArea collapsedLevelsAreSubtotals="1" fieldPosition="0">
        <references count="3">
          <reference field="4294967294" count="1" selected="0">
            <x v="2"/>
          </reference>
          <reference field="1" count="3">
            <x v="3"/>
            <x v="37"/>
            <x v="41"/>
          </reference>
          <reference field="2" count="1" selected="0">
            <x v="14"/>
          </reference>
        </references>
      </pivotArea>
    </format>
    <format dxfId="337">
      <pivotArea collapsedLevelsAreSubtotals="1" fieldPosition="0">
        <references count="3">
          <reference field="4294967294" count="1" selected="0">
            <x v="2"/>
          </reference>
          <reference field="1" count="1">
            <x v="6"/>
          </reference>
          <reference field="2" count="1" selected="0">
            <x v="14"/>
          </reference>
        </references>
      </pivotArea>
    </format>
    <format dxfId="336">
      <pivotArea collapsedLevelsAreSubtotals="1" fieldPosition="0">
        <references count="3">
          <reference field="4294967294" count="1" selected="0">
            <x v="2"/>
          </reference>
          <reference field="1" count="1">
            <x v="27"/>
          </reference>
          <reference field="2" count="1" selected="0">
            <x v="14"/>
          </reference>
        </references>
      </pivotArea>
    </format>
    <format dxfId="335">
      <pivotArea collapsedLevelsAreSubtotals="1" fieldPosition="0">
        <references count="1">
          <reference field="2" count="1">
            <x v="0"/>
          </reference>
        </references>
      </pivotArea>
    </format>
    <format dxfId="334">
      <pivotArea collapsedLevelsAreSubtotals="1" fieldPosition="0">
        <references count="1">
          <reference field="2" count="1">
            <x v="14"/>
          </reference>
        </references>
      </pivotArea>
    </format>
    <format dxfId="333">
      <pivotArea collapsedLevelsAreSubtotals="1" fieldPosition="0">
        <references count="1">
          <reference field="2" count="1">
            <x v="9"/>
          </reference>
        </references>
      </pivotArea>
    </format>
    <format dxfId="332">
      <pivotArea collapsedLevelsAreSubtotals="1" fieldPosition="0">
        <references count="1">
          <reference field="2" count="1">
            <x v="5"/>
          </reference>
        </references>
      </pivotArea>
    </format>
    <format dxfId="331">
      <pivotArea collapsedLevelsAreSubtotals="1" fieldPosition="0">
        <references count="1">
          <reference field="2" count="1">
            <x v="17"/>
          </reference>
        </references>
      </pivotArea>
    </format>
    <format dxfId="330">
      <pivotArea collapsedLevelsAreSubtotals="1" fieldPosition="0">
        <references count="1">
          <reference field="2" count="1">
            <x v="2"/>
          </reference>
        </references>
      </pivotArea>
    </format>
    <format dxfId="329">
      <pivotArea collapsedLevelsAreSubtotals="1" fieldPosition="0">
        <references count="1">
          <reference field="2" count="1">
            <x v="10"/>
          </reference>
        </references>
      </pivotArea>
    </format>
    <format dxfId="328">
      <pivotArea collapsedLevelsAreSubtotals="1" fieldPosition="0">
        <references count="1">
          <reference field="2" count="1">
            <x v="1"/>
          </reference>
        </references>
      </pivotArea>
    </format>
    <format dxfId="327">
      <pivotArea collapsedLevelsAreSubtotals="1" fieldPosition="0">
        <references count="1">
          <reference field="2" count="1">
            <x v="13"/>
          </reference>
        </references>
      </pivotArea>
    </format>
    <format dxfId="326">
      <pivotArea collapsedLevelsAreSubtotals="1" fieldPosition="0">
        <references count="1">
          <reference field="2" count="1">
            <x v="4"/>
          </reference>
        </references>
      </pivotArea>
    </format>
    <format dxfId="325">
      <pivotArea collapsedLevelsAreSubtotals="1" fieldPosition="0">
        <references count="1">
          <reference field="2" count="1">
            <x v="8"/>
          </reference>
        </references>
      </pivotArea>
    </format>
    <format dxfId="324">
      <pivotArea collapsedLevelsAreSubtotals="1" fieldPosition="0">
        <references count="1">
          <reference field="2" count="1">
            <x v="3"/>
          </reference>
        </references>
      </pivotArea>
    </format>
    <format dxfId="323">
      <pivotArea collapsedLevelsAreSubtotals="1" fieldPosition="0">
        <references count="1">
          <reference field="2" count="1">
            <x v="12"/>
          </reference>
        </references>
      </pivotArea>
    </format>
    <format dxfId="322">
      <pivotArea collapsedLevelsAreSubtotals="1" fieldPosition="0">
        <references count="1">
          <reference field="2" count="1">
            <x v="6"/>
          </reference>
        </references>
      </pivotArea>
    </format>
    <format dxfId="321">
      <pivotArea collapsedLevelsAreSubtotals="1" fieldPosition="0">
        <references count="1">
          <reference field="2" count="1">
            <x v="11"/>
          </reference>
        </references>
      </pivotArea>
    </format>
    <format dxfId="320">
      <pivotArea collapsedLevelsAreSubtotals="1" fieldPosition="0">
        <references count="1">
          <reference field="2" count="1">
            <x v="20"/>
          </reference>
        </references>
      </pivotArea>
    </format>
    <format dxfId="319">
      <pivotArea collapsedLevelsAreSubtotals="1" fieldPosition="0">
        <references count="2">
          <reference field="1" count="1">
            <x v="6"/>
          </reference>
          <reference field="2" count="1" selected="0">
            <x v="20"/>
          </reference>
        </references>
      </pivotArea>
    </format>
    <format dxfId="318">
      <pivotArea collapsedLevelsAreSubtotals="1" fieldPosition="0">
        <references count="1">
          <reference field="2" count="1">
            <x v="7"/>
          </reference>
        </references>
      </pivotArea>
    </format>
    <format dxfId="317">
      <pivotArea collapsedLevelsAreSubtotals="1" fieldPosition="0">
        <references count="1">
          <reference field="2" count="1">
            <x v="16"/>
          </reference>
        </references>
      </pivotArea>
    </format>
    <format dxfId="316">
      <pivotArea collapsedLevelsAreSubtotals="1" fieldPosition="0">
        <references count="1">
          <reference field="2" count="1">
            <x v="19"/>
          </reference>
        </references>
      </pivotArea>
    </format>
    <format dxfId="315">
      <pivotArea collapsedLevelsAreSubtotals="1" fieldPosition="0">
        <references count="1">
          <reference field="2" count="1">
            <x v="18"/>
          </reference>
        </references>
      </pivotArea>
    </format>
    <format dxfId="314">
      <pivotArea collapsedLevelsAreSubtotals="1" fieldPosition="0">
        <references count="1">
          <reference field="2" count="1">
            <x v="15"/>
          </reference>
        </references>
      </pivotArea>
    </format>
    <format dxfId="313">
      <pivotArea collapsedLevelsAreSubtotals="1" fieldPosition="0">
        <references count="1">
          <reference field="2" count="1">
            <x v="21"/>
          </reference>
        </references>
      </pivotArea>
    </format>
    <format dxfId="312">
      <pivotArea collapsedLevelsAreSubtotals="1" fieldPosition="0">
        <references count="1">
          <reference field="2" count="1">
            <x v="22"/>
          </reference>
        </references>
      </pivotArea>
    </format>
    <format dxfId="311">
      <pivotArea collapsedLevelsAreSubtotals="1" fieldPosition="0">
        <references count="1">
          <reference field="2" count="1">
            <x v="23"/>
          </reference>
        </references>
      </pivotArea>
    </format>
    <format dxfId="310">
      <pivotArea collapsedLevelsAreSubtotals="1" fieldPosition="0">
        <references count="2">
          <reference field="4294967294" count="1" selected="0">
            <x v="2"/>
          </reference>
          <reference field="2" count="1">
            <x v="24"/>
          </reference>
        </references>
      </pivotArea>
    </format>
    <format dxfId="309">
      <pivotArea collapsedLevelsAreSubtotals="1" fieldPosition="0">
        <references count="2">
          <reference field="4294967294" count="1" selected="0">
            <x v="2"/>
          </reference>
          <reference field="2" count="1">
            <x v="25"/>
          </reference>
        </references>
      </pivotArea>
    </format>
    <format dxfId="308">
      <pivotArea collapsedLevelsAreSubtotals="1" fieldPosition="0">
        <references count="2">
          <reference field="4294967294" count="1" selected="0">
            <x v="2"/>
          </reference>
          <reference field="2" count="1">
            <x v="26"/>
          </reference>
        </references>
      </pivotArea>
    </format>
    <format dxfId="307">
      <pivotArea collapsedLevelsAreSubtotals="1" fieldPosition="0">
        <references count="2">
          <reference field="4294967294" count="1" selected="0">
            <x v="2"/>
          </reference>
          <reference field="2" count="1">
            <x v="27"/>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8"/>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9"/>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30"/>
          </reference>
        </references>
      </pivotArea>
    </format>
    <format dxfId="300">
      <pivotArea collapsedLevelsAreSubtotals="1" fieldPosition="0">
        <references count="2">
          <reference field="4294967294" count="1" selected="0">
            <x v="2"/>
          </reference>
          <reference field="2" count="1">
            <x v="31"/>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2"/>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3"/>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4"/>
          </reference>
        </references>
      </pivotArea>
    </format>
    <format dxfId="293">
      <pivotArea collapsedLevelsAreSubtotals="1" fieldPosition="0">
        <references count="2">
          <reference field="4294967294" count="1" selected="0">
            <x v="2"/>
          </reference>
          <reference field="2" count="1">
            <x v="35"/>
          </reference>
        </references>
      </pivotArea>
    </format>
    <format dxfId="292">
      <pivotArea collapsedLevelsAreSubtotals="1" fieldPosition="0">
        <references count="2">
          <reference field="4294967294" count="1" selected="0">
            <x v="2"/>
          </reference>
          <reference field="2" count="1">
            <x v="36"/>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8"/>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9"/>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40"/>
          </reference>
        </references>
      </pivotArea>
    </format>
    <format dxfId="285">
      <pivotArea collapsedLevelsAreSubtotals="1" fieldPosition="0">
        <references count="2">
          <reference field="4294967294" count="1" selected="0">
            <x v="2"/>
          </reference>
          <reference field="2" count="1">
            <x v="42"/>
          </reference>
        </references>
      </pivotArea>
    </format>
    <format dxfId="284">
      <pivotArea collapsedLevelsAreSubtotals="1" fieldPosition="0">
        <references count="2">
          <reference field="4294967294" count="1" selected="0">
            <x v="2"/>
          </reference>
          <reference field="2" count="1">
            <x v="41"/>
          </reference>
        </references>
      </pivotArea>
    </format>
    <format dxfId="283">
      <pivotArea collapsedLevelsAreSubtotals="1" fieldPosition="0">
        <references count="2">
          <reference field="4294967294" count="1" selected="0">
            <x v="2"/>
          </reference>
          <reference field="2" count="1">
            <x v="44"/>
          </reference>
        </references>
      </pivotArea>
    </format>
    <format dxfId="282">
      <pivotArea collapsedLevelsAreSubtotals="1" fieldPosition="0">
        <references count="2">
          <reference field="4294967294" count="1" selected="0">
            <x v="2"/>
          </reference>
          <reference field="2" count="1">
            <x v="45"/>
          </reference>
        </references>
      </pivotArea>
    </format>
    <format dxfId="281">
      <pivotArea collapsedLevelsAreSubtotals="1" fieldPosition="0">
        <references count="2">
          <reference field="4294967294" count="1" selected="0">
            <x v="2"/>
          </reference>
          <reference field="2" count="1">
            <x v="46"/>
          </reference>
        </references>
      </pivotArea>
    </format>
    <format dxfId="280">
      <pivotArea collapsedLevelsAreSubtotals="1" fieldPosition="0">
        <references count="2">
          <reference field="4294967294" count="1" selected="0">
            <x v="2"/>
          </reference>
          <reference field="2" count="1">
            <x v="47"/>
          </reference>
        </references>
      </pivotArea>
    </format>
    <format dxfId="279">
      <pivotArea collapsedLevelsAreSubtotals="1" fieldPosition="0">
        <references count="2">
          <reference field="4294967294" count="1" selected="0">
            <x v="2"/>
          </reference>
          <reference field="2" count="1">
            <x v="48"/>
          </reference>
        </references>
      </pivotArea>
    </format>
    <format dxfId="278">
      <pivotArea collapsedLevelsAreSubtotals="1" fieldPosition="0">
        <references count="2">
          <reference field="4294967294" count="1" selected="0">
            <x v="2"/>
          </reference>
          <reference field="2" count="1">
            <x v="49"/>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50"/>
          </reference>
        </references>
      </pivotArea>
    </format>
    <format dxfId="275">
      <pivotArea collapsedLevelsAreSubtotals="1" fieldPosition="0">
        <references count="3">
          <reference field="4294967294" count="1" selected="0">
            <x v="2"/>
          </reference>
          <reference field="1" count="1" selected="0">
            <x v="95"/>
          </reference>
          <reference field="2" count="1">
            <x v="51"/>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2">
          <reference field="4294967294" count="1" selected="0">
            <x v="2"/>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2"/>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3"/>
          </reference>
        </references>
      </pivotArea>
    </format>
    <format dxfId="268">
      <pivotArea collapsedLevelsAreSubtotals="1" fieldPosition="0">
        <references count="2">
          <reference field="4294967294" count="1" selected="0">
            <x v="2"/>
          </reference>
          <reference field="2" count="1">
            <x v="54"/>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5"/>
          </reference>
        </references>
      </pivotArea>
    </format>
    <format dxfId="265">
      <pivotArea collapsedLevelsAreSubtotals="1" fieldPosition="0">
        <references count="2">
          <reference field="4294967294" count="1" selected="0">
            <x v="2"/>
          </reference>
          <reference field="2" count="1">
            <x v="56"/>
          </reference>
        </references>
      </pivotArea>
    </format>
    <format dxfId="264">
      <pivotArea type="all" dataOnly="0" outline="0" fieldPosition="0"/>
    </format>
    <format dxfId="263">
      <pivotArea outline="0" collapsedLevelsAreSubtotals="1" fieldPosition="0"/>
    </format>
    <format dxfId="262">
      <pivotArea dataOnly="0" labelOnly="1" fieldPosition="0">
        <references count="1">
          <reference field="2" count="0"/>
        </references>
      </pivotArea>
    </format>
    <format dxfId="261">
      <pivotArea dataOnly="0" labelOnly="1" grandRow="1" outline="0" fieldPosition="0"/>
    </format>
    <format dxfId="260">
      <pivotArea dataOnly="0" labelOnly="1" outline="0" fieldPosition="0">
        <references count="1">
          <reference field="4294967294" count="3">
            <x v="0"/>
            <x v="1"/>
            <x v="2"/>
          </reference>
        </references>
      </pivotArea>
    </format>
    <format dxfId="259">
      <pivotArea collapsedLevelsAreSubtotals="1" fieldPosition="0">
        <references count="2">
          <reference field="4294967294" count="1" selected="0">
            <x v="2"/>
          </reference>
          <reference field="2" count="1">
            <x v="57"/>
          </reference>
        </references>
      </pivotArea>
    </format>
    <format dxfId="258">
      <pivotArea collapsedLevelsAreSubtotals="1" fieldPosition="0">
        <references count="2">
          <reference field="4294967294" count="1" selected="0">
            <x v="2"/>
          </reference>
          <reference field="2" count="1">
            <x v="53"/>
          </reference>
        </references>
      </pivotArea>
    </format>
    <format dxfId="257">
      <pivotArea collapsedLevelsAreSubtotals="1" fieldPosition="0">
        <references count="2">
          <reference field="4294967294" count="1" selected="0">
            <x v="2"/>
          </reference>
          <reference field="2" count="1">
            <x v="58"/>
          </reference>
        </references>
      </pivotArea>
    </format>
    <format dxfId="256">
      <pivotArea collapsedLevelsAreSubtotals="1" fieldPosition="0">
        <references count="2">
          <reference field="4294967294" count="1" selected="0">
            <x v="2"/>
          </reference>
          <reference field="2" count="1">
            <x v="37"/>
          </reference>
        </references>
      </pivotArea>
    </format>
    <format dxfId="255">
      <pivotArea collapsedLevelsAreSubtotals="1" fieldPosition="0">
        <references count="2">
          <reference field="4294967294" count="1" selected="0">
            <x v="2"/>
          </reference>
          <reference field="2" count="1">
            <x v="59"/>
          </reference>
        </references>
      </pivotArea>
    </format>
    <format dxfId="254">
      <pivotArea collapsedLevelsAreSubtotals="1" fieldPosition="0">
        <references count="2">
          <reference field="4294967294" count="1" selected="0">
            <x v="2"/>
          </reference>
          <reference field="2" count="1">
            <x v="64"/>
          </reference>
        </references>
      </pivotArea>
    </format>
    <format dxfId="253">
      <pivotArea collapsedLevelsAreSubtotals="1" fieldPosition="0">
        <references count="2">
          <reference field="4294967294" count="1" selected="0">
            <x v="2"/>
          </reference>
          <reference field="2" count="1">
            <x v="65"/>
          </reference>
        </references>
      </pivotArea>
    </format>
    <format dxfId="252">
      <pivotArea collapsedLevelsAreSubtotals="1" fieldPosition="0">
        <references count="2">
          <reference field="4294967294" count="1" selected="0">
            <x v="2"/>
          </reference>
          <reference field="2" count="1">
            <x v="59"/>
          </reference>
        </references>
      </pivotArea>
    </format>
    <format dxfId="251">
      <pivotArea collapsedLevelsAreSubtotals="1" fieldPosition="0">
        <references count="2">
          <reference field="4294967294" count="1" selected="0">
            <x v="2"/>
          </reference>
          <reference field="2" count="1">
            <x v="64"/>
          </reference>
        </references>
      </pivotArea>
    </format>
    <format dxfId="250">
      <pivotArea collapsedLevelsAreSubtotals="1" fieldPosition="0">
        <references count="2">
          <reference field="4294967294" count="1" selected="0">
            <x v="2"/>
          </reference>
          <reference field="2" count="1">
            <x v="65"/>
          </reference>
        </references>
      </pivotArea>
    </format>
    <format dxfId="249">
      <pivotArea collapsedLevelsAreSubtotals="1" fieldPosition="0">
        <references count="2">
          <reference field="4294967294" count="1" selected="0">
            <x v="2"/>
          </reference>
          <reference field="2" count="1">
            <x v="63"/>
          </reference>
        </references>
      </pivotArea>
    </format>
    <format dxfId="248">
      <pivotArea collapsedLevelsAreSubtotals="1" fieldPosition="0">
        <references count="2">
          <reference field="4294967294" count="1" selected="0">
            <x v="2"/>
          </reference>
          <reference field="2" count="1">
            <x v="61"/>
          </reference>
        </references>
      </pivotArea>
    </format>
    <format dxfId="247">
      <pivotArea collapsedLevelsAreSubtotals="1" fieldPosition="0">
        <references count="2">
          <reference field="4294967294" count="1" selected="0">
            <x v="2"/>
          </reference>
          <reference field="2" count="1">
            <x v="62"/>
          </reference>
        </references>
      </pivotArea>
    </format>
    <format dxfId="246">
      <pivotArea collapsedLevelsAreSubtotals="1" fieldPosition="0">
        <references count="2">
          <reference field="4294967294" count="1" selected="0">
            <x v="2"/>
          </reference>
          <reference field="2" count="1">
            <x v="66"/>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7"/>
          </reference>
        </references>
      </pivotArea>
    </format>
    <format dxfId="243">
      <pivotArea collapsedLevelsAreSubtotals="1" fieldPosition="0">
        <references count="2">
          <reference field="4294967294" count="1" selected="0">
            <x v="2"/>
          </reference>
          <reference field="2" count="1">
            <x v="68"/>
          </reference>
        </references>
      </pivotArea>
    </format>
    <format dxfId="242">
      <pivotArea collapsedLevelsAreSubtotals="1" fieldPosition="0">
        <references count="2">
          <reference field="4294967294" count="1" selected="0">
            <x v="2"/>
          </reference>
          <reference field="2" count="1">
            <x v="71"/>
          </reference>
        </references>
      </pivotArea>
    </format>
    <format dxfId="241">
      <pivotArea collapsedLevelsAreSubtotals="1" fieldPosition="0">
        <references count="2">
          <reference field="4294967294" count="1" selected="0">
            <x v="2"/>
          </reference>
          <reference field="2" count="1">
            <x v="72"/>
          </reference>
        </references>
      </pivotArea>
    </format>
    <format dxfId="240">
      <pivotArea collapsedLevelsAreSubtotals="1" fieldPosition="0">
        <references count="2">
          <reference field="4294967294" count="1" selected="0">
            <x v="2"/>
          </reference>
          <reference field="2" count="1">
            <x v="60"/>
          </reference>
        </references>
      </pivotArea>
    </format>
    <format dxfId="239">
      <pivotArea collapsedLevelsAreSubtotals="1" fieldPosition="0">
        <references count="2">
          <reference field="4294967294" count="1" selected="0">
            <x v="2"/>
          </reference>
          <reference field="2" count="1">
            <x v="70"/>
          </reference>
        </references>
      </pivotArea>
    </format>
    <format dxfId="238">
      <pivotArea collapsedLevelsAreSubtotals="1" fieldPosition="0">
        <references count="2">
          <reference field="4294967294" count="1" selected="0">
            <x v="2"/>
          </reference>
          <reference field="2" count="1">
            <x v="73"/>
          </reference>
        </references>
      </pivotArea>
    </format>
    <format dxfId="237">
      <pivotArea collapsedLevelsAreSubtotals="1" fieldPosition="0">
        <references count="2">
          <reference field="4294967294" count="1" selected="0">
            <x v="2"/>
          </reference>
          <reference field="2" count="1">
            <x v="74"/>
          </reference>
        </references>
      </pivotArea>
    </format>
    <format dxfId="236">
      <pivotArea collapsedLevelsAreSubtotals="1" fieldPosition="0">
        <references count="2">
          <reference field="4294967294" count="1" selected="0">
            <x v="2"/>
          </reference>
          <reference field="2" count="1">
            <x v="75"/>
          </reference>
        </references>
      </pivotArea>
    </format>
    <format dxfId="235">
      <pivotArea collapsedLevelsAreSubtotals="1" fieldPosition="0">
        <references count="2">
          <reference field="4294967294" count="1" selected="0">
            <x v="2"/>
          </reference>
          <reference field="2" count="1">
            <x v="76"/>
          </reference>
        </references>
      </pivotArea>
    </format>
    <format dxfId="234">
      <pivotArea collapsedLevelsAreSubtotals="1" fieldPosition="0">
        <references count="2">
          <reference field="4294967294" count="1" selected="0">
            <x v="2"/>
          </reference>
          <reference field="2" count="1">
            <x v="77"/>
          </reference>
        </references>
      </pivotArea>
    </format>
    <format dxfId="233">
      <pivotArea collapsedLevelsAreSubtotals="1" fieldPosition="0">
        <references count="2">
          <reference field="4294967294" count="1" selected="0">
            <x v="2"/>
          </reference>
          <reference field="2" count="1">
            <x v="78"/>
          </reference>
        </references>
      </pivotArea>
    </format>
    <format dxfId="232">
      <pivotArea collapsedLevelsAreSubtotals="1" fieldPosition="0">
        <references count="2">
          <reference field="4294967294" count="1" selected="0">
            <x v="2"/>
          </reference>
          <reference field="2" count="1">
            <x v="79"/>
          </reference>
        </references>
      </pivotArea>
    </format>
    <format dxfId="231">
      <pivotArea collapsedLevelsAreSubtotals="1" fieldPosition="0">
        <references count="2">
          <reference field="4294967294" count="1" selected="0">
            <x v="2"/>
          </reference>
          <reference field="2" count="1">
            <x v="80"/>
          </reference>
        </references>
      </pivotArea>
    </format>
    <format dxfId="230">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619">
        <item x="249"/>
        <item m="1" x="2580"/>
        <item m="1" x="2541"/>
        <item m="1" x="2565"/>
        <item m="1" x="2567"/>
        <item m="1" x="2601"/>
        <item m="1" x="2592"/>
        <item m="1" x="2598"/>
        <item m="1" x="2523"/>
        <item m="1" x="2605"/>
        <item m="1" x="2563"/>
        <item m="1" x="2606"/>
        <item m="1" x="2576"/>
        <item m="1" x="2609"/>
        <item m="1" x="2539"/>
        <item m="1" x="2537"/>
        <item m="1" x="2522"/>
        <item m="1" x="2549"/>
        <item m="1" x="2613"/>
        <item m="1" x="2579"/>
        <item m="1" x="2581"/>
        <item m="1" x="2583"/>
        <item m="1" x="2593"/>
        <item m="1" x="2555"/>
        <item m="1" x="2591"/>
        <item m="1" x="2568"/>
        <item m="1" x="2575"/>
        <item m="1" x="2596"/>
        <item m="1" x="2531"/>
        <item m="1" x="2571"/>
        <item m="1" x="2594"/>
        <item m="1" x="2536"/>
        <item m="1" x="2610"/>
        <item m="1" x="2602"/>
        <item m="1" x="2614"/>
        <item m="1" x="2552"/>
        <item m="1" x="2578"/>
        <item m="1" x="2611"/>
        <item x="0"/>
        <item m="1" x="2557"/>
        <item m="1" x="2617"/>
        <item m="1" x="2546"/>
        <item x="1"/>
        <item m="1" x="2574"/>
        <item m="1" x="2532"/>
        <item x="2"/>
        <item x="3"/>
        <item m="1" x="2615"/>
        <item m="1" x="2562"/>
        <item m="1" x="2558"/>
        <item m="1" x="2586"/>
        <item m="1" x="2547"/>
        <item m="1" x="2599"/>
        <item x="4"/>
        <item m="1" x="2569"/>
        <item x="5"/>
        <item x="6"/>
        <item m="1" x="252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50"/>
        <item x="157"/>
        <item x="158"/>
        <item x="159"/>
        <item x="160"/>
        <item x="161"/>
        <item x="162"/>
        <item x="163"/>
        <item x="164"/>
        <item x="165"/>
        <item x="166"/>
        <item x="167"/>
        <item x="168"/>
        <item x="169"/>
        <item m="1" x="254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9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1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24"/>
        <item x="276"/>
        <item x="277"/>
        <item x="278"/>
        <item x="275"/>
        <item m="1" x="2597"/>
        <item x="279"/>
        <item x="280"/>
        <item x="281"/>
        <item x="282"/>
        <item x="283"/>
        <item x="284"/>
        <item x="285"/>
        <item x="286"/>
        <item x="287"/>
        <item x="288"/>
        <item x="289"/>
        <item x="290"/>
        <item x="291"/>
        <item x="292"/>
        <item x="293"/>
        <item x="294"/>
        <item x="295"/>
        <item x="296"/>
        <item m="1" x="2582"/>
        <item x="297"/>
        <item x="298"/>
        <item x="299"/>
        <item m="1" x="2526"/>
        <item x="300"/>
        <item x="302"/>
        <item x="303"/>
        <item x="301"/>
        <item x="304"/>
        <item x="305"/>
        <item x="306"/>
        <item x="307"/>
        <item x="308"/>
        <item x="309"/>
        <item x="310"/>
        <item x="311"/>
        <item x="312"/>
        <item m="1" x="2604"/>
        <item x="313"/>
        <item m="1" x="2527"/>
        <item x="314"/>
        <item x="315"/>
        <item x="316"/>
        <item x="317"/>
        <item x="318"/>
        <item x="319"/>
        <item x="320"/>
        <item x="321"/>
        <item m="1" x="2530"/>
        <item x="323"/>
        <item x="324"/>
        <item x="325"/>
        <item x="326"/>
        <item x="322"/>
        <item x="327"/>
        <item x="328"/>
        <item x="329"/>
        <item x="330"/>
        <item x="331"/>
        <item m="1" x="2542"/>
        <item x="332"/>
        <item m="1" x="2566"/>
        <item x="333"/>
        <item x="334"/>
        <item x="335"/>
        <item x="336"/>
        <item x="337"/>
        <item x="338"/>
        <item x="344"/>
        <item m="1" x="254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56"/>
        <item x="375"/>
        <item x="376"/>
        <item x="373"/>
        <item x="377"/>
        <item x="378"/>
        <item x="379"/>
        <item x="380"/>
        <item m="1" x="2543"/>
        <item x="381"/>
        <item x="382"/>
        <item x="383"/>
        <item x="384"/>
        <item x="385"/>
        <item x="386"/>
        <item x="387"/>
        <item x="388"/>
        <item x="389"/>
        <item x="390"/>
        <item x="391"/>
        <item x="392"/>
        <item x="393"/>
        <item x="394"/>
        <item x="395"/>
        <item x="396"/>
        <item x="397"/>
        <item x="399"/>
        <item x="400"/>
        <item x="401"/>
        <item x="398"/>
        <item x="402"/>
        <item m="1" x="2603"/>
        <item x="403"/>
        <item x="404"/>
        <item x="405"/>
        <item x="406"/>
        <item x="407"/>
        <item x="408"/>
        <item x="409"/>
        <item m="1" x="2585"/>
        <item x="410"/>
        <item x="411"/>
        <item x="421"/>
        <item x="412"/>
        <item x="413"/>
        <item x="414"/>
        <item x="415"/>
        <item x="416"/>
        <item x="417"/>
        <item m="1" x="2588"/>
        <item x="418"/>
        <item x="419"/>
        <item x="420"/>
        <item x="423"/>
        <item x="443"/>
        <item x="424"/>
        <item x="422"/>
        <item x="425"/>
        <item x="426"/>
        <item x="427"/>
        <item x="428"/>
        <item x="429"/>
        <item x="430"/>
        <item x="431"/>
        <item x="432"/>
        <item m="1" x="2573"/>
        <item x="433"/>
        <item x="434"/>
        <item x="435"/>
        <item x="436"/>
        <item x="438"/>
        <item x="437"/>
        <item x="439"/>
        <item x="440"/>
        <item x="442"/>
        <item x="441"/>
        <item x="445"/>
        <item x="446"/>
        <item x="447"/>
        <item x="444"/>
        <item x="448"/>
        <item x="449"/>
        <item x="450"/>
        <item x="451"/>
        <item x="452"/>
        <item x="453"/>
        <item x="454"/>
        <item x="455"/>
        <item x="456"/>
        <item x="457"/>
        <item m="1" x="2608"/>
        <item x="458"/>
        <item x="459"/>
        <item m="1" x="2538"/>
        <item x="460"/>
        <item x="461"/>
        <item x="462"/>
        <item x="463"/>
        <item m="1" x="2589"/>
        <item x="464"/>
        <item x="465"/>
        <item x="466"/>
        <item x="467"/>
        <item x="468"/>
        <item x="469"/>
        <item x="470"/>
        <item m="1" x="2584"/>
        <item x="471"/>
        <item x="472"/>
        <item x="473"/>
        <item x="474"/>
        <item x="475"/>
        <item x="476"/>
        <item x="477"/>
        <item x="478"/>
        <item x="479"/>
        <item x="480"/>
        <item x="481"/>
        <item x="482"/>
        <item x="483"/>
        <item x="484"/>
        <item m="1" x="2564"/>
        <item x="490"/>
        <item x="485"/>
        <item x="486"/>
        <item x="487"/>
        <item x="488"/>
        <item x="489"/>
        <item x="491"/>
        <item x="492"/>
        <item m="1" x="2554"/>
        <item m="1" x="2559"/>
        <item x="503"/>
        <item m="1" x="2577"/>
        <item x="493"/>
        <item x="494"/>
        <item x="504"/>
        <item x="495"/>
        <item x="496"/>
        <item x="497"/>
        <item x="498"/>
        <item x="499"/>
        <item x="500"/>
        <item x="501"/>
        <item x="502"/>
        <item x="505"/>
        <item x="506"/>
        <item x="507"/>
        <item x="508"/>
        <item m="1" x="259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600"/>
        <item x="564"/>
        <item x="565"/>
        <item x="566"/>
        <item x="567"/>
        <item x="568"/>
        <item x="569"/>
        <item x="570"/>
        <item x="571"/>
        <item x="572"/>
        <item x="573"/>
        <item x="574"/>
        <item m="1" x="253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5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70"/>
        <item x="698"/>
        <item x="708"/>
        <item x="709"/>
        <item x="710"/>
        <item x="699"/>
        <item x="700"/>
        <item x="701"/>
        <item x="702"/>
        <item x="703"/>
        <item x="704"/>
        <item x="705"/>
        <item x="706"/>
        <item x="707"/>
        <item x="711"/>
        <item x="726"/>
        <item x="727"/>
        <item x="734"/>
        <item x="712"/>
        <item x="728"/>
        <item x="729"/>
        <item m="1" x="252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35"/>
        <item x="753"/>
        <item m="1" x="2553"/>
        <item x="740"/>
        <item x="754"/>
        <item x="741"/>
        <item x="742"/>
        <item x="743"/>
        <item x="744"/>
        <item x="745"/>
        <item x="746"/>
        <item x="747"/>
        <item x="755"/>
        <item x="748"/>
        <item x="757"/>
        <item x="758"/>
        <item x="769"/>
        <item x="759"/>
        <item m="1" x="2607"/>
        <item x="760"/>
        <item x="761"/>
        <item x="770"/>
        <item m="1" x="2560"/>
        <item x="762"/>
        <item x="771"/>
        <item x="763"/>
        <item x="764"/>
        <item x="765"/>
        <item x="766"/>
        <item x="772"/>
        <item x="773"/>
        <item x="767"/>
        <item x="768"/>
        <item x="774"/>
        <item x="775"/>
        <item x="790"/>
        <item x="776"/>
        <item x="791"/>
        <item x="777"/>
        <item x="778"/>
        <item x="792"/>
        <item x="779"/>
        <item x="780"/>
        <item x="781"/>
        <item x="782"/>
        <item x="793"/>
        <item x="783"/>
        <item x="794"/>
        <item x="795"/>
        <item x="252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87"/>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72"/>
        <item x="944"/>
        <item m="1" x="256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4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12"/>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40"/>
        <item x="1583"/>
        <item x="1577"/>
        <item x="1578"/>
        <item x="1576"/>
        <item x="1579"/>
        <item x="1580"/>
        <item x="1586"/>
        <item x="1587"/>
        <item x="1581"/>
        <item x="1582"/>
        <item x="1588"/>
        <item x="1589"/>
        <item x="1590"/>
        <item x="1602"/>
        <item x="1612"/>
        <item m="1" x="2528"/>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3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20"/>
        <item x="2518"/>
        <item x="2519"/>
        <item t="default"/>
      </items>
    </pivotField>
    <pivotField axis="axisRow" showAll="0">
      <items count="311">
        <item sd="0" x="43"/>
        <item sd="0" x="46"/>
        <item sd="0" x="45"/>
        <item sd="0" x="35"/>
        <item sd="0" m="1" x="184"/>
        <item sd="0" x="44"/>
        <item sd="0" m="1" x="241"/>
        <item sd="0" m="1" x="223"/>
        <item sd="0" x="42"/>
        <item sd="0" x="41"/>
        <item sd="0" x="40"/>
        <item sd="0" x="39"/>
        <item sd="0" x="38"/>
        <item sd="0" x="37"/>
        <item sd="0" x="20"/>
        <item sd="0" x="36"/>
        <item sd="0" m="1" x="194"/>
        <item sd="0" x="15"/>
        <item sd="0" x="18"/>
        <item n="JPMC (Main Project)" sd="0" x="11"/>
        <item sd="0" x="32"/>
        <item sd="0" x="31"/>
        <item sd="0" x="33"/>
        <item sd="0" x="34"/>
        <item sd="0" x="27"/>
        <item sd="0" x="30"/>
        <item sd="0" x="29"/>
        <item sd="0" x="26"/>
        <item sd="0" x="24"/>
        <item sd="0" x="25"/>
        <item sd="0" x="0"/>
        <item sd="0" x="19"/>
        <item sd="0" x="22"/>
        <item sd="0" x="23"/>
        <item sd="0" m="1" x="173"/>
        <item sd="0" x="21"/>
        <item sd="0" m="1" x="188"/>
        <item sd="0" m="1" x="203"/>
        <item sd="0" m="1" x="248"/>
        <item sd="0" x="8"/>
        <item sd="0" x="9"/>
        <item sd="0" m="1" x="271"/>
        <item sd="0" m="1" x="219"/>
        <item sd="0" m="1" x="303"/>
        <item sd="0" m="1" x="161"/>
        <item sd="0" m="1" x="309"/>
        <item sd="0" m="1" x="244"/>
        <item sd="0" x="13"/>
        <item sd="0" m="1" x="294"/>
        <item sd="0" m="1" x="304"/>
        <item sd="0" m="1" x="308"/>
        <item sd="0" m="1" x="222"/>
        <item sd="0" m="1" x="209"/>
        <item sd="0" m="1" x="296"/>
        <item sd="0" m="1" x="227"/>
        <item sd="0" m="1" x="172"/>
        <item sd="0" m="1" x="229"/>
        <item sd="0" m="1" x="226"/>
        <item sd="0" m="1" x="240"/>
        <item sd="0" m="1" x="218"/>
        <item sd="0" x="17"/>
        <item sd="0" m="1" x="253"/>
        <item sd="0" m="1" x="230"/>
        <item sd="0" m="1" x="163"/>
        <item sd="0" x="14"/>
        <item sd="0" m="1" x="157"/>
        <item sd="0" x="86"/>
        <item sd="0" m="1" x="197"/>
        <item sd="0" m="1" x="187"/>
        <item sd="0" m="1" x="277"/>
        <item sd="0" m="1" x="235"/>
        <item sd="0" m="1" x="221"/>
        <item sd="0" m="1" x="290"/>
        <item sd="0" m="1" x="262"/>
        <item sd="0" m="1" x="231"/>
        <item sd="0" m="1" x="196"/>
        <item sd="0" m="1" x="216"/>
        <item sd="0" m="1" x="263"/>
        <item sd="0" m="1" x="168"/>
        <item sd="0" x="10"/>
        <item sd="0" m="1" x="302"/>
        <item sd="0" x="1"/>
        <item sd="0" m="1" x="268"/>
        <item sd="0" m="1" x="153"/>
        <item sd="0" m="1" x="266"/>
        <item sd="0" m="1" x="208"/>
        <item sd="0" m="1" x="293"/>
        <item sd="0" m="1" x="232"/>
        <item sd="0" m="1" x="204"/>
        <item sd="0" m="1" x="199"/>
        <item sd="0" m="1" x="243"/>
        <item sd="0" m="1" x="278"/>
        <item sd="0" m="1" x="165"/>
        <item sd="0" m="1" x="202"/>
        <item sd="0" m="1" x="166"/>
        <item sd="0" x="3"/>
        <item sd="0" m="1" x="280"/>
        <item sd="0" x="7"/>
        <item sd="0" m="1" x="301"/>
        <item sd="0" x="2"/>
        <item sd="0" m="1" x="162"/>
        <item sd="0" m="1" x="158"/>
        <item sd="0" x="12"/>
        <item sd="0" x="5"/>
        <item sd="0" m="1" x="186"/>
        <item sd="0" x="4"/>
        <item sd="0" m="1" x="191"/>
        <item sd="0" m="1" x="183"/>
        <item sd="0" m="1" x="256"/>
        <item sd="0" m="1" x="155"/>
        <item sd="0" x="116"/>
        <item sd="0" m="1" x="214"/>
        <item sd="0" m="1" x="273"/>
        <item sd="0" m="1" x="171"/>
        <item sd="0" m="1" x="192"/>
        <item sd="0" m="1" x="276"/>
        <item sd="0" x="6"/>
        <item sd="0" m="1" x="176"/>
        <item sd="0" m="1" x="178"/>
        <item sd="0" m="1" x="261"/>
        <item sd="0" m="1" x="255"/>
        <item sd="0" m="1" x="279"/>
        <item sd="0" x="16"/>
        <item sd="0" m="1" x="156"/>
        <item sd="0" m="1" x="180"/>
        <item sd="0" m="1" x="251"/>
        <item sd="0" m="1" x="292"/>
        <item sd="0" m="1" x="195"/>
        <item m="1" x="257"/>
        <item sd="0" m="1" x="300"/>
        <item sd="0" m="1" x="193"/>
        <item sd="0" m="1" x="265"/>
        <item sd="0" m="1" x="198"/>
        <item sd="0" m="1" x="282"/>
        <item sd="0" x="28"/>
        <item sd="0" m="1" x="234"/>
        <item sd="0" m="1" x="291"/>
        <item sd="0" m="1" x="285"/>
        <item sd="0" m="1" x="275"/>
        <item m="1" x="260"/>
        <item sd="0" m="1" x="212"/>
        <item sd="0" m="1" x="286"/>
        <item sd="0" m="1" x="270"/>
        <item m="1" x="207"/>
        <item sd="0" m="1" x="179"/>
        <item m="1" x="206"/>
        <item m="1" x="159"/>
        <item m="1" x="306"/>
        <item x="47"/>
        <item x="48"/>
        <item x="49"/>
        <item m="1" x="213"/>
        <item x="51"/>
        <item x="52"/>
        <item x="50"/>
        <item x="53"/>
        <item x="54"/>
        <item x="55"/>
        <item x="56"/>
        <item x="57"/>
        <item m="1" x="210"/>
        <item x="59"/>
        <item x="58"/>
        <item x="60"/>
        <item x="63"/>
        <item x="61"/>
        <item x="62"/>
        <item x="64"/>
        <item m="1" x="177"/>
        <item m="1" x="295"/>
        <item x="65"/>
        <item x="67"/>
        <item x="66"/>
        <item x="68"/>
        <item x="69"/>
        <item x="70"/>
        <item x="71"/>
        <item m="1" x="264"/>
        <item m="1" x="237"/>
        <item x="72"/>
        <item x="75"/>
        <item x="73"/>
        <item x="76"/>
        <item m="1" x="169"/>
        <item m="1" x="164"/>
        <item x="78"/>
        <item x="74"/>
        <item m="1" x="297"/>
        <item m="1" x="174"/>
        <item x="80"/>
        <item m="1" x="287"/>
        <item m="1" x="217"/>
        <item m="1" x="254"/>
        <item x="77"/>
        <item m="1" x="228"/>
        <item x="81"/>
        <item x="82"/>
        <item x="83"/>
        <item m="1" x="211"/>
        <item m="1" x="283"/>
        <item x="84"/>
        <item m="1" x="267"/>
        <item x="79"/>
        <item m="1" x="289"/>
        <item m="1" x="224"/>
        <item x="85"/>
        <item m="1" x="249"/>
        <item x="87"/>
        <item m="1" x="305"/>
        <item x="88"/>
        <item x="89"/>
        <item x="90"/>
        <item m="1" x="185"/>
        <item m="1" x="239"/>
        <item x="91"/>
        <item x="92"/>
        <item m="1" x="167"/>
        <item m="1" x="233"/>
        <item m="1" x="190"/>
        <item x="93"/>
        <item m="1" x="258"/>
        <item m="1" x="299"/>
        <item x="96"/>
        <item m="1" x="189"/>
        <item x="95"/>
        <item m="1" x="272"/>
        <item m="1" x="205"/>
        <item x="98"/>
        <item x="99"/>
        <item m="1" x="246"/>
        <item x="100"/>
        <item m="1" x="215"/>
        <item x="101"/>
        <item x="147"/>
        <item x="94"/>
        <item x="104"/>
        <item x="102"/>
        <item x="107"/>
        <item m="1" x="182"/>
        <item x="105"/>
        <item x="106"/>
        <item x="108"/>
        <item x="110"/>
        <item x="111"/>
        <item m="1" x="181"/>
        <item x="112"/>
        <item x="113"/>
        <item x="115"/>
        <item x="114"/>
        <item x="103"/>
        <item m="1" x="236"/>
        <item x="121"/>
        <item m="1" x="281"/>
        <item x="122"/>
        <item x="123"/>
        <item x="117"/>
        <item x="124"/>
        <item x="118"/>
        <item x="125"/>
        <item m="1" x="274"/>
        <item x="119"/>
        <item m="1" x="298"/>
        <item x="109"/>
        <item x="120"/>
        <item m="1" x="201"/>
        <item x="126"/>
        <item m="1" x="160"/>
        <item m="1" x="250"/>
        <item m="1" x="170"/>
        <item x="129"/>
        <item x="130"/>
        <item x="131"/>
        <item x="132"/>
        <item x="127"/>
        <item m="1" x="154"/>
        <item x="134"/>
        <item x="135"/>
        <item m="1" x="220"/>
        <item m="1" x="284"/>
        <item m="1" x="269"/>
        <item x="128"/>
        <item x="139"/>
        <item x="138"/>
        <item m="1" x="238"/>
        <item x="137"/>
        <item m="1" x="288"/>
        <item x="140"/>
        <item m="1" x="247"/>
        <item m="1" x="307"/>
        <item x="136"/>
        <item x="133"/>
        <item x="141"/>
        <item x="142"/>
        <item x="143"/>
        <item m="1" x="175"/>
        <item m="1" x="242"/>
        <item x="144"/>
        <item m="1" x="200"/>
        <item x="145"/>
        <item m="1" x="259"/>
        <item m="1" x="225"/>
        <item x="146"/>
        <item m="1" x="245"/>
        <item x="148"/>
        <item m="1" x="252"/>
        <item x="149"/>
        <item x="97"/>
        <item x="150"/>
        <item x="151"/>
        <item x="152"/>
        <item t="default"/>
      </items>
    </pivotField>
    <pivotField axis="axisRow" showAll="0" sortType="ascending">
      <items count="1223">
        <item h="1" sd="0" x="60"/>
        <item h="1" sd="0" x="149"/>
        <item h="1" x="755"/>
        <item h="1" sd="0" m="1" x="987"/>
        <item h="1" sd="0" x="724"/>
        <item h="1" sd="0" m="1" x="1062"/>
        <item h="1" sd="0" x="572"/>
        <item h="1" sd="0" m="1" x="1162"/>
        <item h="1" sd="0" m="1" x="1000"/>
        <item h="1" sd="0" x="464"/>
        <item h="1" sd="0" m="1" x="1022"/>
        <item h="1" x="921"/>
        <item h="1" x="928"/>
        <item h="1" x="756"/>
        <item h="1" sd="0" x="18"/>
        <item h="1" sd="0" x="288"/>
        <item h="1" sd="0" m="1" x="1204"/>
        <item h="1" sd="0" x="146"/>
        <item h="1" sd="0" x="179"/>
        <item h="1" sd="0" x="490"/>
        <item h="1" sd="0" x="673"/>
        <item h="1" sd="0" m="1" x="1201"/>
        <item h="1" sd="0" x="641"/>
        <item h="1" x="950"/>
        <item h="1" sd="0" x="623"/>
        <item h="1" x="805"/>
        <item h="1" sd="0" x="100"/>
        <item h="1" sd="0" x="606"/>
        <item h="1" sd="0" m="1" x="1006"/>
        <item h="1" sd="0" m="1" x="1166"/>
        <item h="1" x="871"/>
        <item h="1" sd="0" x="137"/>
        <item h="1" x="907"/>
        <item h="1" sd="0" m="1" x="1148"/>
        <item h="1" sd="0" x="231"/>
        <item h="1" sd="0" m="1" x="976"/>
        <item sd="0" x="758"/>
        <item h="1" x="830"/>
        <item h="1" sd="0" m="1" x="1153"/>
        <item h="1" sd="0" m="1" x="1039"/>
        <item h="1" sd="0" x="363"/>
        <item h="1" sd="0" x="510"/>
        <item h="1" m="1" x="961"/>
        <item h="1" x="878"/>
        <item sd="0" x="563"/>
        <item h="1" sd="0" x="651"/>
        <item h="1" x="735"/>
        <item h="1" sd="0" x="375"/>
        <item h="1" sd="0" x="379"/>
        <item h="1" sd="0" m="1" x="1036"/>
        <item h="1" sd="0" x="718"/>
        <item h="1" x="924"/>
        <item h="1" sd="0" m="1" x="1013"/>
        <item h="1" sd="0" m="1" x="1069"/>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102"/>
        <item h="1" x="945"/>
        <item h="1" sd="0" x="325"/>
        <item h="1" sd="0" x="481"/>
        <item h="1" sd="0" m="1" x="1205"/>
        <item h="1" sd="0" m="1" x="1100"/>
        <item h="1" sd="0" x="528"/>
        <item h="1" sd="0" x="630"/>
        <item h="1" x="953"/>
        <item h="1" sd="0" x="223"/>
        <item h="1" sd="0" m="1" x="989"/>
        <item h="1" x="856"/>
        <item h="1" sd="0" x="239"/>
        <item h="1" sd="0" x="521"/>
        <item h="1" sd="0" x="135"/>
        <item h="1" sd="0" x="140"/>
        <item h="1" sd="0" x="479"/>
        <item h="1" sd="0" m="1" x="1177"/>
        <item h="1" sd="0" m="1" x="1106"/>
        <item h="1" sd="0" x="219"/>
        <item h="1" sd="0" m="1" x="1217"/>
        <item h="1" x="906"/>
        <item h="1" x="954"/>
        <item h="1" x="859"/>
        <item h="1" sd="0" x="562"/>
        <item h="1" x="743"/>
        <item h="1" x="760"/>
        <item h="1" sd="0" x="711"/>
        <item h="1" sd="0" x="683"/>
        <item h="1" x="799"/>
        <item h="1" sd="0" x="93"/>
        <item h="1" sd="0" m="1" x="1174"/>
        <item h="1" sd="0" x="399"/>
        <item h="1" sd="0" x="222"/>
        <item h="1" sd="0" m="1" x="1002"/>
        <item h="1" sd="0" x="337"/>
        <item h="1" sd="0" x="207"/>
        <item h="1" sd="0" x="517"/>
        <item h="1" sd="0" x="489"/>
        <item h="1" sd="0" x="184"/>
        <item h="1" x="920"/>
        <item h="1" sd="0" x="152"/>
        <item h="1" sd="0" m="1" x="1188"/>
        <item h="1" x="958"/>
        <item h="1" sd="0" x="40"/>
        <item h="1" sd="0" x="281"/>
        <item h="1" sd="0" x="170"/>
        <item h="1" x="797"/>
        <item h="1" sd="0" x="317"/>
        <item h="1" sd="0" x="358"/>
        <item h="1" sd="0" x="214"/>
        <item h="1" sd="0" x="370"/>
        <item h="1" sd="0" x="378"/>
        <item h="1" sd="0" x="279"/>
        <item h="1" sd="0" m="1" x="1040"/>
        <item h="1" sd="0" x="156"/>
        <item h="1" sd="0" x="700"/>
        <item h="1" sd="0" x="639"/>
        <item h="1" sd="0" x="253"/>
        <item h="1" sd="0" m="1" x="1163"/>
        <item h="1" sd="0" x="442"/>
        <item h="1" sd="0" m="1" x="965"/>
        <item h="1" sd="0" x="409"/>
        <item h="1" sd="0" x="365"/>
        <item h="1" sd="0" m="1" x="1021"/>
        <item h="1" sd="0" m="1" x="984"/>
        <item sd="0" x="666"/>
        <item h="1" sd="0" x="556"/>
        <item h="1" sd="0" x="383"/>
        <item h="1" x="890"/>
        <item h="1" sd="0" x="259"/>
        <item h="1" sd="0" x="463"/>
        <item h="1" sd="0" x="252"/>
        <item h="1" x="898"/>
        <item h="1" sd="0" x="643"/>
        <item h="1" sd="0" x="537"/>
        <item h="1" sd="0" m="1" x="1105"/>
        <item h="1" sd="0" x="577"/>
        <item h="1" x="926"/>
        <item h="1" x="869"/>
        <item h="1" sd="0" x="597"/>
        <item h="1" sd="0" x="12"/>
        <item h="1" sd="0" x="571"/>
        <item h="1" sd="0" m="1" x="1176"/>
        <item h="1" sd="0" x="569"/>
        <item h="1" sd="0" x="352"/>
        <item h="1" sd="0" x="218"/>
        <item h="1" x="810"/>
        <item h="1" sd="0" x="371"/>
        <item h="1" sd="0" x="224"/>
        <item h="1" sd="0" x="63"/>
        <item h="1" sd="0" x="8"/>
        <item h="1" sd="0" x="102"/>
        <item h="1" sd="0" m="1" x="1007"/>
        <item h="1" sd="0" m="1" x="1207"/>
        <item h="1" sd="0" x="550"/>
        <item h="1" sd="0" x="319"/>
        <item h="1" sd="0" m="1" x="1012"/>
        <item h="1" sd="0" m="1" x="1218"/>
        <item h="1" m="1" x="1114"/>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93"/>
        <item h="1" sd="0" m="1" x="985"/>
        <item h="1" sd="0" m="1" x="1193"/>
        <item h="1" sd="0" x="668"/>
        <item h="1" x="762"/>
        <item h="1" x="841"/>
        <item h="1" sd="0" x="681"/>
        <item h="1" x="941"/>
        <item h="1" sd="0" x="685"/>
        <item h="1" x="850"/>
        <item h="1" sd="0" x="46"/>
        <item h="1" sd="0" x="374"/>
        <item h="1" x="949"/>
        <item h="1" sd="0" m="1" x="995"/>
        <item h="1" sd="0" x="423"/>
        <item h="1" sd="0" x="574"/>
        <item h="1" sd="0" x="367"/>
        <item h="1" sd="0" x="270"/>
        <item h="1" x="947"/>
        <item h="1" sd="0" m="1" x="1081"/>
        <item h="1" sd="0" m="1" x="1042"/>
        <item h="1" sd="0" x="427"/>
        <item h="1" sd="0" x="411"/>
        <item h="1" sd="0" x="465"/>
        <item h="1" sd="0" m="1" x="1082"/>
        <item h="1" sd="0" m="1" x="1060"/>
        <item h="1" sd="0" m="1" x="1173"/>
        <item h="1" sd="0" m="1" x="1116"/>
        <item h="1" sd="0" m="1" x="1077"/>
        <item h="1" sd="0" x="366"/>
        <item h="1" x="873"/>
        <item h="1" sd="0" x="437"/>
        <item h="1" x="897"/>
        <item h="1" sd="0" x="506"/>
        <item h="1" sd="0" x="632"/>
        <item h="1" sd="0" m="1" x="1091"/>
        <item h="1" sd="0" x="567"/>
        <item h="1" sd="0" x="665"/>
        <item h="1" x="848"/>
        <item h="1" x="791"/>
        <item h="1" sd="0" x="534"/>
        <item h="1" sd="0" x="456"/>
        <item h="1" sd="0" x="318"/>
        <item h="1" x="851"/>
        <item h="1" sd="0" m="1" x="1035"/>
        <item h="1" x="794"/>
        <item h="1" sd="0" x="697"/>
        <item h="1" x="893"/>
        <item h="1" sd="0" x="312"/>
        <item h="1" sd="0" x="273"/>
        <item h="1" sd="0" x="428"/>
        <item h="1" sd="0" x="519"/>
        <item h="1" sd="0" m="1" x="1138"/>
        <item h="1" sd="0" x="396"/>
        <item h="1" x="751"/>
        <item h="1" sd="0" x="605"/>
        <item h="1" x="876"/>
        <item h="1" sd="0" x="402"/>
        <item h="1" sd="0" x="710"/>
        <item h="1" x="877"/>
        <item h="1" x="870"/>
        <item h="1" sd="0" x="201"/>
        <item h="1" sd="0" m="1" x="1064"/>
        <item h="1" x="777"/>
        <item h="1" sd="0" x="160"/>
        <item h="1" sd="0" x="443"/>
        <item h="1" sd="0" m="1" x="1170"/>
        <item h="1" x="934"/>
        <item h="1" x="862"/>
        <item h="1" sd="0" m="1" x="1130"/>
        <item h="1" sd="0" m="1" x="1020"/>
        <item h="1" x="746"/>
        <item h="1" x="821"/>
        <item h="1" sd="0" x="451"/>
        <item h="1" sd="0" x="538"/>
        <item h="1" sd="0" x="414"/>
        <item h="1" sd="0" x="413"/>
        <item h="1" sd="0" x="277"/>
        <item h="1" sd="0" x="467"/>
        <item h="1" sd="0" m="1" x="1124"/>
        <item h="1" sd="0" x="225"/>
        <item h="1" sd="0" m="1" x="991"/>
        <item h="1" sd="0" m="1" x="994"/>
        <item h="1" sd="0" x="522"/>
        <item h="1" x="812"/>
        <item h="1" sd="0" x="468"/>
        <item h="1" sd="0" x="539"/>
        <item h="1" x="798"/>
        <item h="1" sd="0" x="633"/>
        <item h="1" sd="0" m="1" x="1005"/>
        <item h="1" sd="0" x="292"/>
        <item h="1" sd="0" x="15"/>
        <item h="1" sd="0" m="1" x="1033"/>
        <item h="1" sd="0" m="1" x="1049"/>
        <item h="1" sd="0" x="662"/>
        <item h="1" sd="0" x="0"/>
        <item h="1" sd="0" x="232"/>
        <item h="1" sd="0" x="679"/>
        <item h="1" sd="0" x="213"/>
        <item h="1" sd="0" m="1" x="1172"/>
        <item h="1" sd="0" x="316"/>
        <item h="1" x="925"/>
        <item h="1" x="863"/>
        <item h="1" x="749"/>
        <item h="1" sd="0" x="702"/>
        <item h="1" x="845"/>
        <item h="1" sd="0" x="513"/>
        <item h="1" sd="0" x="436"/>
        <item h="1" sd="0" x="449"/>
        <item h="1" sd="0" m="1" x="975"/>
        <item h="1" sd="0" x="291"/>
        <item h="1" x="738"/>
        <item h="1" sd="0" x="391"/>
        <item h="1" sd="0" x="333"/>
        <item h="1" x="888"/>
        <item h="1" x="787"/>
        <item h="1" x="742"/>
        <item sd="0" x="339"/>
        <item h="1" x="929"/>
        <item h="1" x="881"/>
        <item h="1" sd="0" x="275"/>
        <item h="1" sd="0" m="1" x="1008"/>
        <item sd="0" x="174"/>
        <item h="1" sd="0" x="171"/>
        <item h="1" sd="0" x="233"/>
        <item h="1" sd="0" x="78"/>
        <item h="1" x="936"/>
        <item h="1" sd="0" m="1" x="1070"/>
        <item h="1" sd="0" x="236"/>
        <item h="1" sd="0" x="58"/>
        <item h="1" sd="0" m="1" x="1141"/>
        <item h="1" sd="0" x="474"/>
        <item h="1" sd="0" x="511"/>
        <item h="1" sd="0" x="408"/>
        <item h="1" x="806"/>
        <item h="1" sd="0" x="587"/>
        <item h="1" sd="0" x="240"/>
        <item h="1" sd="0" m="1" x="1001"/>
        <item h="1" sd="0" x="182"/>
        <item h="1" x="800"/>
        <item h="1" sd="0" x="307"/>
        <item h="1" sd="0" x="779"/>
        <item h="1" x="820"/>
        <item h="1" sd="0" x="648"/>
        <item h="1" x="774"/>
        <item h="1" sd="0" x="290"/>
        <item h="1" sd="0" m="1" x="1097"/>
        <item h="1" sd="0" m="1" x="1159"/>
        <item h="1" sd="0" x="636"/>
        <item h="1" sd="0" x="499"/>
        <item h="1" sd="0" x="447"/>
        <item h="1" sd="0" x="132"/>
        <item h="1" x="931"/>
        <item h="1" sd="0" x="56"/>
        <item h="1" sd="0" x="126"/>
        <item h="1" sd="0" x="22"/>
        <item h="1" sd="0" x="187"/>
        <item h="1" sd="0" m="1" x="981"/>
        <item h="1" sd="0" m="1" x="1191"/>
        <item h="1" sd="0" m="1" x="988"/>
        <item h="1" sd="0" x="11"/>
        <item h="1" sd="0" x="670"/>
        <item h="1" sd="0" x="353"/>
        <item h="1" sd="0" x="542"/>
        <item h="1" sd="0" m="1" x="1076"/>
        <item h="1" sd="0" x="124"/>
        <item h="1" sd="0" x="646"/>
        <item h="1" sd="0" m="1" x="1221"/>
        <item h="1" sd="0" x="77"/>
        <item h="1" sd="0" m="1" x="1101"/>
        <item h="1" sd="0" x="435"/>
        <item h="1" sd="0" x="92"/>
        <item h="1" sd="0" x="35"/>
        <item h="1" sd="0" x="196"/>
        <item h="1" sd="0" m="1" x="1200"/>
        <item h="1" sd="0" x="1"/>
        <item h="1" sd="0" x="180"/>
        <item h="1" sd="0" x="430"/>
        <item h="1" sd="0" x="285"/>
        <item h="1" x="747"/>
        <item h="1" sd="0" x="581"/>
        <item h="1" sd="0" m="1" x="1119"/>
        <item h="1" sd="0" x="42"/>
        <item h="1" sd="0" x="469"/>
        <item h="1" sd="0" x="440"/>
        <item h="1" sd="0" m="1" x="1140"/>
        <item h="1" sd="0" m="1" x="1109"/>
        <item h="1" sd="0" m="1" x="1127"/>
        <item h="1" sd="0" m="1" x="1058"/>
        <item h="1" sd="0" x="84"/>
        <item h="1" sd="0" x="106"/>
        <item h="1" sd="0" x="727"/>
        <item h="1" sd="0" m="1" x="964"/>
        <item h="1" sd="0" x="526"/>
        <item h="1" sd="0" x="592"/>
        <item h="1" sd="0" x="484"/>
        <item h="1" sd="0" x="336"/>
        <item h="1" sd="0" x="659"/>
        <item h="1" x="879"/>
        <item h="1" sd="0" x="669"/>
        <item h="1" sd="0" m="1" x="1133"/>
        <item h="1" sd="0" x="560"/>
        <item h="1" sd="0" x="714"/>
        <item sd="0" x="709"/>
        <item h="1" x="789"/>
        <item sd="0" x="599"/>
        <item h="1" sd="0" m="1" x="967"/>
        <item h="1" sd="0" m="1" x="959"/>
        <item h="1" sd="0" m="1" x="1120"/>
        <item h="1" sd="0" m="1" x="997"/>
        <item h="1" sd="0" x="515"/>
        <item h="1" sd="0" x="715"/>
        <item h="1" sd="0" x="677"/>
        <item h="1" x="808"/>
        <item h="1" sd="0" x="698"/>
        <item h="1" sd="0" m="1" x="1150"/>
        <item h="1" x="780"/>
        <item h="1" x="796"/>
        <item h="1" sd="0" m="1" x="998"/>
        <item h="1" sd="0" x="16"/>
        <item h="1" sd="0" m="1" x="1086"/>
        <item h="1" sd="0" x="407"/>
        <item h="1" sd="0" x="603"/>
        <item h="1" sd="0" m="1" x="1129"/>
        <item h="1" sd="0" m="1" x="1038"/>
        <item h="1" sd="0" x="280"/>
        <item h="1" sd="0" x="104"/>
        <item h="1" sd="0" x="332"/>
        <item h="1" sd="0" m="1" x="1063"/>
        <item h="1" sd="0" x="348"/>
        <item h="1" sd="0" x="23"/>
        <item sd="0" x="693"/>
        <item h="1" sd="0" m="1" x="1015"/>
        <item h="1" x="940"/>
        <item h="1" x="948"/>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211"/>
        <item h="1" sd="0" m="1" x="1187"/>
        <item h="1" x="838"/>
        <item h="1" sd="0" x="87"/>
        <item h="1" sd="0" x="501"/>
        <item h="1" sd="0" x="690"/>
        <item h="1" sd="0" x="450"/>
        <item h="1" sd="0" x="33"/>
        <item h="1" x="814"/>
        <item h="1" sd="0" x="19"/>
        <item h="1" sd="0" x="389"/>
        <item h="1" x="831"/>
        <item h="1" sd="0" m="1" x="969"/>
        <item h="1" sd="0" x="403"/>
        <item h="1" sd="0" x="20"/>
        <item h="1" sd="0" m="1" x="982"/>
        <item h="1" sd="0" x="584"/>
        <item h="1" sd="0" x="96"/>
        <item h="1" sd="0" x="555"/>
        <item h="1" sd="0" x="438"/>
        <item h="1" sd="0" m="1" x="1010"/>
        <item h="1" sd="0" m="1" x="1203"/>
        <item h="1" sd="0" m="1" x="1180"/>
        <item h="1" sd="0" m="1" x="1051"/>
        <item h="1" sd="0" x="588"/>
        <item h="1" sd="0" x="120"/>
        <item h="1" m="1" x="963"/>
        <item h="1" sd="0" x="590"/>
        <item h="1" sd="0" x="131"/>
        <item h="1" sd="0" x="119"/>
        <item h="1" sd="0" m="1" x="1131"/>
        <item h="1" sd="0" m="1" x="1095"/>
        <item h="1" x="951"/>
        <item h="1" sd="0" m="1" x="1122"/>
        <item h="1" sd="0" m="1" x="980"/>
        <item h="1" sd="0" m="1" x="1107"/>
        <item h="1" sd="0" x="228"/>
        <item h="1" sd="0" x="39"/>
        <item h="1" sd="0" x="619"/>
        <item h="1" sd="0" x="108"/>
        <item h="1" sd="0" x="24"/>
        <item h="1" x="729"/>
        <item h="1" sd="0" x="139"/>
        <item h="1" sd="0" x="393"/>
        <item h="1" sd="0" m="1" x="1190"/>
        <item h="1" sd="0" x="613"/>
        <item h="1" sd="0" x="17"/>
        <item h="1" x="884"/>
        <item h="1" x="887"/>
        <item h="1" sd="0" x="461"/>
        <item h="1" x="741"/>
        <item h="1" x="793"/>
        <item h="1" x="768"/>
        <item h="1" x="913"/>
        <item h="1" sd="0" x="441"/>
        <item h="1" sd="0" x="248"/>
        <item h="1" sd="0" x="48"/>
        <item h="1" sd="0" m="1" x="1103"/>
        <item h="1" sd="0" m="1" x="1164"/>
        <item h="1" x="874"/>
        <item h="1" sd="0" x="134"/>
        <item h="1" sd="0" x="596"/>
        <item h="1" sd="0" m="1" x="1073"/>
        <item h="1" sd="0" x="69"/>
        <item h="1" x="527"/>
        <item h="1" x="827"/>
        <item h="1" x="882"/>
        <item h="1" sd="0" x="654"/>
        <item h="1" sd="0" m="1" x="1137"/>
        <item h="1" sd="0" x="34"/>
        <item h="1" sd="0" x="206"/>
        <item h="1" sd="0" m="1" x="1206"/>
        <item h="1" sd="0" m="1" x="1079"/>
        <item h="1" sd="0" m="1" x="1098"/>
        <item h="1" sd="0" m="1" x="1037"/>
        <item h="1" x="783"/>
        <item h="1" sd="0" x="268"/>
        <item h="1" sd="0" x="376"/>
        <item h="1" sd="0" x="331"/>
        <item h="1" sd="0" m="1" x="1029"/>
        <item h="1" x="817"/>
        <item h="1" sd="0" x="360"/>
        <item h="1" sd="0" m="1" x="1182"/>
        <item h="1" sd="0" x="89"/>
        <item h="1" sd="0" x="355"/>
        <item sd="0" x="642"/>
        <item h="1" sd="0" m="1" x="1078"/>
        <item h="1" sd="0" x="168"/>
        <item h="1" sd="0" m="1" x="970"/>
        <item h="1" sd="0" m="1" x="960"/>
        <item h="1" sd="0" x="473"/>
        <item h="1" x="836"/>
        <item h="1" x="834"/>
        <item h="1" sd="0" x="272"/>
        <item h="1" sd="0" x="523"/>
        <item h="1" sd="0" x="51"/>
        <item h="1" sd="0" x="190"/>
        <item h="1" sd="0" x="625"/>
        <item h="1" sd="0" x="50"/>
        <item h="1" x="815"/>
        <item h="1" x="864"/>
        <item h="1" sd="0" x="79"/>
        <item h="1" sd="0" x="32"/>
        <item h="1" sd="0" m="1" x="1167"/>
        <item h="1" sd="0" x="667"/>
        <item h="1" sd="0" x="188"/>
        <item h="1" x="943"/>
        <item h="1" m="1" x="1181"/>
        <item h="1" x="764"/>
        <item h="1" sd="0" x="110"/>
        <item h="1" sd="0" x="935"/>
        <item h="1" m="1" x="986"/>
        <item h="1" sd="0" m="1" x="1185"/>
        <item h="1" sd="0" m="1" x="1090"/>
        <item h="1" sd="0" m="1" x="1031"/>
        <item h="1" sd="0" m="1" x="1085"/>
        <item h="1" sd="0" m="1" x="1054"/>
        <item h="1" sd="0" x="226"/>
        <item h="1" sd="0" x="57"/>
        <item h="1" sd="0" m="1" x="1088"/>
        <item h="1" sd="0" x="530"/>
        <item h="1" sd="0" x="554"/>
        <item h="1" x="733"/>
        <item h="1" sd="0" x="340"/>
        <item h="1" sd="0" x="604"/>
        <item h="1" sd="0" x="265"/>
        <item h="1" sd="0" x="448"/>
        <item h="1" sd="0" x="628"/>
        <item h="1" x="922"/>
        <item h="1" sd="0" m="1" x="1125"/>
        <item h="1" sd="0" x="294"/>
        <item h="1" sd="0" m="1" x="1113"/>
        <item h="1" sd="0" x="585"/>
        <item h="1" x="914"/>
        <item h="1" x="946"/>
        <item h="1" sd="0" x="583"/>
        <item h="1" sd="0" x="62"/>
        <item h="1" sd="0" x="295"/>
        <item h="1" sd="0" x="3"/>
        <item h="1" sd="0" x="151"/>
        <item h="1" sd="0" x="415"/>
        <item h="1" sd="0" x="503"/>
        <item h="1" sd="0" x="210"/>
        <item h="1" x="852"/>
        <item h="1" sd="0" x="54"/>
        <item h="1" sd="0" m="1" x="1145"/>
        <item h="1" sd="0" m="1" x="1128"/>
        <item h="1" sd="0" x="387"/>
        <item h="1" sd="0" m="1" x="983"/>
        <item h="1" sd="0" x="323"/>
        <item h="1" x="923"/>
        <item h="1" sd="0" x="713"/>
        <item h="1" x="846"/>
        <item h="1" sd="0" x="678"/>
        <item h="1" sd="0" m="1" x="1018"/>
        <item h="1" sd="0" x="75"/>
        <item h="1" sd="0" x="476"/>
        <item h="1" sd="0" m="1" x="966"/>
        <item h="1" sd="0" m="1" x="1047"/>
        <item h="1" sd="0" x="186"/>
        <item h="1" x="861"/>
        <item h="1" sd="0" x="486"/>
        <item h="1" sd="0" x="674"/>
        <item h="1" sd="0" x="429"/>
        <item h="1" sd="0" x="361"/>
        <item h="1" sd="0" x="368"/>
        <item h="1" x="826"/>
        <item h="1" m="1" x="1048"/>
        <item h="1" x="813"/>
        <item sd="0" x="721"/>
        <item sd="0" x="766"/>
        <item h="1" sd="0" x="327"/>
        <item h="1" sd="0" x="195"/>
        <item h="1" sd="0" x="687"/>
        <item h="1" x="918"/>
        <item h="1" x="773"/>
        <item h="1" sd="0" x="566"/>
        <item h="1" sd="0" m="1" x="1118"/>
        <item h="1" sd="0" m="1" x="1158"/>
        <item h="1" sd="0" x="123"/>
        <item h="1" sd="0" x="497"/>
        <item h="1" x="835"/>
        <item sd="0" x="719"/>
        <item h="1" sd="0" m="1" x="1044"/>
        <item h="1" sd="0" x="194"/>
        <item h="1" sd="0" x="557"/>
        <item h="1" sd="0" x="663"/>
        <item h="1" sd="0" x="121"/>
        <item h="1" x="771"/>
        <item h="1" sd="0" x="53"/>
        <item h="1" x="842"/>
        <item h="1" sd="0" x="472"/>
        <item h="1" sd="0" x="549"/>
        <item h="1" sd="0" x="565"/>
        <item h="1" sd="0" m="1" x="1175"/>
        <item h="1" m="1" x="1099"/>
        <item h="1" sd="0" x="278"/>
        <item h="1" x="750"/>
        <item h="1" x="840"/>
        <item h="1" sd="0" x="212"/>
        <item h="1" sd="0" m="1" x="1055"/>
        <item h="1" sd="0" m="1" x="1160"/>
        <item h="1" sd="0" m="1" x="1151"/>
        <item h="1" sd="0" x="631"/>
        <item h="1" x="867"/>
        <item h="1" x="857"/>
        <item h="1" sd="0" m="1" x="1219"/>
        <item h="1" sd="0" m="1" x="999"/>
        <item h="1" sd="0" x="675"/>
        <item h="1" sd="0" m="1" x="1213"/>
        <item h="1" sd="0" x="691"/>
        <item h="1" sd="0" x="117"/>
        <item h="1" sd="0" x="111"/>
        <item h="1" x="790"/>
        <item h="1" sd="0" x="671"/>
        <item h="1" sd="0" x="502"/>
        <item h="1" sd="0" x="417"/>
        <item h="1" sd="0" x="81"/>
        <item h="1" sd="0" x="7"/>
        <item h="1" sd="0" x="235"/>
        <item h="1" x="872"/>
        <item h="1" sd="0" x="434"/>
        <item h="1" sd="0" x="287"/>
        <item h="1" sd="0" m="1" x="1149"/>
        <item h="1" sd="0" m="1" x="1197"/>
        <item h="1" sd="0" x="491"/>
        <item h="1" sd="0" x="722"/>
        <item h="1" sd="0" x="2"/>
        <item h="1" sd="0" x="637"/>
        <item h="1" sd="0" m="1" x="1212"/>
        <item h="1" sd="0" m="1" x="1068"/>
        <item h="1" sd="0" x="692"/>
        <item h="1" x="823"/>
        <item h="1" sd="0" x="536"/>
        <item h="1" x="839"/>
        <item h="1" x="811"/>
        <item h="1" sd="0" x="163"/>
        <item h="1" sd="0" x="431"/>
        <item h="1" sd="0" m="1" x="1143"/>
        <item h="1" sd="0" x="650"/>
        <item h="1" sd="0" x="680"/>
        <item h="1" sd="0" x="478"/>
        <item h="1" sd="0" x="602"/>
        <item h="1" x="837"/>
        <item h="1" x="955"/>
        <item h="1" sd="0" m="1" x="1026"/>
        <item h="1" sd="0" x="445"/>
        <item h="1" sd="0" m="1" x="1011"/>
        <item h="1" x="892"/>
        <item h="1" sd="0" m="1" x="1220"/>
        <item h="1" sd="0" m="1" x="977"/>
        <item h="1" sd="0" m="1" x="974"/>
        <item h="1" sd="0" x="130"/>
        <item h="1" sd="0" x="88"/>
        <item h="1" sd="0" m="1" x="1215"/>
        <item h="1" sd="0" x="204"/>
        <item h="1" sd="0" x="72"/>
        <item h="1" sd="0" x="73"/>
        <item h="1" sd="0" x="28"/>
        <item h="1" sd="0" x="47"/>
        <item h="1" sd="0" x="181"/>
        <item h="1" sd="0" x="26"/>
        <item h="1" sd="0" x="86"/>
        <item h="1" sd="0" x="230"/>
        <item h="1" x="819"/>
        <item h="1" sd="0" m="1" x="1087"/>
        <item h="1" sd="0" m="1" x="1067"/>
        <item h="1" x="736"/>
        <item h="1" sd="0" m="1" x="1104"/>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53"/>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25"/>
        <item h="1" sd="0" x="359"/>
        <item h="1" sd="0" m="1" x="1210"/>
        <item h="1" sd="0" x="425"/>
        <item h="1" sd="0" x="269"/>
        <item h="1" sd="0" x="215"/>
        <item h="1" sd="0" x="349"/>
        <item h="1" x="843"/>
        <item h="1" sd="0" x="283"/>
        <item h="1" sd="0" x="185"/>
        <item h="1" sd="0" x="460"/>
        <item h="1" sd="0" x="220"/>
        <item h="1" x="801"/>
        <item h="1" sd="0" x="703"/>
        <item h="1" sd="0" x="598"/>
        <item h="1" x="937"/>
        <item h="1" sd="0" x="644"/>
        <item h="1" x="753"/>
        <item h="1" sd="0" x="624"/>
        <item h="1" sd="0" x="547"/>
        <item h="1" sd="0" m="1" x="1198"/>
        <item h="1" sd="0" m="1" x="968"/>
        <item h="1" sd="0" x="4"/>
        <item h="1" sd="0" x="377"/>
        <item h="1" x="802"/>
        <item h="1" sd="0" x="262"/>
        <item h="1" sd="0" x="454"/>
        <item h="1" sd="0" x="326"/>
        <item h="1" sd="0" x="173"/>
        <item h="1" sd="0" x="200"/>
        <item h="1" x="803"/>
        <item h="1" x="894"/>
        <item h="1" x="782"/>
        <item h="1" sd="0" m="1" x="1009"/>
        <item h="1" sd="0" x="725"/>
        <item h="1" x="792"/>
        <item h="1" sd="0" x="495"/>
        <item h="1" x="865"/>
        <item h="1" sd="0" x="345"/>
        <item h="1" sd="0" x="717"/>
        <item h="1" sd="0" x="568"/>
        <item h="1" sd="0" x="640"/>
        <item h="1" sd="0" x="482"/>
        <item h="1" sd="0" x="726"/>
        <item h="1" sd="0" x="30"/>
        <item h="1" sd="0" m="1" x="1146"/>
        <item h="1" x="909"/>
        <item h="1" sd="0" x="242"/>
        <item h="1" sd="0" x="591"/>
        <item h="1" sd="0" x="645"/>
        <item h="1" sd="0" m="1" x="1075"/>
        <item h="1" sd="0" m="1" x="978"/>
        <item h="1" x="917"/>
        <item h="1" sd="0" x="694"/>
        <item h="1" sd="0" x="470"/>
        <item h="1" x="844"/>
        <item h="1" x="868"/>
        <item h="1" x="885"/>
        <item h="1" sd="0" x="243"/>
        <item h="1" sd="0" m="1" x="1192"/>
        <item h="1" sd="0" x="622"/>
        <item h="1" sd="0" x="398"/>
        <item h="1" sd="0" m="1" x="1019"/>
        <item h="1" sd="0" m="1" x="1195"/>
        <item h="1" sd="0" m="1" x="1093"/>
        <item h="1" sd="0" x="551"/>
        <item h="1" m="1" x="1080"/>
        <item h="1" sd="0" x="303"/>
        <item h="1" sd="0" x="532"/>
        <item h="1" sd="0" x="37"/>
        <item h="1" sd="0" x="357"/>
        <item h="1" x="818"/>
        <item h="1" sd="0" x="487"/>
        <item h="1" sd="0" x="658"/>
        <item h="1" sd="0" x="686"/>
        <item h="1" sd="0" x="512"/>
        <item h="1" x="778"/>
        <item h="1" sd="0" m="1" x="1089"/>
        <item h="1" sd="0" m="1" x="1139"/>
        <item h="1" x="822"/>
        <item h="1" sd="0" x="115"/>
        <item h="1" sd="0" m="1" x="1189"/>
        <item h="1" sd="0" m="1" x="990"/>
        <item h="1" sd="0" x="324"/>
        <item sd="0" x="518"/>
        <item h="1" sd="0" m="1" x="1056"/>
        <item h="1" sd="0" x="128"/>
        <item h="1" sd="0" x="520"/>
        <item h="1" sd="0" m="1" x="1196"/>
        <item h="1" sd="0" m="1" x="1171"/>
        <item h="1" sd="0" x="255"/>
        <item h="1" sd="0" x="199"/>
        <item h="1" sd="0" x="329"/>
        <item h="1" sd="0" x="297"/>
        <item h="1" sd="0" x="310"/>
        <item h="1" x="740"/>
        <item h="1" sd="0" x="83"/>
        <item h="1" sd="0" m="1" x="1094"/>
        <item h="1" sd="0" x="600"/>
        <item h="1" sd="0" m="1" x="972"/>
        <item h="1" sd="0" x="80"/>
        <item h="1" sd="0" m="1" x="1043"/>
        <item h="1" sd="0" m="1" x="1186"/>
        <item h="1" sd="0" x="97"/>
        <item h="1" sd="0" x="564"/>
        <item h="1" sd="0" x="289"/>
        <item h="1" x="932"/>
        <item h="1" sd="0" m="1" x="1134"/>
        <item h="1" sd="0" x="116"/>
        <item h="1" sd="0" x="209"/>
        <item h="1" sd="0" x="452"/>
        <item h="1" sd="0" x="684"/>
        <item h="1" sd="0" x="198"/>
        <item h="1" x="911"/>
        <item h="1" x="957"/>
        <item h="1" x="896"/>
        <item h="1" sd="0" x="401"/>
        <item h="1" sd="0" x="656"/>
        <item h="1" sd="0" x="150"/>
        <item h="1" sd="0" x="136"/>
        <item h="1" sd="0" m="1" x="1074"/>
        <item h="1" sd="0" x="676"/>
        <item h="1" sd="0" m="1" x="1003"/>
        <item h="1" sd="0" x="109"/>
        <item h="1" sd="0" x="397"/>
        <item sd="0" x="664"/>
        <item h="1" sd="0" x="498"/>
        <item h="1" sd="0" x="706"/>
        <item h="1" sd="0" x="649"/>
        <item h="1" sd="0" x="514"/>
        <item h="1" sd="0" x="558"/>
        <item h="1" sd="0" x="524"/>
        <item h="1" sd="0" m="1" x="1052"/>
        <item h="1" x="899"/>
        <item h="1" x="854"/>
        <item h="1" x="832"/>
        <item h="1" sd="0" x="660"/>
        <item h="1" sd="0" m="1" x="1155"/>
        <item h="1" x="334"/>
        <item sd="0" x="757"/>
        <item h="1" sd="0" x="728"/>
        <item h="1" sd="0" x="284"/>
        <item h="1" sd="0" x="296"/>
        <item h="1" sd="0" x="211"/>
        <item h="1" sd="0" x="582"/>
        <item h="1" sd="0" x="45"/>
        <item h="1" sd="0" m="1" x="1135"/>
        <item h="1" x="853"/>
        <item h="1" x="939"/>
        <item h="1" sd="0" m="1" x="1126"/>
        <item h="1" sd="0" x="507"/>
        <item h="1" sd="0" x="155"/>
        <item h="1" sd="0" m="1" x="1156"/>
        <item h="1" sd="0" x="61"/>
        <item h="1" sd="0" x="129"/>
        <item h="1" sd="0" x="105"/>
        <item h="1" sd="0" x="614"/>
        <item h="1" m="1" x="1050"/>
        <item sd="0" x="716"/>
        <item h="1" sd="0" m="1" x="996"/>
        <item h="1" sd="0" x="157"/>
        <item h="1" sd="0" x="14"/>
        <item h="1" sd="0" x="43"/>
        <item h="1" sd="0" x="250"/>
        <item h="1" sd="0" x="238"/>
        <item h="1" sd="0" x="103"/>
        <item h="1" sd="0" x="385"/>
        <item h="1" sd="0" x="70"/>
        <item h="1" sd="0" x="299"/>
        <item h="1" sd="0" x="127"/>
        <item h="1" sd="0" m="1" x="962"/>
        <item h="1" sd="0" x="193"/>
        <item h="1" x="824"/>
        <item h="1" sd="0" x="147"/>
        <item h="1" sd="0" x="933"/>
        <item h="1" sd="0" x="548"/>
        <item h="1" sd="0" m="1" x="1110"/>
        <item h="1" sd="0" x="610"/>
        <item h="1" sd="0" x="405"/>
        <item sd="0" x="748"/>
        <item h="1" sd="0" x="875"/>
        <item h="1" m="1" x="1023"/>
        <item h="1" x="594"/>
        <item h="1" sd="0" x="99"/>
        <item h="1" x="956"/>
        <item h="1" sd="0" x="344"/>
        <item h="1" sd="0" x="541"/>
        <item h="1" x="883"/>
        <item h="1" sd="0" x="689"/>
        <item h="1" m="1" x="1072"/>
        <item h="1" sd="0" x="612"/>
        <item h="1" x="905"/>
        <item h="1" sd="0" x="221"/>
        <item h="1" sd="0" x="607"/>
        <item h="1" sd="0" m="1" x="1209"/>
        <item h="1" sd="0" m="1" x="1214"/>
        <item h="1" sd="0" x="271"/>
        <item h="1" sd="0" m="1" x="1121"/>
        <item h="1" sd="0" x="166"/>
        <item h="1" sd="0" x="286"/>
        <item sd="0" x="611"/>
        <item h="1" sd="0" x="531"/>
        <item h="1" sd="0" x="621"/>
        <item h="1" sd="0" x="304"/>
        <item h="1" sd="0" m="1" x="1083"/>
        <item h="1" sd="0" x="458"/>
        <item h="1" sd="0" x="439"/>
        <item h="1" sd="0" x="543"/>
        <item h="1" sd="0" x="609"/>
        <item h="1" sd="0" x="138"/>
        <item h="1" sd="0" x="41"/>
        <item h="1" sd="0" x="229"/>
        <item h="1" sd="0" x="420"/>
        <item h="1" sd="0" m="1" x="1142"/>
        <item h="1" sd="0" x="617"/>
        <item h="1" sd="0" x="71"/>
        <item h="1" sd="0" x="64"/>
        <item h="1" sd="0" x="492"/>
        <item h="1" sd="0" m="1" x="1065"/>
        <item h="1" sd="0" m="1" x="1059"/>
        <item h="1" x="866"/>
        <item h="1" x="731"/>
        <item h="1" sd="0" x="432"/>
        <item h="1" x="942"/>
        <item h="1" x="745"/>
        <item h="1" sd="0" x="540"/>
        <item h="1" sd="0" x="455"/>
        <item h="1" sd="0" x="44"/>
        <item h="1" sd="0" x="114"/>
        <item h="1" sd="0" x="52"/>
        <item h="1" sd="0" x="142"/>
        <item h="1" sd="0" x="579"/>
        <item h="1" sd="0" x="82"/>
        <item h="1" sd="0" x="245"/>
        <item h="1" sd="0" x="457"/>
        <item h="1" sd="0" x="314"/>
        <item h="1" sd="0" m="1" x="1183"/>
        <item h="1" sd="0" x="373"/>
        <item h="1" sd="0" m="1" x="1152"/>
        <item h="1" x="767"/>
        <item h="1" sd="0" x="720"/>
        <item h="1" x="927"/>
        <item h="1" sd="0" x="418"/>
        <item h="1" sd="0" x="308"/>
        <item h="1" sd="0" m="1" x="1111"/>
        <item h="1" sd="0" m="1" x="1179"/>
        <item h="1" sd="0" x="122"/>
        <item h="1" sd="0" x="118"/>
        <item h="1" x="908"/>
        <item h="1" sd="0" x="661"/>
        <item h="1" x="915"/>
        <item h="1" sd="0" m="1" x="1132"/>
        <item h="1" x="784"/>
        <item h="1" sd="0" x="169"/>
        <item h="1" sd="0" x="197"/>
        <item h="1" sd="0" x="723"/>
        <item h="1" x="752"/>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x="952"/>
        <item h="1" sd="0" x="302"/>
        <item h="1" sd="0" x="260"/>
        <item h="1" x="910"/>
        <item h="1" sd="0" x="261"/>
        <item h="1" sd="0" m="1" x="1117"/>
        <item h="1" sd="0" x="652"/>
        <item h="1" sd="0" x="647"/>
        <item h="1" sd="0" x="608"/>
        <item h="1" x="855"/>
        <item h="1" sd="0" x="328"/>
        <item h="1" sd="0" x="350"/>
        <item h="1" sd="0" x="254"/>
        <item h="1" sd="0" x="320"/>
        <item h="1" sd="0" x="620"/>
        <item h="1" x="816"/>
        <item h="1" sd="0" x="241"/>
        <item h="1" sd="0" x="158"/>
        <item h="1" sd="0" m="1" x="1108"/>
        <item h="1" sd="0" x="475"/>
        <item h="1" x="781"/>
        <item h="1" sd="0" x="416"/>
        <item h="1" sd="0" m="1" x="1071"/>
        <item h="1" sd="0" m="1" x="1165"/>
        <item h="1" sd="0" m="1" x="973"/>
        <item h="1" sd="0" x="529"/>
        <item h="1" sd="0" m="1" x="1014"/>
        <item h="1" sd="0" x="657"/>
        <item h="1" x="739"/>
        <item h="1" sd="0" m="1" x="1027"/>
        <item h="1" sd="0" x="143"/>
        <item h="1" sd="0" m="1" x="1041"/>
        <item h="1" sd="0" m="1" x="1169"/>
        <item h="1" sd="0" x="276"/>
        <item h="1" sd="0" x="298"/>
        <item h="1" sd="0" x="424"/>
        <item h="1" sd="0" x="696"/>
        <item h="1" sd="0" x="346"/>
        <item h="1" sd="0" x="485"/>
        <item h="1" sd="0" x="306"/>
        <item h="1" sd="0" x="561"/>
        <item h="1" sd="0" m="1" x="1194"/>
        <item h="1" sd="0" x="321"/>
        <item h="1" sd="0" x="313"/>
        <item h="1" sd="0" x="49"/>
        <item h="1" sd="0" x="384"/>
        <item h="1" x="833"/>
        <item h="1" sd="0" x="315"/>
        <item h="1" x="919"/>
        <item h="1" sd="0" x="466"/>
        <item h="1" sd="0" x="59"/>
        <item h="1" sd="0" x="183"/>
        <item h="1" sd="0" x="707"/>
        <item h="1" sd="0" x="330"/>
        <item h="1" sd="0" x="573"/>
        <item h="1" sd="0" x="274"/>
        <item h="1" sd="0" x="730"/>
        <item h="1" sd="0" m="1" x="971"/>
        <item h="1" sd="0" x="638"/>
        <item h="1" sd="0" x="504"/>
        <item h="1" sd="0" x="311"/>
        <item h="1" sd="0" x="249"/>
        <item h="1" sd="0" m="1" x="1004"/>
        <item h="1" sd="0" m="1" x="1112"/>
        <item h="1" sd="0" x="578"/>
        <item h="1" sd="0" m="1" x="1216"/>
        <item h="1" x="895"/>
        <item h="1" x="858"/>
        <item h="1" sd="0" x="552"/>
        <item h="1" sd="0" m="1" x="1066"/>
        <item h="1" sd="0" m="1" x="1046"/>
        <item h="1" sd="0" m="1" x="1045"/>
        <item h="1" sd="0" x="382"/>
        <item h="1" sd="0" x="90"/>
        <item h="1" sd="0" x="390"/>
        <item h="1" x="902"/>
        <item h="1" x="901"/>
        <item h="1" sd="0" x="202"/>
        <item h="1" sd="0" x="67"/>
        <item h="1" sd="0" m="1" x="1144"/>
        <item h="1" sd="0" x="701"/>
        <item h="1" sd="0" x="65"/>
        <item h="1" sd="0" x="247"/>
        <item h="1" sd="0" m="1" x="1016"/>
        <item h="1" sd="0" x="712"/>
        <item h="1" sd="0" x="216"/>
        <item h="1" sd="0" m="1" x="1028"/>
        <item h="1" sd="0" x="141"/>
        <item h="1" sd="0" x="177"/>
        <item h="1" sd="0" x="305"/>
        <item h="1" sd="0" m="1" x="1024"/>
        <item h="1" sd="0" x="426"/>
        <item h="1" x="916"/>
        <item h="1" sd="0" x="404"/>
        <item sd="0" x="655"/>
        <item h="1" x="737"/>
        <item h="1" sd="0" x="400"/>
        <item h="1" sd="0" x="347"/>
        <item h="1" sd="0" m="1" x="1208"/>
        <item h="1" sd="0" m="1" x="1092"/>
        <item h="1" sd="0" x="293"/>
        <item h="1" sd="0" x="148"/>
        <item h="1" sd="0" x="354"/>
        <item h="1" x="880"/>
        <item h="1" x="785"/>
        <item h="1" sd="0" m="1" x="1147"/>
        <item h="1" sd="0" x="27"/>
        <item h="1" sd="0" m="1" x="1157"/>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30"/>
        <item h="1" sd="0" x="586"/>
        <item h="1" x="886"/>
        <item h="1" sd="0" x="412"/>
        <item h="1" sd="0" x="516"/>
        <item h="1" x="944"/>
        <item h="1" x="912"/>
        <item h="1" x="829"/>
        <item h="1" sd="0" x="29"/>
        <item h="1" sd="0" m="1" x="1202"/>
        <item h="1" sd="0" x="9"/>
        <item h="1" x="761"/>
        <item h="1" sd="0" x="335"/>
        <item h="1" sd="0" m="1" x="1096"/>
        <item h="1" sd="0" m="1" x="1123"/>
        <item h="1" sd="0" m="1" x="1061"/>
        <item h="1" sd="0" x="234"/>
        <item h="1" sd="0" x="162"/>
        <item h="1" sd="0" x="410"/>
        <item h="1" sd="0" m="1" x="1032"/>
        <item h="1" sd="0" x="629"/>
        <item h="1" sd="0" m="1" x="1168"/>
        <item h="1" sd="0" m="1" x="1199"/>
        <item h="1" sd="0" x="477"/>
        <item h="1" sd="0" x="544"/>
        <item h="1" sd="0" x="546"/>
        <item h="1" sd="0" m="1" x="1017"/>
        <item h="1" x="903"/>
        <item h="1" sd="0" x="615"/>
        <item h="1" sd="0" x="682"/>
        <item h="1" sd="0" m="1" x="1184"/>
        <item h="1" sd="0" x="300"/>
        <item h="1" sd="0" x="167"/>
        <item h="1" sd="0" x="76"/>
        <item h="1" sd="0" x="444"/>
        <item h="1" sd="0" m="1" x="1161"/>
        <item h="1" sd="0" x="342"/>
        <item sd="0" x="734"/>
        <item h="1" x="891"/>
        <item h="1" m="1" x="1084"/>
        <item h="1" sd="0" x="341"/>
        <item h="1" x="769"/>
        <item h="1" sd="0" m="1" x="992"/>
        <item h="1" sd="0" m="1" x="1057"/>
        <item h="1" sd="0" x="618"/>
        <item h="1" sd="0" m="1" x="1136"/>
        <item h="1" sd="0" m="1" x="1115"/>
        <item h="1" sd="0" x="380"/>
        <item h="1" m="1" x="1178"/>
        <item h="1" sd="0" x="433"/>
        <item h="1" sd="0" m="1" x="1154"/>
        <item h="1" x="904"/>
        <item h="1" sd="0" x="113"/>
        <item h="1" x="770"/>
        <item h="1" sd="0" x="559"/>
        <item h="1" sd="0" x="251"/>
        <item h="1" sd="0" x="176"/>
        <item h="1" sd="0" x="446"/>
        <item h="1" sd="0" x="372"/>
        <item h="1" sd="0" x="246"/>
        <item h="1" x="732"/>
        <item h="1" sd="0" m="1" x="979"/>
        <item h="1" sd="0" x="257"/>
        <item h="1" sd="0" x="95"/>
        <item h="1" x="807"/>
        <item h="1" x="772"/>
        <item sd="0" x="338"/>
        <item h="1" sd="0" x="36"/>
        <item h="1" sd="0" m="1" x="1034"/>
        <item h="1" sd="0" x="381"/>
        <item h="1" sd="0" x="21"/>
        <item t="default" sd="0"/>
      </items>
    </pivotField>
    <pivotField axis="axisPage" showAll="0">
      <items count="12360">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338"/>
        <item x="12323"/>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339"/>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322"/>
        <item x="12324"/>
        <item x="12185"/>
        <item x="12186"/>
        <item x="12187"/>
        <item x="12188"/>
        <item x="12189"/>
        <item x="11905"/>
        <item x="12340"/>
        <item x="12341"/>
        <item x="12342"/>
        <item x="12343"/>
        <item x="12344"/>
        <item x="12345"/>
        <item x="12183"/>
        <item x="12190"/>
        <item x="12191"/>
        <item x="12192"/>
        <item x="12347"/>
        <item x="12348"/>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7"/>
        <item x="12218"/>
        <item x="12219"/>
        <item x="12220"/>
        <item x="12221"/>
        <item x="12325"/>
        <item x="12326"/>
        <item x="12327"/>
        <item x="12349"/>
        <item x="12222"/>
        <item x="12350"/>
        <item x="12351"/>
        <item x="1235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328"/>
        <item x="12329"/>
        <item x="12330"/>
        <item x="12262"/>
        <item x="12263"/>
        <item x="12264"/>
        <item x="12265"/>
        <item x="12266"/>
        <item x="12267"/>
        <item x="12268"/>
        <item x="12269"/>
        <item x="12353"/>
        <item x="12270"/>
        <item x="12271"/>
        <item x="12272"/>
        <item x="12273"/>
        <item x="12274"/>
        <item x="12275"/>
        <item x="12276"/>
        <item x="12277"/>
        <item x="12278"/>
        <item x="12346"/>
        <item x="12354"/>
        <item x="12355"/>
        <item x="12356"/>
        <item x="12357"/>
        <item x="12279"/>
        <item x="12280"/>
        <item x="12281"/>
        <item x="12282"/>
        <item x="12283"/>
        <item x="12284"/>
        <item x="12285"/>
        <item x="12286"/>
        <item x="12287"/>
        <item x="12288"/>
        <item x="12289"/>
        <item x="12290"/>
        <item x="12291"/>
        <item x="12292"/>
        <item x="12293"/>
        <item x="12294"/>
        <item x="12295"/>
        <item x="12296"/>
        <item x="12297"/>
        <item x="12298"/>
        <item x="12299"/>
        <item x="12300"/>
        <item x="12358"/>
        <item x="12301"/>
        <item x="12302"/>
        <item x="12331"/>
        <item x="12332"/>
        <item x="12303"/>
        <item x="12304"/>
        <item x="12305"/>
        <item x="12306"/>
        <item x="12307"/>
        <item x="12308"/>
        <item x="12309"/>
        <item x="12310"/>
        <item x="12311"/>
        <item x="12312"/>
        <item x="12313"/>
        <item x="12314"/>
        <item x="12315"/>
        <item x="12316"/>
        <item x="12317"/>
        <item x="12318"/>
        <item x="12319"/>
        <item x="12333"/>
        <item x="12334"/>
        <item x="12335"/>
        <item x="11981"/>
        <item x="12042"/>
        <item x="12216"/>
        <item x="12320"/>
        <item x="12321"/>
        <item x="12336"/>
        <item x="12337"/>
        <item t="default"/>
      </items>
    </pivotField>
    <pivotField dataField="1" showAll="0"/>
    <pivotField dataField="1" showAll="0"/>
    <pivotField dataField="1" showAll="0"/>
    <pivotField axis="axisPage" showAll="0">
      <items count="286">
        <item m="1" x="276"/>
        <item m="1" x="257"/>
        <item m="1" x="263"/>
        <item m="1" x="254"/>
        <item m="1" x="253"/>
        <item m="1" x="267"/>
        <item m="1" x="261"/>
        <item m="1" x="256"/>
        <item m="1" x="274"/>
        <item m="1" x="258"/>
        <item m="1" x="259"/>
        <item m="1" x="266"/>
        <item x="8"/>
        <item x="20"/>
        <item x="32"/>
        <item x="1"/>
        <item x="12"/>
        <item x="24"/>
        <item x="37"/>
        <item x="4"/>
        <item x="16"/>
        <item x="28"/>
        <item x="41"/>
        <item x="6"/>
        <item x="18"/>
        <item x="30"/>
        <item x="5"/>
        <item x="17"/>
        <item x="29"/>
        <item m="1" x="260"/>
        <item x="11"/>
        <item x="23"/>
        <item x="35"/>
        <item x="0"/>
        <item x="10"/>
        <item x="22"/>
        <item x="34"/>
        <item x="7"/>
        <item x="19"/>
        <item x="31"/>
        <item x="9"/>
        <item x="21"/>
        <item x="33"/>
        <item x="3"/>
        <item x="15"/>
        <item x="27"/>
        <item x="40"/>
        <item m="1" x="28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71"/>
        <item m="1" x="269"/>
        <item m="1" x="268"/>
        <item m="1" x="265"/>
        <item m="1" x="281"/>
        <item m="1" x="280"/>
        <item m="1" x="279"/>
        <item m="1" x="278"/>
        <item m="1" x="277"/>
        <item m="1" x="275"/>
        <item m="1" x="273"/>
        <item m="1" x="272"/>
        <item m="1" x="270"/>
        <item x="83"/>
        <item x="84"/>
        <item x="85"/>
        <item x="86"/>
        <item x="87"/>
        <item x="88"/>
        <item x="89"/>
        <item x="90"/>
        <item x="92"/>
        <item x="93"/>
        <item x="91"/>
        <item x="95"/>
        <item x="96"/>
        <item x="97"/>
        <item x="106"/>
        <item x="98"/>
        <item x="99"/>
        <item x="100"/>
        <item x="101"/>
        <item x="102"/>
        <item x="103"/>
        <item x="104"/>
        <item x="105"/>
        <item x="107"/>
        <item x="108"/>
        <item x="119"/>
        <item m="1" x="284"/>
        <item m="1" x="252"/>
        <item m="1" x="255"/>
        <item m="1" x="262"/>
        <item m="1" x="264"/>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82"/>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2"/>
    <field x="1"/>
  </rowFields>
  <rowItems count="25">
    <i>
      <x v="36"/>
    </i>
    <i>
      <x v="44"/>
    </i>
    <i>
      <x v="139"/>
    </i>
    <i>
      <x v="307"/>
    </i>
    <i>
      <x v="312"/>
    </i>
    <i>
      <x v="393"/>
    </i>
    <i>
      <x v="395"/>
    </i>
    <i>
      <x v="421"/>
    </i>
    <i>
      <x v="529"/>
    </i>
    <i>
      <x v="613"/>
    </i>
    <i>
      <x v="614"/>
    </i>
    <i>
      <x v="626"/>
    </i>
    <i>
      <x v="743"/>
    </i>
    <i>
      <x v="749"/>
    </i>
    <i>
      <x v="834"/>
    </i>
    <i>
      <x v="875"/>
    </i>
    <i>
      <x v="889"/>
    </i>
    <i>
      <x v="908"/>
    </i>
    <i>
      <x v="929"/>
    </i>
    <i>
      <x v="950"/>
    </i>
    <i>
      <x v="1118"/>
    </i>
    <i>
      <x v="1143"/>
    </i>
    <i>
      <x v="1188"/>
    </i>
    <i>
      <x v="1217"/>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29">
      <pivotArea type="all" dataOnly="0" outline="0" fieldPosition="0"/>
    </format>
    <format dxfId="228">
      <pivotArea outline="0" collapsedLevelsAreSubtotals="1" fieldPosition="0"/>
    </format>
    <format dxfId="227">
      <pivotArea dataOnly="0" labelOnly="1" outline="0" fieldPosition="0">
        <references count="1">
          <reference field="4294967294" count="3">
            <x v="0"/>
            <x v="1"/>
            <x v="2"/>
          </reference>
        </references>
      </pivotArea>
    </format>
    <format dxfId="226">
      <pivotArea type="all" dataOnly="0" outline="0" fieldPosition="0"/>
    </format>
    <format dxfId="225">
      <pivotArea outline="0" collapsedLevelsAreSubtotals="1" fieldPosition="0"/>
    </format>
    <format dxfId="224">
      <pivotArea field="1" type="button" dataOnly="0" labelOnly="1" outline="0" axis="axisRow" fieldPosition="1"/>
    </format>
    <format dxfId="22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1">
      <pivotArea dataOnly="0" labelOnly="1" grandRow="1" outline="0" fieldPosition="0"/>
    </format>
    <format dxfId="220">
      <pivotArea dataOnly="0" labelOnly="1" outline="0" fieldPosition="0">
        <references count="1">
          <reference field="4294967294" count="3">
            <x v="0"/>
            <x v="1"/>
            <x v="2"/>
          </reference>
        </references>
      </pivotArea>
    </format>
    <format dxfId="219">
      <pivotArea type="all" dataOnly="0" outline="0" fieldPosition="0"/>
    </format>
    <format dxfId="218">
      <pivotArea outline="0" collapsedLevelsAreSubtotals="1" fieldPosition="0"/>
    </format>
    <format dxfId="217">
      <pivotArea field="1" type="button" dataOnly="0" labelOnly="1" outline="0" axis="axisRow" fieldPosition="1"/>
    </format>
    <format dxfId="21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4">
      <pivotArea dataOnly="0" labelOnly="1" grandRow="1" outline="0" fieldPosition="0"/>
    </format>
    <format dxfId="213">
      <pivotArea dataOnly="0" labelOnly="1" outline="0" fieldPosition="0">
        <references count="1">
          <reference field="4294967294" count="3">
            <x v="0"/>
            <x v="1"/>
            <x v="2"/>
          </reference>
        </references>
      </pivotArea>
    </format>
    <format dxfId="212">
      <pivotArea type="all" dataOnly="0" outline="0" fieldPosition="0"/>
    </format>
    <format dxfId="211">
      <pivotArea outline="0" collapsedLevelsAreSubtotals="1" fieldPosition="0"/>
    </format>
    <format dxfId="210">
      <pivotArea field="1" type="button" dataOnly="0" labelOnly="1" outline="0" axis="axisRow" fieldPosition="1"/>
    </format>
    <format dxfId="20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7">
      <pivotArea dataOnly="0" labelOnly="1" grandRow="1" outline="0" fieldPosition="0"/>
    </format>
    <format dxfId="206">
      <pivotArea dataOnly="0" labelOnly="1" outline="0" fieldPosition="0">
        <references count="1">
          <reference field="4294967294" count="3">
            <x v="0"/>
            <x v="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1">
            <x v="2"/>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dataOnly="0" labelOnly="1" outline="0" fieldPosition="0">
        <references count="1">
          <reference field="4294967294" count="2">
            <x v="0"/>
            <x v="1"/>
          </reference>
        </references>
      </pivotArea>
    </format>
    <format dxfId="199">
      <pivotArea field="1" type="button" dataOnly="0" labelOnly="1" outline="0" axis="axisRow" fieldPosition="1"/>
    </format>
    <format dxfId="198">
      <pivotArea field="1" type="button" dataOnly="0" labelOnly="1" outline="0" axis="axisRow" fieldPosition="1"/>
    </format>
    <format dxfId="197">
      <pivotArea field="1" type="button" dataOnly="0" labelOnly="1" outline="0" axis="axisRow" fieldPosition="1"/>
    </format>
    <format dxfId="196">
      <pivotArea dataOnly="0" labelOnly="1" outline="0" fieldPosition="0">
        <references count="1">
          <reference field="4294967294" count="3">
            <x v="0"/>
            <x v="1"/>
            <x v="2"/>
          </reference>
        </references>
      </pivotArea>
    </format>
    <format dxfId="195">
      <pivotArea field="1" type="button" dataOnly="0" labelOnly="1" outline="0" axis="axisRow" fieldPosition="1"/>
    </format>
    <format dxfId="194">
      <pivotArea dataOnly="0" labelOnly="1" outline="0" fieldPosition="0">
        <references count="1">
          <reference field="4294967294" count="3">
            <x v="0"/>
            <x v="1"/>
            <x v="2"/>
          </reference>
        </references>
      </pivotArea>
    </format>
    <format dxfId="193">
      <pivotArea outline="0" collapsedLevelsAreSubtotals="1" fieldPosition="0"/>
    </format>
    <format dxfId="19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0">
      <pivotArea dataOnly="0" labelOnly="1" grandRow="1" outline="0" fieldPosition="0"/>
    </format>
    <format dxfId="189">
      <pivotArea collapsedLevelsAreSubtotals="1" fieldPosition="0">
        <references count="1">
          <reference field="1" count="1">
            <x v="67"/>
          </reference>
        </references>
      </pivotArea>
    </format>
    <format dxfId="188">
      <pivotArea collapsedLevelsAreSubtotals="1" fieldPosition="0">
        <references count="1">
          <reference field="1" count="1">
            <x v="68"/>
          </reference>
        </references>
      </pivotArea>
    </format>
    <format dxfId="187">
      <pivotArea collapsedLevelsAreSubtotals="1" fieldPosition="0">
        <references count="1">
          <reference field="1" count="1">
            <x v="69"/>
          </reference>
        </references>
      </pivotArea>
    </format>
    <format dxfId="186">
      <pivotArea collapsedLevelsAreSubtotals="1" fieldPosition="0">
        <references count="1">
          <reference field="1" count="1">
            <x v="70"/>
          </reference>
        </references>
      </pivotArea>
    </format>
    <format dxfId="185">
      <pivotArea collapsedLevelsAreSubtotals="1" fieldPosition="0">
        <references count="1">
          <reference field="1" count="1">
            <x v="71"/>
          </reference>
        </references>
      </pivotArea>
    </format>
    <format dxfId="184">
      <pivotArea collapsedLevelsAreSubtotals="1" fieldPosition="0">
        <references count="1">
          <reference field="1" count="1">
            <x v="72"/>
          </reference>
        </references>
      </pivotArea>
    </format>
    <format dxfId="183">
      <pivotArea collapsedLevelsAreSubtotals="1" fieldPosition="0">
        <references count="1">
          <reference field="1" count="1">
            <x v="73"/>
          </reference>
        </references>
      </pivotArea>
    </format>
    <format dxfId="182">
      <pivotArea collapsedLevelsAreSubtotals="1" fieldPosition="0">
        <references count="1">
          <reference field="1" count="1">
            <x v="74"/>
          </reference>
        </references>
      </pivotArea>
    </format>
    <format dxfId="181">
      <pivotArea collapsedLevelsAreSubtotals="1" fieldPosition="0">
        <references count="1">
          <reference field="1" count="1">
            <x v="75"/>
          </reference>
        </references>
      </pivotArea>
    </format>
    <format dxfId="180">
      <pivotArea collapsedLevelsAreSubtotals="1" fieldPosition="0">
        <references count="1">
          <reference field="1" count="1">
            <x v="76"/>
          </reference>
        </references>
      </pivotArea>
    </format>
    <format dxfId="179">
      <pivotArea collapsedLevelsAreSubtotals="1" fieldPosition="0">
        <references count="1">
          <reference field="1" count="1">
            <x v="77"/>
          </reference>
        </references>
      </pivotArea>
    </format>
    <format dxfId="178">
      <pivotArea collapsedLevelsAreSubtotals="1" fieldPosition="0">
        <references count="1">
          <reference field="1" count="1">
            <x v="78"/>
          </reference>
        </references>
      </pivotArea>
    </format>
    <format dxfId="177">
      <pivotArea collapsedLevelsAreSubtotals="1" fieldPosition="0">
        <references count="1">
          <reference field="1" count="1">
            <x v="79"/>
          </reference>
        </references>
      </pivotArea>
    </format>
    <format dxfId="176">
      <pivotArea collapsedLevelsAreSubtotals="1" fieldPosition="0">
        <references count="1">
          <reference field="1" count="1">
            <x v="80"/>
          </reference>
        </references>
      </pivotArea>
    </format>
    <format dxfId="175">
      <pivotArea collapsedLevelsAreSubtotals="1" fieldPosition="0">
        <references count="1">
          <reference field="1" count="1">
            <x v="81"/>
          </reference>
        </references>
      </pivotArea>
    </format>
    <format dxfId="174">
      <pivotArea collapsedLevelsAreSubtotals="1" fieldPosition="0">
        <references count="1">
          <reference field="1" count="1">
            <x v="82"/>
          </reference>
        </references>
      </pivotArea>
    </format>
    <format dxfId="173">
      <pivotArea collapsedLevelsAreSubtotals="1" fieldPosition="0">
        <references count="1">
          <reference field="1" count="1">
            <x v="83"/>
          </reference>
        </references>
      </pivotArea>
    </format>
    <format dxfId="172">
      <pivotArea collapsedLevelsAreSubtotals="1" fieldPosition="0">
        <references count="1">
          <reference field="1" count="1">
            <x v="84"/>
          </reference>
        </references>
      </pivotArea>
    </format>
    <format dxfId="171">
      <pivotArea collapsedLevelsAreSubtotals="1" fieldPosition="0">
        <references count="1">
          <reference field="1" count="1">
            <x v="85"/>
          </reference>
        </references>
      </pivotArea>
    </format>
    <format dxfId="170">
      <pivotArea collapsedLevelsAreSubtotals="1" fieldPosition="0">
        <references count="1">
          <reference field="1" count="1">
            <x v="86"/>
          </reference>
        </references>
      </pivotArea>
    </format>
    <format dxfId="169">
      <pivotArea collapsedLevelsAreSubtotals="1" fieldPosition="0">
        <references count="1">
          <reference field="1" count="1">
            <x v="87"/>
          </reference>
        </references>
      </pivotArea>
    </format>
    <format dxfId="168">
      <pivotArea collapsedLevelsAreSubtotals="1" fieldPosition="0">
        <references count="1">
          <reference field="1" count="1">
            <x v="88"/>
          </reference>
        </references>
      </pivotArea>
    </format>
    <format dxfId="167">
      <pivotArea collapsedLevelsAreSubtotals="1" fieldPosition="0">
        <references count="1">
          <reference field="1" count="1">
            <x v="89"/>
          </reference>
        </references>
      </pivotArea>
    </format>
    <format dxfId="166">
      <pivotArea collapsedLevelsAreSubtotals="1" fieldPosition="0">
        <references count="1">
          <reference field="1" count="1">
            <x v="90"/>
          </reference>
        </references>
      </pivotArea>
    </format>
    <format dxfId="165">
      <pivotArea collapsedLevelsAreSubtotals="1" fieldPosition="0">
        <references count="1">
          <reference field="1" count="1">
            <x v="91"/>
          </reference>
        </references>
      </pivotArea>
    </format>
    <format dxfId="164">
      <pivotArea collapsedLevelsAreSubtotals="1" fieldPosition="0">
        <references count="1">
          <reference field="1" count="1">
            <x v="92"/>
          </reference>
        </references>
      </pivotArea>
    </format>
    <format dxfId="163">
      <pivotArea collapsedLevelsAreSubtotals="1" fieldPosition="0">
        <references count="1">
          <reference field="1" count="1">
            <x v="93"/>
          </reference>
        </references>
      </pivotArea>
    </format>
    <format dxfId="162">
      <pivotArea collapsedLevelsAreSubtotals="1" fieldPosition="0">
        <references count="1">
          <reference field="1" count="1">
            <x v="94"/>
          </reference>
        </references>
      </pivotArea>
    </format>
    <format dxfId="161">
      <pivotArea collapsedLevelsAreSubtotals="1" fieldPosition="0">
        <references count="1">
          <reference field="1" count="1">
            <x v="95"/>
          </reference>
        </references>
      </pivotArea>
    </format>
    <format dxfId="160">
      <pivotArea collapsedLevelsAreSubtotals="1" fieldPosition="0">
        <references count="1">
          <reference field="1" count="1">
            <x v="96"/>
          </reference>
        </references>
      </pivotArea>
    </format>
    <format dxfId="159">
      <pivotArea collapsedLevelsAreSubtotals="1" fieldPosition="0">
        <references count="1">
          <reference field="1" count="1">
            <x v="97"/>
          </reference>
        </references>
      </pivotArea>
    </format>
    <format dxfId="158">
      <pivotArea collapsedLevelsAreSubtotals="1" fieldPosition="0">
        <references count="1">
          <reference field="1" count="1">
            <x v="98"/>
          </reference>
        </references>
      </pivotArea>
    </format>
    <format dxfId="157">
      <pivotArea collapsedLevelsAreSubtotals="1" fieldPosition="0">
        <references count="1">
          <reference field="1" count="1">
            <x v="99"/>
          </reference>
        </references>
      </pivotArea>
    </format>
    <format dxfId="156">
      <pivotArea collapsedLevelsAreSubtotals="1" fieldPosition="0">
        <references count="1">
          <reference field="1" count="1">
            <x v="100"/>
          </reference>
        </references>
      </pivotArea>
    </format>
    <format dxfId="155">
      <pivotArea collapsedLevelsAreSubtotals="1" fieldPosition="0">
        <references count="1">
          <reference field="1" count="1">
            <x v="101"/>
          </reference>
        </references>
      </pivotArea>
    </format>
    <format dxfId="154">
      <pivotArea collapsedLevelsAreSubtotals="1" fieldPosition="0">
        <references count="1">
          <reference field="1" count="1">
            <x v="102"/>
          </reference>
        </references>
      </pivotArea>
    </format>
    <format dxfId="153">
      <pivotArea collapsedLevelsAreSubtotals="1" fieldPosition="0">
        <references count="1">
          <reference field="1" count="1">
            <x v="103"/>
          </reference>
        </references>
      </pivotArea>
    </format>
    <format dxfId="152">
      <pivotArea collapsedLevelsAreSubtotals="1" fieldPosition="0">
        <references count="1">
          <reference field="1" count="1">
            <x v="104"/>
          </reference>
        </references>
      </pivotArea>
    </format>
    <format dxfId="151">
      <pivotArea collapsedLevelsAreSubtotals="1" fieldPosition="0">
        <references count="1">
          <reference field="1" count="1">
            <x v="105"/>
          </reference>
        </references>
      </pivotArea>
    </format>
    <format dxfId="150">
      <pivotArea collapsedLevelsAreSubtotals="1" fieldPosition="0">
        <references count="1">
          <reference field="1" count="1">
            <x v="106"/>
          </reference>
        </references>
      </pivotArea>
    </format>
    <format dxfId="149">
      <pivotArea collapsedLevelsAreSubtotals="1" fieldPosition="0">
        <references count="1">
          <reference field="1" count="1">
            <x v="107"/>
          </reference>
        </references>
      </pivotArea>
    </format>
    <format dxfId="148">
      <pivotArea collapsedLevelsAreSubtotals="1" fieldPosition="0">
        <references count="1">
          <reference field="1" count="1">
            <x v="108"/>
          </reference>
        </references>
      </pivotArea>
    </format>
    <format dxfId="147">
      <pivotArea collapsedLevelsAreSubtotals="1" fieldPosition="0">
        <references count="1">
          <reference field="1" count="1">
            <x v="109"/>
          </reference>
        </references>
      </pivotArea>
    </format>
    <format dxfId="146">
      <pivotArea collapsedLevelsAreSubtotals="1" fieldPosition="0">
        <references count="1">
          <reference field="1" count="1">
            <x v="110"/>
          </reference>
        </references>
      </pivotArea>
    </format>
    <format dxfId="145">
      <pivotArea collapsedLevelsAreSubtotals="1" fieldPosition="0">
        <references count="1">
          <reference field="1" count="1">
            <x v="111"/>
          </reference>
        </references>
      </pivotArea>
    </format>
    <format dxfId="144">
      <pivotArea collapsedLevelsAreSubtotals="1" fieldPosition="0">
        <references count="1">
          <reference field="1" count="1">
            <x v="112"/>
          </reference>
        </references>
      </pivotArea>
    </format>
    <format dxfId="143">
      <pivotArea collapsedLevelsAreSubtotals="1" fieldPosition="0">
        <references count="1">
          <reference field="1" count="1">
            <x v="113"/>
          </reference>
        </references>
      </pivotArea>
    </format>
    <format dxfId="142">
      <pivotArea collapsedLevelsAreSubtotals="1" fieldPosition="0">
        <references count="1">
          <reference field="1" count="1">
            <x v="114"/>
          </reference>
        </references>
      </pivotArea>
    </format>
    <format dxfId="141">
      <pivotArea collapsedLevelsAreSubtotals="1" fieldPosition="0">
        <references count="1">
          <reference field="1" count="1">
            <x v="115"/>
          </reference>
        </references>
      </pivotArea>
    </format>
    <format dxfId="140">
      <pivotArea collapsedLevelsAreSubtotals="1" fieldPosition="0">
        <references count="1">
          <reference field="1" count="1">
            <x v="116"/>
          </reference>
        </references>
      </pivotArea>
    </format>
    <format dxfId="139">
      <pivotArea collapsedLevelsAreSubtotals="1" fieldPosition="0">
        <references count="1">
          <reference field="1" count="1">
            <x v="117"/>
          </reference>
        </references>
      </pivotArea>
    </format>
    <format dxfId="138">
      <pivotArea collapsedLevelsAreSubtotals="1" fieldPosition="0">
        <references count="1">
          <reference field="1" count="1">
            <x v="118"/>
          </reference>
        </references>
      </pivotArea>
    </format>
    <format dxfId="137">
      <pivotArea collapsedLevelsAreSubtotals="1" fieldPosition="0">
        <references count="1">
          <reference field="1" count="1">
            <x v="119"/>
          </reference>
        </references>
      </pivotArea>
    </format>
    <format dxfId="136">
      <pivotArea collapsedLevelsAreSubtotals="1" fieldPosition="0">
        <references count="1">
          <reference field="1" count="1">
            <x v="120"/>
          </reference>
        </references>
      </pivotArea>
    </format>
    <format dxfId="135">
      <pivotArea collapsedLevelsAreSubtotals="1" fieldPosition="0">
        <references count="1">
          <reference field="1" count="1">
            <x v="121"/>
          </reference>
        </references>
      </pivotArea>
    </format>
    <format dxfId="134">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3">
      <pivotArea dataOnly="0" labelOnly="1" fieldPosition="0">
        <references count="1">
          <reference field="1" count="5">
            <x v="117"/>
            <x v="118"/>
            <x v="119"/>
            <x v="120"/>
            <x v="121"/>
          </reference>
        </references>
      </pivotArea>
    </format>
    <format dxfId="132">
      <pivotArea dataOnly="0" labelOnly="1" outline="0" fieldPosition="0">
        <references count="1">
          <reference field="4294967294" count="1">
            <x v="2"/>
          </reference>
        </references>
      </pivotArea>
    </format>
    <format dxfId="131">
      <pivotArea dataOnly="0" labelOnly="1" fieldPosition="0">
        <references count="1">
          <reference field="1" count="7">
            <x v="122"/>
            <x v="123"/>
            <x v="124"/>
            <x v="125"/>
            <x v="126"/>
            <x v="127"/>
            <x v="129"/>
          </reference>
        </references>
      </pivotArea>
    </format>
    <format dxfId="130">
      <pivotArea dataOnly="0" labelOnly="1" fieldPosition="0">
        <references count="1">
          <reference field="1" count="7">
            <x v="122"/>
            <x v="123"/>
            <x v="124"/>
            <x v="125"/>
            <x v="126"/>
            <x v="127"/>
            <x v="129"/>
          </reference>
        </references>
      </pivotArea>
    </format>
    <format dxfId="129">
      <pivotArea collapsedLevelsAreSubtotals="1" fieldPosition="0">
        <references count="1">
          <reference field="1" count="1">
            <x v="122"/>
          </reference>
        </references>
      </pivotArea>
    </format>
    <format dxfId="128">
      <pivotArea collapsedLevelsAreSubtotals="1" fieldPosition="0">
        <references count="1">
          <reference field="1" count="1">
            <x v="123"/>
          </reference>
        </references>
      </pivotArea>
    </format>
    <format dxfId="127">
      <pivotArea collapsedLevelsAreSubtotals="1" fieldPosition="0">
        <references count="1">
          <reference field="1" count="1">
            <x v="124"/>
          </reference>
        </references>
      </pivotArea>
    </format>
    <format dxfId="126">
      <pivotArea collapsedLevelsAreSubtotals="1" fieldPosition="0">
        <references count="1">
          <reference field="1" count="1">
            <x v="125"/>
          </reference>
        </references>
      </pivotArea>
    </format>
    <format dxfId="125">
      <pivotArea collapsedLevelsAreSubtotals="1" fieldPosition="0">
        <references count="1">
          <reference field="1" count="1">
            <x v="126"/>
          </reference>
        </references>
      </pivotArea>
    </format>
    <format dxfId="124">
      <pivotArea collapsedLevelsAreSubtotals="1" fieldPosition="0">
        <references count="1">
          <reference field="1" count="1">
            <x v="127"/>
          </reference>
        </references>
      </pivotArea>
    </format>
    <format dxfId="123">
      <pivotArea collapsedLevelsAreSubtotals="1" fieldPosition="0">
        <references count="1">
          <reference field="1" count="1">
            <x v="129"/>
          </reference>
        </references>
      </pivotArea>
    </format>
    <format dxfId="122">
      <pivotArea dataOnly="0" labelOnly="1" fieldPosition="0">
        <references count="1">
          <reference field="1" count="4">
            <x v="18"/>
            <x v="19"/>
            <x v="30"/>
            <x v="31"/>
          </reference>
        </references>
      </pivotArea>
    </format>
    <format dxfId="121">
      <pivotArea dataOnly="0" labelOnly="1" fieldPosition="0">
        <references count="1">
          <reference field="1" count="3">
            <x v="17"/>
            <x v="32"/>
            <x v="33"/>
          </reference>
        </references>
      </pivotArea>
    </format>
    <format dxfId="120">
      <pivotArea dataOnly="0" labelOnly="1" fieldPosition="0">
        <references count="1">
          <reference field="1" count="2">
            <x v="18"/>
            <x v="19"/>
          </reference>
        </references>
      </pivotArea>
    </format>
    <format dxfId="119">
      <pivotArea dataOnly="0" labelOnly="1" fieldPosition="0">
        <references count="1">
          <reference field="1" count="1">
            <x v="17"/>
          </reference>
        </references>
      </pivotArea>
    </format>
    <format dxfId="118">
      <pivotArea collapsedLevelsAreSubtotals="1" fieldPosition="0">
        <references count="1">
          <reference field="1" count="1">
            <x v="37"/>
          </reference>
        </references>
      </pivotArea>
    </format>
    <format dxfId="117">
      <pivotArea collapsedLevelsAreSubtotals="1" fieldPosition="0">
        <references count="1">
          <reference field="1" count="1">
            <x v="38"/>
          </reference>
        </references>
      </pivotArea>
    </format>
    <format dxfId="116">
      <pivotArea collapsedLevelsAreSubtotals="1" fieldPosition="0">
        <references count="1">
          <reference field="1" count="1">
            <x v="39"/>
          </reference>
        </references>
      </pivotArea>
    </format>
    <format dxfId="115">
      <pivotArea collapsedLevelsAreSubtotals="1" fieldPosition="0">
        <references count="1">
          <reference field="1" count="1">
            <x v="40"/>
          </reference>
        </references>
      </pivotArea>
    </format>
    <format dxfId="114">
      <pivotArea collapsedLevelsAreSubtotals="1" fieldPosition="0">
        <references count="1">
          <reference field="1" count="1">
            <x v="41"/>
          </reference>
        </references>
      </pivotArea>
    </format>
    <format dxfId="113">
      <pivotArea collapsedLevelsAreSubtotals="1" fieldPosition="0">
        <references count="1">
          <reference field="1" count="1">
            <x v="42"/>
          </reference>
        </references>
      </pivotArea>
    </format>
    <format dxfId="112">
      <pivotArea collapsedLevelsAreSubtotals="1" fieldPosition="0">
        <references count="1">
          <reference field="1" count="1">
            <x v="43"/>
          </reference>
        </references>
      </pivotArea>
    </format>
    <format dxfId="111">
      <pivotArea collapsedLevelsAreSubtotals="1" fieldPosition="0">
        <references count="1">
          <reference field="1" count="1">
            <x v="44"/>
          </reference>
        </references>
      </pivotArea>
    </format>
    <format dxfId="110">
      <pivotArea collapsedLevelsAreSubtotals="1" fieldPosition="0">
        <references count="1">
          <reference field="1" count="1">
            <x v="45"/>
          </reference>
        </references>
      </pivotArea>
    </format>
    <format dxfId="109">
      <pivotArea collapsedLevelsAreSubtotals="1" fieldPosition="0">
        <references count="1">
          <reference field="1" count="1">
            <x v="46"/>
          </reference>
        </references>
      </pivotArea>
    </format>
    <format dxfId="108">
      <pivotArea collapsedLevelsAreSubtotals="1" fieldPosition="0">
        <references count="1">
          <reference field="1" count="1">
            <x v="47"/>
          </reference>
        </references>
      </pivotArea>
    </format>
    <format dxfId="107">
      <pivotArea collapsedLevelsAreSubtotals="1" fieldPosition="0">
        <references count="1">
          <reference field="1" count="1">
            <x v="48"/>
          </reference>
        </references>
      </pivotArea>
    </format>
    <format dxfId="106">
      <pivotArea collapsedLevelsAreSubtotals="1" fieldPosition="0">
        <references count="1">
          <reference field="1" count="1">
            <x v="49"/>
          </reference>
        </references>
      </pivotArea>
    </format>
    <format dxfId="105">
      <pivotArea collapsedLevelsAreSubtotals="1" fieldPosition="0">
        <references count="1">
          <reference field="1" count="1">
            <x v="50"/>
          </reference>
        </references>
      </pivotArea>
    </format>
    <format dxfId="104">
      <pivotArea collapsedLevelsAreSubtotals="1" fieldPosition="0">
        <references count="1">
          <reference field="1" count="1">
            <x v="51"/>
          </reference>
        </references>
      </pivotArea>
    </format>
    <format dxfId="103">
      <pivotArea collapsedLevelsAreSubtotals="1" fieldPosition="0">
        <references count="1">
          <reference field="1" count="1">
            <x v="52"/>
          </reference>
        </references>
      </pivotArea>
    </format>
    <format dxfId="102">
      <pivotArea collapsedLevelsAreSubtotals="1" fieldPosition="0">
        <references count="1">
          <reference field="1" count="1">
            <x v="53"/>
          </reference>
        </references>
      </pivotArea>
    </format>
    <format dxfId="101">
      <pivotArea collapsedLevelsAreSubtotals="1" fieldPosition="0">
        <references count="1">
          <reference field="1" count="1">
            <x v="54"/>
          </reference>
        </references>
      </pivotArea>
    </format>
    <format dxfId="100">
      <pivotArea collapsedLevelsAreSubtotals="1" fieldPosition="0">
        <references count="1">
          <reference field="1" count="1">
            <x v="55"/>
          </reference>
        </references>
      </pivotArea>
    </format>
    <format dxfId="99">
      <pivotArea collapsedLevelsAreSubtotals="1" fieldPosition="0">
        <references count="1">
          <reference field="1" count="1">
            <x v="56"/>
          </reference>
        </references>
      </pivotArea>
    </format>
    <format dxfId="98">
      <pivotArea collapsedLevelsAreSubtotals="1" fieldPosition="0">
        <references count="1">
          <reference field="1" count="1">
            <x v="57"/>
          </reference>
        </references>
      </pivotArea>
    </format>
    <format dxfId="97">
      <pivotArea collapsedLevelsAreSubtotals="1" fieldPosition="0">
        <references count="1">
          <reference field="1" count="1">
            <x v="58"/>
          </reference>
        </references>
      </pivotArea>
    </format>
    <format dxfId="96">
      <pivotArea collapsedLevelsAreSubtotals="1" fieldPosition="0">
        <references count="1">
          <reference field="1" count="1">
            <x v="59"/>
          </reference>
        </references>
      </pivotArea>
    </format>
    <format dxfId="95">
      <pivotArea collapsedLevelsAreSubtotals="1" fieldPosition="0">
        <references count="1">
          <reference field="1" count="1">
            <x v="60"/>
          </reference>
        </references>
      </pivotArea>
    </format>
    <format dxfId="94">
      <pivotArea collapsedLevelsAreSubtotals="1" fieldPosition="0">
        <references count="1">
          <reference field="1" count="1">
            <x v="61"/>
          </reference>
        </references>
      </pivotArea>
    </format>
    <format dxfId="93">
      <pivotArea collapsedLevelsAreSubtotals="1" fieldPosition="0">
        <references count="1">
          <reference field="1" count="1">
            <x v="62"/>
          </reference>
        </references>
      </pivotArea>
    </format>
    <format dxfId="92">
      <pivotArea collapsedLevelsAreSubtotals="1" fieldPosition="0">
        <references count="1">
          <reference field="1" count="1">
            <x v="63"/>
          </reference>
        </references>
      </pivotArea>
    </format>
    <format dxfId="91">
      <pivotArea collapsedLevelsAreSubtotals="1" fieldPosition="0">
        <references count="1">
          <reference field="1" count="1">
            <x v="64"/>
          </reference>
        </references>
      </pivotArea>
    </format>
    <format dxfId="90">
      <pivotArea collapsedLevelsAreSubtotals="1" fieldPosition="0">
        <references count="1">
          <reference field="1" count="1">
            <x v="65"/>
          </reference>
        </references>
      </pivotArea>
    </format>
    <format dxfId="89">
      <pivotArea collapsedLevelsAreSubtotals="1" fieldPosition="0">
        <references count="1">
          <reference field="1" count="1">
            <x v="66"/>
          </reference>
        </references>
      </pivotArea>
    </format>
    <format dxfId="88">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7">
      <pivotArea collapsedLevelsAreSubtotals="1" fieldPosition="0">
        <references count="2">
          <reference field="4294967294" count="2" selected="0">
            <x v="0"/>
            <x v="1"/>
          </reference>
          <reference field="1" count="1">
            <x v="130"/>
          </reference>
        </references>
      </pivotArea>
    </format>
    <format dxfId="86">
      <pivotArea collapsedLevelsAreSubtotals="1" fieldPosition="0">
        <references count="2">
          <reference field="4294967294" count="2" selected="0">
            <x v="0"/>
            <x v="1"/>
          </reference>
          <reference field="1" count="1">
            <x v="131"/>
          </reference>
        </references>
      </pivotArea>
    </format>
    <format dxfId="85">
      <pivotArea collapsedLevelsAreSubtotals="1" fieldPosition="0">
        <references count="2">
          <reference field="4294967294" count="2" selected="0">
            <x v="0"/>
            <x v="1"/>
          </reference>
          <reference field="1" count="1">
            <x v="134"/>
          </reference>
        </references>
      </pivotArea>
    </format>
    <format dxfId="84">
      <pivotArea collapsedLevelsAreSubtotals="1" fieldPosition="0">
        <references count="2">
          <reference field="4294967294" count="2" selected="0">
            <x v="0"/>
            <x v="1"/>
          </reference>
          <reference field="1" count="1">
            <x v="135"/>
          </reference>
        </references>
      </pivotArea>
    </format>
    <format dxfId="83">
      <pivotArea collapsedLevelsAreSubtotals="1" fieldPosition="0">
        <references count="2">
          <reference field="4294967294" count="2" selected="0">
            <x v="0"/>
            <x v="1"/>
          </reference>
          <reference field="1" count="1">
            <x v="136"/>
          </reference>
        </references>
      </pivotArea>
    </format>
    <format dxfId="82">
      <pivotArea collapsedLevelsAreSubtotals="1" fieldPosition="0">
        <references count="2">
          <reference field="4294967294" count="2" selected="0">
            <x v="0"/>
            <x v="1"/>
          </reference>
          <reference field="1" count="1">
            <x v="137"/>
          </reference>
        </references>
      </pivotArea>
    </format>
    <format dxfId="81">
      <pivotArea collapsedLevelsAreSubtotals="1" fieldPosition="0">
        <references count="2">
          <reference field="4294967294" count="2" selected="0">
            <x v="0"/>
            <x v="1"/>
          </reference>
          <reference field="1" count="1">
            <x v="138"/>
          </reference>
        </references>
      </pivotArea>
    </format>
    <format dxfId="80">
      <pivotArea collapsedLevelsAreSubtotals="1" fieldPosition="0">
        <references count="2">
          <reference field="4294967294" count="2" selected="0">
            <x v="0"/>
            <x v="1"/>
          </reference>
          <reference field="1" count="1">
            <x v="141"/>
          </reference>
        </references>
      </pivotArea>
    </format>
    <format dxfId="79">
      <pivotArea dataOnly="0" labelOnly="1" fieldPosition="0">
        <references count="1">
          <reference field="1" count="8">
            <x v="130"/>
            <x v="131"/>
            <x v="134"/>
            <x v="135"/>
            <x v="136"/>
            <x v="137"/>
            <x v="138"/>
            <x v="141"/>
          </reference>
        </references>
      </pivotArea>
    </format>
    <format dxfId="78">
      <pivotArea collapsedLevelsAreSubtotals="1" fieldPosition="0">
        <references count="2">
          <reference field="4294967294" count="1" selected="0">
            <x v="2"/>
          </reference>
          <reference field="1" count="1">
            <x v="130"/>
          </reference>
        </references>
      </pivotArea>
    </format>
    <format dxfId="77">
      <pivotArea collapsedLevelsAreSubtotals="1" fieldPosition="0">
        <references count="2">
          <reference field="4294967294" count="1" selected="0">
            <x v="2"/>
          </reference>
          <reference field="1" count="1">
            <x v="131"/>
          </reference>
        </references>
      </pivotArea>
    </format>
    <format dxfId="76">
      <pivotArea collapsedLevelsAreSubtotals="1" fieldPosition="0">
        <references count="2">
          <reference field="4294967294" count="1" selected="0">
            <x v="2"/>
          </reference>
          <reference field="1" count="1">
            <x v="134"/>
          </reference>
        </references>
      </pivotArea>
    </format>
    <format dxfId="75">
      <pivotArea collapsedLevelsAreSubtotals="1" fieldPosition="0">
        <references count="2">
          <reference field="4294967294" count="1" selected="0">
            <x v="2"/>
          </reference>
          <reference field="1" count="1">
            <x v="135"/>
          </reference>
        </references>
      </pivotArea>
    </format>
    <format dxfId="74">
      <pivotArea collapsedLevelsAreSubtotals="1" fieldPosition="0">
        <references count="2">
          <reference field="4294967294" count="1" selected="0">
            <x v="2"/>
          </reference>
          <reference field="1" count="1">
            <x v="136"/>
          </reference>
        </references>
      </pivotArea>
    </format>
    <format dxfId="73">
      <pivotArea collapsedLevelsAreSubtotals="1" fieldPosition="0">
        <references count="2">
          <reference field="4294967294" count="1" selected="0">
            <x v="2"/>
          </reference>
          <reference field="1" count="1">
            <x v="137"/>
          </reference>
        </references>
      </pivotArea>
    </format>
    <format dxfId="72">
      <pivotArea collapsedLevelsAreSubtotals="1" fieldPosition="0">
        <references count="2">
          <reference field="4294967294" count="1" selected="0">
            <x v="2"/>
          </reference>
          <reference field="1" count="1">
            <x v="138"/>
          </reference>
        </references>
      </pivotArea>
    </format>
    <format dxfId="71">
      <pivotArea collapsedLevelsAreSubtotals="1" fieldPosition="0">
        <references count="2">
          <reference field="4294967294" count="1" selected="0">
            <x v="2"/>
          </reference>
          <reference field="1" count="1">
            <x v="141"/>
          </reference>
        </references>
      </pivotArea>
    </format>
    <format dxfId="70">
      <pivotArea collapsedLevelsAreSubtotals="1" fieldPosition="0">
        <references count="2">
          <reference field="1" count="2">
            <x v="39"/>
            <x v="103"/>
          </reference>
          <reference field="2" count="1" selected="0">
            <x v="834"/>
          </reference>
        </references>
      </pivotArea>
    </format>
    <format dxfId="69">
      <pivotArea dataOnly="0" labelOnly="1" fieldPosition="0">
        <references count="2">
          <reference field="1" count="2">
            <x v="39"/>
            <x v="103"/>
          </reference>
          <reference field="2" count="1" selected="0">
            <x v="834"/>
          </reference>
        </references>
      </pivotArea>
    </format>
    <format dxfId="68">
      <pivotArea dataOnly="0" labelOnly="1" fieldPosition="0">
        <references count="2">
          <reference field="1" count="9">
            <x v="0"/>
            <x v="1"/>
            <x v="2"/>
            <x v="3"/>
            <x v="17"/>
            <x v="25"/>
            <x v="33"/>
            <x v="39"/>
            <x v="103"/>
          </reference>
          <reference field="2" count="1" selected="0">
            <x v="83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0"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0" firstHeaderRow="0" firstDataRow="1" firstDataCol="1" rowPageCount="1" colPageCount="1"/>
  <pivotFields count="8">
    <pivotField axis="axisPage" showAll="0">
      <items count="1596">
        <item x="0"/>
        <item x="1"/>
        <item x="2"/>
        <item x="4"/>
        <item x="5"/>
        <item x="7"/>
        <item x="8"/>
        <item x="9"/>
        <item m="1" x="1536"/>
        <item x="10"/>
        <item x="11"/>
        <item m="1" x="1462"/>
        <item x="12"/>
        <item x="13"/>
        <item x="14"/>
        <item x="16"/>
        <item x="18"/>
        <item x="3"/>
        <item x="6"/>
        <item x="17"/>
        <item x="15"/>
        <item m="1" x="1458"/>
        <item m="1" x="1529"/>
        <item x="21"/>
        <item x="19"/>
        <item x="23"/>
        <item m="1" x="1559"/>
        <item x="24"/>
        <item x="20"/>
        <item x="28"/>
        <item m="1" x="1526"/>
        <item x="22"/>
        <item x="39"/>
        <item x="25"/>
        <item x="29"/>
        <item x="35"/>
        <item x="26"/>
        <item x="27"/>
        <item x="38"/>
        <item x="30"/>
        <item x="31"/>
        <item x="32"/>
        <item m="1" x="1464"/>
        <item x="37"/>
        <item m="1" x="1547"/>
        <item m="1" x="1534"/>
        <item x="44"/>
        <item x="34"/>
        <item x="40"/>
        <item x="33"/>
        <item x="36"/>
        <item x="60"/>
        <item x="42"/>
        <item m="1" x="1472"/>
        <item x="41"/>
        <item x="47"/>
        <item x="43"/>
        <item m="1" x="1572"/>
        <item x="50"/>
        <item x="45"/>
        <item x="46"/>
        <item x="52"/>
        <item m="1" x="1570"/>
        <item x="53"/>
        <item x="56"/>
        <item x="49"/>
        <item x="48"/>
        <item m="1" x="1487"/>
        <item x="51"/>
        <item m="1" x="1545"/>
        <item x="54"/>
        <item x="55"/>
        <item x="62"/>
        <item x="57"/>
        <item x="58"/>
        <item x="59"/>
        <item x="61"/>
        <item x="63"/>
        <item x="64"/>
        <item x="65"/>
        <item x="66"/>
        <item x="67"/>
        <item x="68"/>
        <item m="1" x="1543"/>
        <item m="1" x="1496"/>
        <item x="69"/>
        <item x="70"/>
        <item x="76"/>
        <item m="1" x="1562"/>
        <item m="1" x="1577"/>
        <item m="1" x="1486"/>
        <item x="71"/>
        <item x="72"/>
        <item x="73"/>
        <item x="74"/>
        <item x="75"/>
        <item x="77"/>
        <item x="78"/>
        <item x="79"/>
        <item m="1" x="1508"/>
        <item x="87"/>
        <item x="80"/>
        <item m="1" x="1588"/>
        <item x="81"/>
        <item x="82"/>
        <item x="83"/>
        <item x="84"/>
        <item x="85"/>
        <item x="86"/>
        <item x="88"/>
        <item x="89"/>
        <item x="90"/>
        <item x="91"/>
        <item m="1" x="1505"/>
        <item x="92"/>
        <item x="93"/>
        <item x="94"/>
        <item x="95"/>
        <item m="1" x="1515"/>
        <item x="96"/>
        <item m="1" x="1569"/>
        <item x="97"/>
        <item x="104"/>
        <item x="98"/>
        <item x="109"/>
        <item x="99"/>
        <item x="100"/>
        <item x="101"/>
        <item x="102"/>
        <item x="103"/>
        <item x="105"/>
        <item x="106"/>
        <item x="107"/>
        <item x="108"/>
        <item x="110"/>
        <item x="111"/>
        <item m="1" x="1497"/>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22"/>
        <item m="1" x="1503"/>
        <item x="140"/>
        <item x="166"/>
        <item x="145"/>
        <item x="142"/>
        <item x="190"/>
        <item x="143"/>
        <item m="1" x="1593"/>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71"/>
        <item x="178"/>
        <item x="179"/>
        <item x="180"/>
        <item x="181"/>
        <item x="141"/>
        <item x="154"/>
        <item x="168"/>
        <item x="182"/>
        <item x="184"/>
        <item x="216"/>
        <item m="1" x="1535"/>
        <item x="186"/>
        <item x="185"/>
        <item x="187"/>
        <item x="188"/>
        <item x="191"/>
        <item x="192"/>
        <item x="193"/>
        <item x="194"/>
        <item x="195"/>
        <item x="196"/>
        <item x="197"/>
        <item x="199"/>
        <item x="200"/>
        <item x="201"/>
        <item m="1" x="1436"/>
        <item m="1" x="1438"/>
        <item m="1" x="1550"/>
        <item m="1" x="1453"/>
        <item x="204"/>
        <item x="202"/>
        <item x="203"/>
        <item x="205"/>
        <item x="206"/>
        <item x="183"/>
        <item x="207"/>
        <item x="208"/>
        <item x="209"/>
        <item x="210"/>
        <item x="211"/>
        <item m="1" x="1537"/>
        <item m="1" x="1449"/>
        <item m="1" x="1443"/>
        <item m="1" x="1483"/>
        <item x="222"/>
        <item x="212"/>
        <item x="213"/>
        <item x="214"/>
        <item x="215"/>
        <item x="217"/>
        <item m="1" x="1560"/>
        <item x="218"/>
        <item x="219"/>
        <item x="220"/>
        <item m="1" x="1461"/>
        <item m="1" x="1557"/>
        <item x="221"/>
        <item x="223"/>
        <item x="224"/>
        <item x="228"/>
        <item x="229"/>
        <item x="230"/>
        <item x="231"/>
        <item x="232"/>
        <item x="233"/>
        <item x="234"/>
        <item x="235"/>
        <item x="241"/>
        <item x="236"/>
        <item x="237"/>
        <item x="238"/>
        <item x="239"/>
        <item x="240"/>
        <item x="242"/>
        <item x="243"/>
        <item m="1" x="1548"/>
        <item x="244"/>
        <item x="245"/>
        <item m="1" x="149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77"/>
        <item x="373"/>
        <item x="114"/>
        <item x="279"/>
        <item x="280"/>
        <item x="226"/>
        <item m="1" x="1513"/>
        <item x="281"/>
        <item x="282"/>
        <item m="1" x="1509"/>
        <item x="283"/>
        <item x="284"/>
        <item x="285"/>
        <item x="286"/>
        <item x="287"/>
        <item x="288"/>
        <item x="135"/>
        <item x="289"/>
        <item x="290"/>
        <item x="291"/>
        <item x="292"/>
        <item x="293"/>
        <item x="294"/>
        <item x="295"/>
        <item x="296"/>
        <item x="370"/>
        <item x="297"/>
        <item x="298"/>
        <item x="299"/>
        <item x="300"/>
        <item x="301"/>
        <item m="1" x="1521"/>
        <item x="303"/>
        <item x="302"/>
        <item x="304"/>
        <item m="1" x="1495"/>
        <item x="312"/>
        <item x="309"/>
        <item x="308"/>
        <item m="1" x="1586"/>
        <item x="305"/>
        <item x="311"/>
        <item x="306"/>
        <item x="307"/>
        <item x="227"/>
        <item x="310"/>
        <item x="313"/>
        <item x="314"/>
        <item x="315"/>
        <item x="316"/>
        <item x="321"/>
        <item x="317"/>
        <item x="318"/>
        <item x="320"/>
        <item x="319"/>
        <item x="322"/>
        <item x="323"/>
        <item x="324"/>
        <item x="325"/>
        <item x="326"/>
        <item x="327"/>
        <item x="328"/>
        <item m="1" x="1456"/>
        <item x="329"/>
        <item x="330"/>
        <item x="331"/>
        <item x="332"/>
        <item x="333"/>
        <item x="334"/>
        <item m="1" x="1583"/>
        <item m="1" x="1592"/>
        <item m="1" x="1574"/>
        <item m="1" x="1510"/>
        <item m="1" x="1506"/>
        <item x="336"/>
        <item x="335"/>
        <item x="337"/>
        <item x="338"/>
        <item x="339"/>
        <item x="351"/>
        <item x="340"/>
        <item x="341"/>
        <item x="342"/>
        <item m="1" x="1463"/>
        <item x="343"/>
        <item x="344"/>
        <item x="345"/>
        <item x="346"/>
        <item x="361"/>
        <item x="347"/>
        <item x="348"/>
        <item x="349"/>
        <item x="350"/>
        <item x="355"/>
        <item x="352"/>
        <item x="354"/>
        <item x="353"/>
        <item x="371"/>
        <item x="362"/>
        <item x="356"/>
        <item x="357"/>
        <item x="358"/>
        <item x="359"/>
        <item x="360"/>
        <item m="1" x="1465"/>
        <item x="363"/>
        <item x="364"/>
        <item x="365"/>
        <item x="366"/>
        <item x="367"/>
        <item x="368"/>
        <item x="369"/>
        <item m="1" x="1451"/>
        <item m="1" x="1524"/>
        <item m="1" x="1530"/>
        <item x="372"/>
        <item x="374"/>
        <item m="1" x="1551"/>
        <item x="378"/>
        <item x="381"/>
        <item x="375"/>
        <item x="376"/>
        <item x="377"/>
        <item m="1" x="1484"/>
        <item x="379"/>
        <item x="380"/>
        <item x="382"/>
        <item x="383"/>
        <item x="384"/>
        <item x="385"/>
        <item m="1" x="1566"/>
        <item m="1" x="1531"/>
        <item x="386"/>
        <item x="387"/>
        <item x="388"/>
        <item m="1" x="1466"/>
        <item m="1" x="1478"/>
        <item x="389"/>
        <item x="390"/>
        <item x="393"/>
        <item x="391"/>
        <item x="392"/>
        <item x="394"/>
        <item x="395"/>
        <item x="396"/>
        <item x="397"/>
        <item x="398"/>
        <item x="399"/>
        <item m="1" x="1500"/>
        <item x="400"/>
        <item x="401"/>
        <item x="402"/>
        <item x="403"/>
        <item x="404"/>
        <item x="405"/>
        <item m="1" x="1582"/>
        <item x="406"/>
        <item x="407"/>
        <item x="409"/>
        <item x="410"/>
        <item x="411"/>
        <item x="412"/>
        <item m="1" x="1558"/>
        <item x="413"/>
        <item x="414"/>
        <item x="415"/>
        <item x="408"/>
        <item x="416"/>
        <item m="1" x="1589"/>
        <item x="421"/>
        <item m="1" x="1474"/>
        <item x="417"/>
        <item x="418"/>
        <item x="420"/>
        <item m="1" x="1576"/>
        <item x="419"/>
        <item m="1" x="1578"/>
        <item x="422"/>
        <item x="423"/>
        <item x="424"/>
        <item x="425"/>
        <item x="426"/>
        <item x="427"/>
        <item x="428"/>
        <item x="429"/>
        <item x="430"/>
        <item x="431"/>
        <item x="432"/>
        <item x="433"/>
        <item x="434"/>
        <item x="435"/>
        <item x="436"/>
        <item x="437"/>
        <item x="438"/>
        <item x="439"/>
        <item x="440"/>
        <item x="441"/>
        <item x="442"/>
        <item x="443"/>
        <item m="1" x="1517"/>
        <item x="444"/>
        <item x="445"/>
        <item x="446"/>
        <item m="1" x="1514"/>
        <item x="447"/>
        <item m="1" x="1520"/>
        <item x="448"/>
        <item m="1" x="1581"/>
        <item x="449"/>
        <item x="450"/>
        <item m="1" x="1441"/>
        <item x="451"/>
        <item x="452"/>
        <item x="453"/>
        <item x="454"/>
        <item x="455"/>
        <item m="1" x="1450"/>
        <item x="456"/>
        <item x="457"/>
        <item x="458"/>
        <item x="459"/>
        <item x="460"/>
        <item x="461"/>
        <item x="462"/>
        <item m="1" x="1459"/>
        <item x="463"/>
        <item x="464"/>
        <item x="465"/>
        <item x="466"/>
        <item x="467"/>
        <item x="468"/>
        <item x="469"/>
        <item x="470"/>
        <item x="471"/>
        <item x="472"/>
        <item m="1" x="1469"/>
        <item x="473"/>
        <item x="474"/>
        <item x="475"/>
        <item x="476"/>
        <item x="477"/>
        <item m="1" x="1553"/>
        <item x="478"/>
        <item x="479"/>
        <item x="480"/>
        <item x="481"/>
        <item m="1" x="1541"/>
        <item x="482"/>
        <item x="483"/>
        <item x="484"/>
        <item x="485"/>
        <item x="486"/>
        <item x="487"/>
        <item x="488"/>
        <item x="489"/>
        <item x="490"/>
        <item x="491"/>
        <item x="492"/>
        <item x="493"/>
        <item x="494"/>
        <item x="495"/>
        <item x="496"/>
        <item m="1" x="1564"/>
        <item x="498"/>
        <item x="497"/>
        <item x="499"/>
        <item x="500"/>
        <item x="501"/>
        <item x="502"/>
        <item x="503"/>
        <item m="1" x="1516"/>
        <item x="505"/>
        <item x="506"/>
        <item x="507"/>
        <item x="508"/>
        <item x="509"/>
        <item x="510"/>
        <item x="511"/>
        <item m="1" x="1479"/>
        <item m="1" x="1473"/>
        <item m="1" x="1475"/>
        <item m="1" x="1467"/>
        <item m="1" x="1563"/>
        <item x="512"/>
        <item x="513"/>
        <item x="514"/>
        <item x="515"/>
        <item x="516"/>
        <item x="517"/>
        <item x="518"/>
        <item x="519"/>
        <item x="520"/>
        <item x="521"/>
        <item x="522"/>
        <item x="523"/>
        <item x="524"/>
        <item x="525"/>
        <item x="526"/>
        <item x="527"/>
        <item x="528"/>
        <item x="529"/>
        <item x="530"/>
        <item x="531"/>
        <item x="532"/>
        <item m="1" x="1527"/>
        <item x="538"/>
        <item x="533"/>
        <item x="534"/>
        <item x="535"/>
        <item x="536"/>
        <item x="537"/>
        <item x="542"/>
        <item x="539"/>
        <item x="540"/>
        <item x="541"/>
        <item x="543"/>
        <item x="544"/>
        <item x="545"/>
        <item x="546"/>
        <item x="547"/>
        <item x="549"/>
        <item x="550"/>
        <item x="551"/>
        <item x="552"/>
        <item x="553"/>
        <item x="554"/>
        <item x="555"/>
        <item m="1" x="148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42"/>
        <item x="607"/>
        <item x="611"/>
        <item x="612"/>
        <item x="613"/>
        <item x="614"/>
        <item x="608"/>
        <item x="609"/>
        <item x="610"/>
        <item x="615"/>
        <item x="616"/>
        <item m="1" x="1455"/>
        <item x="617"/>
        <item x="618"/>
        <item m="1" x="1544"/>
        <item x="619"/>
        <item x="620"/>
        <item x="621"/>
        <item m="1" x="1447"/>
        <item x="622"/>
        <item m="1" x="1552"/>
        <item x="624"/>
        <item x="623"/>
        <item x="625"/>
        <item x="627"/>
        <item x="629"/>
        <item x="630"/>
        <item x="631"/>
        <item x="632"/>
        <item x="633"/>
        <item x="634"/>
        <item m="1" x="1470"/>
        <item x="648"/>
        <item x="635"/>
        <item m="1" x="1485"/>
        <item m="1" x="1573"/>
        <item x="636"/>
        <item x="637"/>
        <item x="626"/>
        <item x="641"/>
        <item x="642"/>
        <item x="643"/>
        <item m="1" x="1567"/>
        <item x="628"/>
        <item x="644"/>
        <item x="645"/>
        <item x="646"/>
        <item m="1" x="1568"/>
        <item x="647"/>
        <item x="649"/>
        <item x="650"/>
        <item x="640"/>
        <item x="651"/>
        <item x="652"/>
        <item m="1" x="1539"/>
        <item x="653"/>
        <item m="1" x="1538"/>
        <item m="1" x="1528"/>
        <item m="1" x="1546"/>
        <item x="654"/>
        <item m="1" x="1480"/>
        <item x="655"/>
        <item x="656"/>
        <item x="657"/>
        <item x="658"/>
        <item x="659"/>
        <item x="639"/>
        <item x="660"/>
        <item x="662"/>
        <item x="665"/>
        <item x="663"/>
        <item x="664"/>
        <item x="638"/>
        <item x="661"/>
        <item x="666"/>
        <item x="667"/>
        <item x="668"/>
        <item x="669"/>
        <item x="670"/>
        <item x="671"/>
        <item x="672"/>
        <item x="673"/>
        <item x="674"/>
        <item m="1" x="1571"/>
        <item x="675"/>
        <item m="1" x="1575"/>
        <item x="679"/>
        <item x="676"/>
        <item x="677"/>
        <item x="678"/>
        <item x="680"/>
        <item m="1" x="1488"/>
        <item x="682"/>
        <item x="681"/>
        <item x="683"/>
        <item x="684"/>
        <item x="685"/>
        <item x="686"/>
        <item x="687"/>
        <item x="688"/>
        <item x="697"/>
        <item x="689"/>
        <item x="690"/>
        <item x="691"/>
        <item x="705"/>
        <item x="700"/>
        <item x="692"/>
        <item x="693"/>
        <item x="694"/>
        <item m="1" x="1494"/>
        <item x="695"/>
        <item x="696"/>
        <item x="698"/>
        <item x="699"/>
        <item x="701"/>
        <item m="1" x="1490"/>
        <item x="702"/>
        <item x="706"/>
        <item x="703"/>
        <item x="704"/>
        <item x="707"/>
        <item x="717"/>
        <item x="709"/>
        <item x="710"/>
        <item x="711"/>
        <item x="712"/>
        <item x="713"/>
        <item x="714"/>
        <item x="715"/>
        <item x="716"/>
        <item m="1" x="1519"/>
        <item x="718"/>
        <item x="719"/>
        <item x="720"/>
        <item m="1" x="1549"/>
        <item m="1" x="1580"/>
        <item m="1" x="1584"/>
        <item x="726"/>
        <item x="721"/>
        <item x="722"/>
        <item x="723"/>
        <item x="724"/>
        <item x="725"/>
        <item x="727"/>
        <item x="758"/>
        <item x="728"/>
        <item x="729"/>
        <item x="730"/>
        <item m="1" x="1532"/>
        <item m="1" x="1448"/>
        <item x="731"/>
        <item x="732"/>
        <item x="733"/>
        <item m="1" x="1504"/>
        <item x="734"/>
        <item x="735"/>
        <item x="736"/>
        <item x="737"/>
        <item x="738"/>
        <item x="739"/>
        <item x="740"/>
        <item x="741"/>
        <item x="742"/>
        <item x="765"/>
        <item x="743"/>
        <item x="744"/>
        <item x="745"/>
        <item x="746"/>
        <item x="753"/>
        <item x="747"/>
        <item m="1" x="1439"/>
        <item x="748"/>
        <item x="749"/>
        <item x="750"/>
        <item x="751"/>
        <item x="767"/>
        <item x="752"/>
        <item x="754"/>
        <item x="755"/>
        <item x="756"/>
        <item x="757"/>
        <item m="1" x="1512"/>
        <item x="759"/>
        <item m="1" x="1594"/>
        <item x="760"/>
        <item m="1" x="1454"/>
        <item x="761"/>
        <item x="762"/>
        <item m="1" x="1460"/>
        <item x="763"/>
        <item m="1" x="1442"/>
        <item x="764"/>
        <item x="766"/>
        <item x="768"/>
        <item m="1" x="1446"/>
        <item x="769"/>
        <item x="770"/>
        <item x="771"/>
        <item x="772"/>
        <item x="773"/>
        <item x="774"/>
        <item x="775"/>
        <item x="776"/>
        <item x="777"/>
        <item x="778"/>
        <item x="779"/>
        <item x="780"/>
        <item x="781"/>
        <item x="782"/>
        <item x="783"/>
        <item x="784"/>
        <item x="785"/>
        <item x="786"/>
        <item x="787"/>
        <item x="788"/>
        <item x="789"/>
        <item x="790"/>
        <item x="791"/>
        <item m="1" x="1445"/>
        <item x="792"/>
        <item m="1" x="1491"/>
        <item x="793"/>
        <item x="799"/>
        <item x="794"/>
        <item x="795"/>
        <item x="796"/>
        <item x="797"/>
        <item x="798"/>
        <item x="800"/>
        <item x="802"/>
        <item x="801"/>
        <item m="1" x="1492"/>
        <item x="803"/>
        <item x="804"/>
        <item x="805"/>
        <item x="808"/>
        <item x="810"/>
        <item x="809"/>
        <item m="1" x="1489"/>
        <item x="812"/>
        <item x="807"/>
        <item m="1" x="1481"/>
        <item x="819"/>
        <item m="1" x="1585"/>
        <item x="811"/>
        <item x="813"/>
        <item x="815"/>
        <item x="816"/>
        <item x="806"/>
        <item x="814"/>
        <item x="817"/>
        <item m="1" x="1502"/>
        <item x="821"/>
        <item x="822"/>
        <item m="1" x="1561"/>
        <item x="824"/>
        <item x="829"/>
        <item x="827"/>
        <item x="823"/>
        <item x="828"/>
        <item x="833"/>
        <item x="831"/>
        <item x="832"/>
        <item x="830"/>
        <item x="708"/>
        <item x="837"/>
        <item x="838"/>
        <item x="835"/>
        <item x="840"/>
        <item x="841"/>
        <item x="842"/>
        <item m="1" x="1579"/>
        <item x="834"/>
        <item m="1" x="1518"/>
        <item m="1" x="1565"/>
        <item x="820"/>
        <item x="836"/>
        <item x="839"/>
        <item x="846"/>
        <item x="845"/>
        <item x="847"/>
        <item x="844"/>
        <item m="1" x="1511"/>
        <item x="849"/>
        <item x="848"/>
        <item x="843"/>
        <item m="1" x="1587"/>
        <item x="850"/>
        <item x="852"/>
        <item x="853"/>
        <item x="854"/>
        <item x="856"/>
        <item x="857"/>
        <item x="851"/>
        <item x="858"/>
        <item x="859"/>
        <item m="1" x="1554"/>
        <item x="818"/>
        <item x="855"/>
        <item x="826"/>
        <item x="860"/>
        <item x="862"/>
        <item x="861"/>
        <item x="863"/>
        <item x="864"/>
        <item x="865"/>
        <item x="868"/>
        <item x="866"/>
        <item x="867"/>
        <item x="870"/>
        <item x="871"/>
        <item x="872"/>
        <item x="874"/>
        <item m="1" x="1507"/>
        <item x="873"/>
        <item x="877"/>
        <item x="879"/>
        <item x="878"/>
        <item x="876"/>
        <item x="880"/>
        <item x="881"/>
        <item x="883"/>
        <item m="1" x="1498"/>
        <item x="875"/>
        <item x="882"/>
        <item x="884"/>
        <item x="886"/>
        <item x="887"/>
        <item x="885"/>
        <item x="825"/>
        <item x="888"/>
        <item x="889"/>
        <item x="890"/>
        <item x="891"/>
        <item m="1" x="1523"/>
        <item x="892"/>
        <item x="893"/>
        <item x="894"/>
        <item x="898"/>
        <item x="896"/>
        <item x="900"/>
        <item x="895"/>
        <item x="897"/>
        <item x="902"/>
        <item x="903"/>
        <item x="904"/>
        <item x="905"/>
        <item x="901"/>
        <item x="899"/>
        <item x="906"/>
        <item x="869"/>
        <item m="1" x="1437"/>
        <item x="908"/>
        <item x="907"/>
        <item x="909"/>
        <item m="1" x="1440"/>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91"/>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25"/>
        <item x="1156"/>
        <item x="1154"/>
        <item x="1159"/>
        <item x="1158"/>
        <item x="1162"/>
        <item x="1133"/>
        <item x="1123"/>
        <item x="1164"/>
        <item x="1161"/>
        <item x="1163"/>
        <item x="1165"/>
        <item x="1166"/>
        <item x="1167"/>
        <item x="1168"/>
        <item x="1169"/>
        <item x="1171"/>
        <item x="1173"/>
        <item x="1174"/>
        <item m="1" x="1444"/>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52"/>
        <item m="1" x="1533"/>
        <item m="1" x="1540"/>
        <item m="1" x="1457"/>
        <item m="1" x="1476"/>
        <item x="1210"/>
        <item x="1213"/>
        <item x="1205"/>
        <item x="1209"/>
        <item x="1211"/>
        <item x="1208"/>
        <item x="1204"/>
        <item x="1206"/>
        <item x="1214"/>
        <item x="1215"/>
        <item x="1207"/>
        <item x="1212"/>
        <item m="1" x="1555"/>
        <item x="1217"/>
        <item x="1222"/>
        <item x="1223"/>
        <item x="1225"/>
        <item m="1" x="1501"/>
        <item x="1219"/>
        <item x="1221"/>
        <item x="1224"/>
        <item x="1218"/>
        <item x="1228"/>
        <item x="1227"/>
        <item x="1229"/>
        <item x="1226"/>
        <item m="1" x="1556"/>
        <item x="1216"/>
        <item x="1232"/>
        <item x="1231"/>
        <item x="1233"/>
        <item x="1234"/>
        <item x="1236"/>
        <item x="1237"/>
        <item x="1239"/>
        <item x="1243"/>
        <item x="1244"/>
        <item x="1245"/>
        <item x="1248"/>
        <item x="1249"/>
        <item x="1242"/>
        <item m="1" x="1493"/>
        <item m="1" x="1468"/>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90"/>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2"/>
        <item x="1429"/>
        <item x="1430"/>
        <item x="1431"/>
        <item x="1433"/>
        <item x="1435"/>
        <item x="1434"/>
        <item t="default"/>
      </items>
    </pivotField>
    <pivotField axis="axisRow" showAll="0" sortType="descending">
      <items count="184">
        <item sd="0" x="48"/>
        <item sd="0" x="50"/>
        <item sd="0" x="39"/>
        <item sd="0" x="37"/>
        <item sd="0" x="40"/>
        <item sd="0" x="0"/>
        <item sd="0" x="24"/>
        <item sd="0" x="34"/>
        <item sd="0" x="31"/>
        <item sd="0" x="20"/>
        <item sd="0" x="25"/>
        <item sd="0" x="29"/>
        <item sd="0" x="16"/>
        <item sd="0" m="1" x="180"/>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7"/>
        <item sd="0" x="45"/>
        <item sd="0" x="42"/>
        <item sd="0" m="1" x="175"/>
        <item sd="0" x="44"/>
        <item sd="0" x="47"/>
        <item sd="0" x="49"/>
        <item sd="0" m="1" x="165"/>
        <item sd="0" x="27"/>
        <item sd="0" x="52"/>
        <item sd="0" x="51"/>
        <item sd="0" x="53"/>
        <item sd="0" x="54"/>
        <item sd="0" x="55"/>
        <item sd="0" x="56"/>
        <item sd="0" x="57"/>
        <item sd="0" x="58"/>
        <item sd="0" x="59"/>
        <item sd="0" x="60"/>
        <item sd="0" x="61"/>
        <item sd="0" x="62"/>
        <item sd="0" x="63"/>
        <item sd="0" x="64"/>
        <item sd="0" x="65"/>
        <item sd="0" x="66"/>
        <item sd="0" x="70"/>
        <item sd="0" m="1" x="168"/>
        <item sd="0" x="67"/>
        <item sd="0" x="69"/>
        <item sd="0" m="1" x="177"/>
        <item sd="0" x="71"/>
        <item sd="0" x="72"/>
        <item sd="0" x="73"/>
        <item sd="0" m="1" x="166"/>
        <item sd="0" x="132"/>
        <item sd="0" m="1" x="172"/>
        <item sd="0" x="77"/>
        <item sd="0" x="76"/>
        <item sd="0" x="82"/>
        <item sd="0" x="74"/>
        <item sd="0" x="75"/>
        <item sd="0" x="68"/>
        <item sd="0" x="78"/>
        <item sd="0" x="79"/>
        <item sd="0" m="1" x="179"/>
        <item sd="0" x="80"/>
        <item sd="0" x="81"/>
        <item sd="0" m="1" x="173"/>
        <item sd="0" x="83"/>
        <item sd="0" x="85"/>
        <item sd="0" x="84"/>
        <item sd="0" x="86"/>
        <item sd="0" x="87"/>
        <item sd="0" x="89"/>
        <item sd="0" x="90"/>
        <item sd="0" x="91"/>
        <item sd="0" x="92"/>
        <item sd="0" x="93"/>
        <item sd="0" x="94"/>
        <item sd="0" x="95"/>
        <item sd="0" x="96"/>
        <item sd="0" m="1" x="176"/>
        <item sd="0" m="1" x="171"/>
        <item sd="0" m="1" x="162"/>
        <item sd="0" x="97"/>
        <item sd="0" x="100"/>
        <item sd="0" m="1" x="160"/>
        <item sd="0" x="101"/>
        <item sd="0" x="110"/>
        <item sd="0" x="106"/>
        <item sd="0" x="88"/>
        <item sd="0" x="102"/>
        <item sd="0" x="112"/>
        <item sd="0" x="113"/>
        <item sd="0" m="1" x="174"/>
        <item sd="0" x="108"/>
        <item sd="0" x="115"/>
        <item sd="0" m="1" x="181"/>
        <item sd="0" x="116"/>
        <item sd="0" x="98"/>
        <item sd="0" x="99"/>
        <item sd="0" x="103"/>
        <item sd="0" x="114"/>
        <item sd="0" x="107"/>
        <item sd="0" x="117"/>
        <item sd="0" x="118"/>
        <item sd="0" x="119"/>
        <item sd="0" x="120"/>
        <item m="1" x="164"/>
        <item sd="0" x="121"/>
        <item sd="0" x="104"/>
        <item sd="0" x="122"/>
        <item sd="0" x="105"/>
        <item sd="0" x="111"/>
        <item sd="0" x="109"/>
        <item sd="0" m="1" x="170"/>
        <item sd="0" x="123"/>
        <item m="1" x="163"/>
        <item sd="0" x="124"/>
        <item sd="0" x="125"/>
        <item sd="0" x="126"/>
        <item sd="0" m="1" x="161"/>
        <item sd="0" x="130"/>
        <item sd="0" x="128"/>
        <item sd="0" x="131"/>
        <item sd="0" x="133"/>
        <item m="1" x="182"/>
        <item sd="0" x="129"/>
        <item sd="0" x="135"/>
        <item sd="0" x="136"/>
        <item sd="0" x="134"/>
        <item sd="0" x="137"/>
        <item sd="0" x="138"/>
        <item sd="0" x="139"/>
        <item sd="0" x="127"/>
        <item sd="0" x="140"/>
        <item x="142"/>
        <item sd="0" x="144"/>
        <item x="145"/>
        <item sd="0" m="1" x="169"/>
        <item sd="0" x="148"/>
        <item sd="0" x="149"/>
        <item sd="0" x="147"/>
        <item x="143"/>
        <item sd="0" x="151"/>
        <item m="1" x="159"/>
        <item sd="0" x="150"/>
        <item sd="0" x="153"/>
        <item sd="0" x="141"/>
        <item sd="0" x="152"/>
        <item sd="0" x="155"/>
        <item sd="0" x="154"/>
        <item m="1" x="178"/>
        <item sd="0" x="146"/>
        <item sd="0" x="156"/>
        <item sd="0" x="157"/>
        <item x="158"/>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m="1" x="76"/>
        <item m="1" x="51"/>
        <item m="1" x="72"/>
        <item m="1" x="49"/>
        <item x="13"/>
        <item m="1" x="54"/>
        <item m="1" x="52"/>
        <item x="14"/>
        <item m="1" x="70"/>
        <item m="1" x="46"/>
        <item m="1" x="50"/>
        <item m="1" x="43"/>
        <item m="1" x="61"/>
        <item m="1" x="44"/>
        <item m="1" x="73"/>
        <item m="1" x="56"/>
        <item m="1" x="67"/>
        <item m="1" x="68"/>
        <item x="18"/>
        <item x="25"/>
        <item m="1" x="63"/>
        <item m="1" x="75"/>
        <item m="1" x="41"/>
        <item m="1" x="48"/>
        <item m="1" x="42"/>
        <item m="1" x="39"/>
        <item x="19"/>
        <item x="17"/>
        <item x="20"/>
        <item m="1" x="38"/>
        <item m="1" x="80"/>
        <item m="1" x="59"/>
        <item m="1" x="58"/>
        <item x="22"/>
        <item x="15"/>
        <item m="1" x="74"/>
        <item x="34"/>
        <item x="26"/>
        <item x="27"/>
        <item x="28"/>
        <item x="32"/>
        <item m="1" x="65"/>
        <item m="1" x="64"/>
        <item m="1" x="62"/>
        <item m="1" x="60"/>
        <item x="24"/>
        <item m="1" x="71"/>
        <item m="1" x="53"/>
        <item x="30"/>
        <item x="31"/>
        <item x="23"/>
        <item m="1" x="47"/>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65">
    <i>
      <x v="175"/>
    </i>
    <i>
      <x v="168"/>
    </i>
    <i>
      <x v="117"/>
    </i>
    <i>
      <x v="167"/>
    </i>
    <i>
      <x v="166"/>
    </i>
    <i>
      <x v="176"/>
    </i>
    <i>
      <x v="144"/>
    </i>
    <i>
      <x v="149"/>
    </i>
    <i>
      <x v="180"/>
    </i>
    <i>
      <x v="150"/>
    </i>
    <i>
      <x v="151"/>
    </i>
    <i>
      <x v="124"/>
    </i>
    <i>
      <x v="153"/>
    </i>
    <i>
      <x v="82"/>
    </i>
    <i>
      <x v="174"/>
    </i>
    <i>
      <x v="177"/>
    </i>
    <i>
      <x v="179"/>
    </i>
    <i>
      <x v="146"/>
    </i>
    <i>
      <x v="157"/>
    </i>
    <i>
      <x v="170"/>
    </i>
    <i>
      <x v="181"/>
    </i>
    <i>
      <x v="118"/>
    </i>
    <i>
      <x v="182"/>
    </i>
    <i r="1">
      <x v="30"/>
    </i>
    <i>
      <x v="22"/>
    </i>
    <i>
      <x v="173"/>
    </i>
    <i>
      <x v="132"/>
    </i>
    <i>
      <x v="99"/>
    </i>
    <i>
      <x v="140"/>
    </i>
    <i>
      <x v="119"/>
    </i>
    <i>
      <x v="28"/>
    </i>
    <i>
      <x v="161"/>
    </i>
    <i>
      <x v="29"/>
    </i>
    <i>
      <x v="110"/>
    </i>
    <i>
      <x v="30"/>
    </i>
    <i>
      <x v="130"/>
    </i>
    <i>
      <x v="31"/>
    </i>
    <i>
      <x v="11"/>
    </i>
    <i>
      <x v="32"/>
    </i>
    <i>
      <x v="17"/>
    </i>
    <i>
      <x v="33"/>
    </i>
    <i>
      <x v="103"/>
    </i>
    <i>
      <x v="34"/>
    </i>
    <i>
      <x v="115"/>
    </i>
    <i>
      <x v="35"/>
    </i>
    <i>
      <x v="125"/>
    </i>
    <i>
      <x v="36"/>
    </i>
    <i>
      <x v="136"/>
    </i>
    <i>
      <x v="37"/>
    </i>
    <i>
      <x v="7"/>
    </i>
    <i>
      <x v="38"/>
    </i>
    <i>
      <x v="12"/>
    </i>
    <i>
      <x v="39"/>
    </i>
    <i>
      <x v="14"/>
    </i>
    <i>
      <x v="40"/>
    </i>
    <i>
      <x v="20"/>
    </i>
    <i>
      <x v="41"/>
    </i>
    <i>
      <x v="101"/>
    </i>
    <i>
      <x v="42"/>
    </i>
    <i>
      <x v="105"/>
    </i>
    <i>
      <x v="43"/>
    </i>
    <i>
      <x v="113"/>
    </i>
    <i>
      <x v="44"/>
    </i>
    <i>
      <x v="3"/>
    </i>
    <i>
      <x v="45"/>
    </i>
    <i>
      <x v="122"/>
    </i>
    <i>
      <x v="47"/>
    </i>
    <i>
      <x v="127"/>
    </i>
    <i>
      <x v="48"/>
    </i>
    <i>
      <x v="133"/>
    </i>
    <i>
      <x v="50"/>
    </i>
    <i>
      <x v="138"/>
    </i>
    <i>
      <x v="51"/>
    </i>
    <i>
      <x v="6"/>
    </i>
    <i>
      <x v="52"/>
    </i>
    <i>
      <x v="9"/>
    </i>
    <i>
      <x v="54"/>
    </i>
    <i>
      <x v="155"/>
    </i>
    <i>
      <x v="55"/>
    </i>
    <i>
      <x v="159"/>
    </i>
    <i>
      <x v="56"/>
    </i>
    <i>
      <x v="163"/>
    </i>
    <i>
      <x v="57"/>
    </i>
    <i>
      <x v="16"/>
    </i>
    <i>
      <x v="58"/>
    </i>
    <i>
      <x v="18"/>
    </i>
    <i>
      <x v="59"/>
    </i>
    <i>
      <x v="23"/>
    </i>
    <i>
      <x v="60"/>
    </i>
    <i>
      <x v="100"/>
    </i>
    <i>
      <x v="61"/>
    </i>
    <i>
      <x v="102"/>
    </i>
    <i>
      <x v="62"/>
    </i>
    <i>
      <x v="104"/>
    </i>
    <i>
      <x v="63"/>
    </i>
    <i>
      <x v="106"/>
    </i>
    <i>
      <x v="64"/>
    </i>
    <i>
      <x v="111"/>
    </i>
    <i>
      <x v="65"/>
    </i>
    <i>
      <x v="114"/>
    </i>
    <i>
      <x v="66"/>
    </i>
    <i>
      <x v="116"/>
    </i>
    <i>
      <x v="67"/>
    </i>
    <i>
      <x v="4"/>
    </i>
    <i>
      <x v="68"/>
    </i>
    <i>
      <x v="121"/>
    </i>
    <i>
      <x v="69"/>
    </i>
    <i>
      <x v="5"/>
    </i>
    <i>
      <x v="70"/>
    </i>
    <i>
      <x v="126"/>
    </i>
    <i>
      <x v="71"/>
    </i>
    <i>
      <x v="128"/>
    </i>
    <i>
      <x v="73"/>
    </i>
    <i>
      <x v="27"/>
    </i>
    <i>
      <x v="131"/>
    </i>
    <i>
      <x v="74"/>
    </i>
    <i>
      <x v="135"/>
    </i>
    <i>
      <x v="76"/>
    </i>
    <i>
      <x v="137"/>
    </i>
    <i>
      <x v="77"/>
    </i>
    <i>
      <x v="139"/>
    </i>
    <i>
      <x v="78"/>
    </i>
    <i>
      <x v="142"/>
    </i>
    <i>
      <x v="80"/>
    </i>
    <i>
      <x v="145"/>
    </i>
    <i>
      <x v="1"/>
    </i>
    <i>
      <x v="8"/>
    </i>
    <i>
      <x v="83"/>
    </i>
    <i>
      <x v="10"/>
    </i>
    <i>
      <x v="84"/>
    </i>
    <i>
      <x v="154"/>
    </i>
    <i>
      <x v="2"/>
    </i>
    <i>
      <x v="156"/>
    </i>
    <i>
      <x v="86"/>
    </i>
    <i>
      <x v="158"/>
    </i>
    <i>
      <x/>
    </i>
    <i>
      <x v="160"/>
    </i>
    <i>
      <x v="88"/>
    </i>
    <i>
      <x v="162"/>
    </i>
    <i r="1">
      <x v="52"/>
    </i>
    <i>
      <x v="89"/>
    </i>
    <i>
      <x v="164"/>
    </i>
    <i r="1">
      <x v="66"/>
    </i>
    <i r="1">
      <x v="62"/>
    </i>
    <i>
      <x v="91"/>
    </i>
    <i>
      <x v="15"/>
    </i>
    <i>
      <x v="92"/>
    </i>
    <i>
      <x v="169"/>
    </i>
    <i r="1">
      <x v="4"/>
    </i>
    <i>
      <x v="94"/>
    </i>
    <i>
      <x v="26"/>
    </i>
    <i>
      <x v="172"/>
    </i>
    <i>
      <x v="95"/>
    </i>
    <i>
      <x v="19"/>
    </i>
    <i>
      <x v="96"/>
    </i>
    <i>
      <x v="25"/>
    </i>
    <i>
      <x v="21"/>
    </i>
    <i>
      <x v="97"/>
    </i>
    <i>
      <x v="24"/>
    </i>
    <i>
      <x v="98"/>
    </i>
    <i>
      <x v="85"/>
    </i>
    <i>
      <x v="87"/>
    </i>
    <i>
      <x v="129"/>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7">
      <pivotArea collapsedLevelsAreSubtotals="1" fieldPosition="0">
        <references count="1">
          <reference field="2" count="1">
            <x v="9"/>
          </reference>
        </references>
      </pivotArea>
    </format>
    <format dxfId="66">
      <pivotArea collapsedLevelsAreSubtotals="1" fieldPosition="0">
        <references count="1">
          <reference field="2" count="1">
            <x v="4"/>
          </reference>
        </references>
      </pivotArea>
    </format>
    <format dxfId="65">
      <pivotArea grandRow="1" outline="0" collapsedLevelsAreSubtotals="1" fieldPosition="0"/>
    </format>
    <format dxfId="64">
      <pivotArea dataOnly="0" labelOnly="1" grandRow="1" outline="0" fieldPosition="0"/>
    </format>
    <format dxfId="63">
      <pivotArea grandRow="1" outline="0" collapsedLevelsAreSubtotals="1" fieldPosition="0"/>
    </format>
    <format dxfId="62">
      <pivotArea dataOnly="0" labelOnly="1" grandRow="1" outline="0" fieldPosition="0"/>
    </format>
    <format dxfId="61">
      <pivotArea grandRow="1" outline="0" collapsedLevelsAreSubtotals="1" fieldPosition="0"/>
    </format>
    <format dxfId="60">
      <pivotArea dataOnly="0" labelOnly="1" grandRow="1" outline="0" fieldPosition="0"/>
    </format>
    <format dxfId="59">
      <pivotArea outline="0" collapsedLevelsAreSubtotals="1" fieldPosition="0">
        <references count="1">
          <reference field="4294967294" count="1" selected="0">
            <x v="0"/>
          </reference>
        </references>
      </pivotArea>
    </format>
    <format dxfId="58">
      <pivotArea dataOnly="0" labelOnly="1" outline="0" fieldPosition="0">
        <references count="1">
          <reference field="0" count="0"/>
        </references>
      </pivotArea>
    </format>
    <format dxfId="57">
      <pivotArea dataOnly="0" labelOnly="1" outline="0" fieldPosition="0">
        <references count="1">
          <reference field="4294967294" count="1">
            <x v="0"/>
          </reference>
        </references>
      </pivotArea>
    </format>
    <format dxfId="56">
      <pivotArea outline="0" collapsedLevelsAreSubtotals="1" fieldPosition="0">
        <references count="1">
          <reference field="4294967294" count="1" selected="0">
            <x v="1"/>
          </reference>
        </references>
      </pivotArea>
    </format>
    <format dxfId="55">
      <pivotArea dataOnly="0" labelOnly="1" outline="0" fieldPosition="0">
        <references count="1">
          <reference field="4294967294" count="1">
            <x v="1"/>
          </reference>
        </references>
      </pivotArea>
    </format>
    <format dxfId="54">
      <pivotArea outline="0" collapsedLevelsAreSubtotals="1" fieldPosition="0">
        <references count="1">
          <reference field="4294967294" count="1" selected="0">
            <x v="2"/>
          </reference>
        </references>
      </pivotArea>
    </format>
    <format dxfId="53">
      <pivotArea dataOnly="0" labelOnly="1" outline="0" fieldPosition="0">
        <references count="1">
          <reference field="4294967294" count="1">
            <x v="2"/>
          </reference>
        </references>
      </pivotArea>
    </format>
    <format dxfId="52">
      <pivotArea grandRow="1" outline="0" collapsedLevelsAreSubtotals="1" fieldPosition="0"/>
    </format>
    <format dxfId="51">
      <pivotArea dataOnly="0" labelOnly="1" grandRow="1" outline="0" fieldPosition="0"/>
    </format>
    <format dxfId="50">
      <pivotArea type="all" dataOnly="0" outline="0" fieldPosition="0"/>
    </format>
    <format dxfId="49">
      <pivotArea grandRow="1" outline="0" collapsedLevelsAreSubtotals="1" fieldPosition="0"/>
    </format>
    <format dxfId="48">
      <pivotArea dataOnly="0" labelOnly="1" grandRow="1" outline="0" fieldPosition="0"/>
    </format>
    <format dxfId="47">
      <pivotArea collapsedLevelsAreSubtotals="1" fieldPosition="0">
        <references count="2">
          <reference field="4294967294" count="1" selected="0">
            <x v="2"/>
          </reference>
          <reference field="1" count="1">
            <x v="22"/>
          </reference>
        </references>
      </pivotArea>
    </format>
    <format dxfId="46">
      <pivotArea collapsedLevelsAreSubtotals="1" fieldPosition="0">
        <references count="3">
          <reference field="4294967294" count="1" selected="0">
            <x v="2"/>
          </reference>
          <reference field="1" count="1">
            <x v="22"/>
          </reference>
          <reference field="2" count="1" selected="0">
            <x v="7"/>
          </reference>
        </references>
      </pivotArea>
    </format>
    <format dxfId="45">
      <pivotArea dataOnly="0" labelOnly="1" outline="0" fieldPosition="0">
        <references count="1">
          <reference field="4294967294" count="3">
            <x v="0"/>
            <x v="1"/>
            <x v="2"/>
          </reference>
        </references>
      </pivotArea>
    </format>
    <format dxfId="44">
      <pivotArea dataOnly="0" labelOnly="1" outline="0" fieldPosition="0">
        <references count="1">
          <reference field="4294967294" count="1">
            <x v="0"/>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1"/>
          </reference>
        </references>
      </pivotArea>
    </format>
    <format dxfId="41">
      <pivotArea dataOnly="0" labelOnly="1" outline="0" fieldPosition="0">
        <references count="1">
          <reference field="4294967294" count="1">
            <x v="2"/>
          </reference>
        </references>
      </pivotArea>
    </format>
    <format dxfId="40">
      <pivotArea dataOnly="0" labelOnly="1" fieldPosition="0">
        <references count="1">
          <reference field="2" count="0"/>
        </references>
      </pivotArea>
    </format>
    <format dxfId="39">
      <pivotArea collapsedLevelsAreSubtotals="1" fieldPosition="0">
        <references count="2">
          <reference field="4294967294" count="1" selected="0">
            <x v="2"/>
          </reference>
          <reference field="2" count="1">
            <x v="4"/>
          </reference>
        </references>
      </pivotArea>
    </format>
    <format dxfId="38">
      <pivotArea collapsedLevelsAreSubtotals="1" fieldPosition="0">
        <references count="2">
          <reference field="4294967294" count="1" selected="0">
            <x v="2"/>
          </reference>
          <reference field="2" count="1">
            <x v="9"/>
          </reference>
        </references>
      </pivotArea>
    </format>
    <format dxfId="37">
      <pivotArea collapsedLevelsAreSubtotals="1" fieldPosition="0">
        <references count="2">
          <reference field="4294967294" count="1" selected="0">
            <x v="2"/>
          </reference>
          <reference field="2" count="1">
            <x v="14"/>
          </reference>
        </references>
      </pivotArea>
    </format>
    <format dxfId="36">
      <pivotArea collapsedLevelsAreSubtotals="1" fieldPosition="0">
        <references count="3">
          <reference field="4294967294" count="1" selected="0">
            <x v="2"/>
          </reference>
          <reference field="1" count="3">
            <x v="3"/>
            <x v="37"/>
            <x v="41"/>
          </reference>
          <reference field="2" count="1" selected="0">
            <x v="14"/>
          </reference>
        </references>
      </pivotArea>
    </format>
    <format dxfId="35">
      <pivotArea collapsedLevelsAreSubtotals="1" fieldPosition="0">
        <references count="3">
          <reference field="4294967294" count="1" selected="0">
            <x v="2"/>
          </reference>
          <reference field="1" count="1">
            <x v="6"/>
          </reference>
          <reference field="2" count="1" selected="0">
            <x v="14"/>
          </reference>
        </references>
      </pivotArea>
    </format>
    <format dxfId="34">
      <pivotArea collapsedLevelsAreSubtotals="1" fieldPosition="0">
        <references count="3">
          <reference field="4294967294" count="1" selected="0">
            <x v="2"/>
          </reference>
          <reference field="1" count="1">
            <x v="27"/>
          </reference>
          <reference field="2" count="1" selected="0">
            <x v="14"/>
          </reference>
        </references>
      </pivotArea>
    </format>
    <format dxfId="33">
      <pivotArea collapsedLevelsAreSubtotals="1" fieldPosition="0">
        <references count="1">
          <reference field="2" count="1">
            <x v="0"/>
          </reference>
        </references>
      </pivotArea>
    </format>
    <format dxfId="32">
      <pivotArea collapsedLevelsAreSubtotals="1" fieldPosition="0">
        <references count="1">
          <reference field="2" count="1">
            <x v="14"/>
          </reference>
        </references>
      </pivotArea>
    </format>
    <format dxfId="31">
      <pivotArea collapsedLevelsAreSubtotals="1" fieldPosition="0">
        <references count="1">
          <reference field="2" count="1">
            <x v="9"/>
          </reference>
        </references>
      </pivotArea>
    </format>
    <format dxfId="30">
      <pivotArea collapsedLevelsAreSubtotals="1" fieldPosition="0">
        <references count="1">
          <reference field="2" count="1">
            <x v="5"/>
          </reference>
        </references>
      </pivotArea>
    </format>
    <format dxfId="29">
      <pivotArea collapsedLevelsAreSubtotals="1" fieldPosition="0">
        <references count="1">
          <reference field="2" count="1">
            <x v="17"/>
          </reference>
        </references>
      </pivotArea>
    </format>
    <format dxfId="28">
      <pivotArea collapsedLevelsAreSubtotals="1" fieldPosition="0">
        <references count="1">
          <reference field="2" count="1">
            <x v="2"/>
          </reference>
        </references>
      </pivotArea>
    </format>
    <format dxfId="27">
      <pivotArea collapsedLevelsAreSubtotals="1" fieldPosition="0">
        <references count="1">
          <reference field="2" count="1">
            <x v="10"/>
          </reference>
        </references>
      </pivotArea>
    </format>
    <format dxfId="26">
      <pivotArea collapsedLevelsAreSubtotals="1" fieldPosition="0">
        <references count="1">
          <reference field="2" count="1">
            <x v="1"/>
          </reference>
        </references>
      </pivotArea>
    </format>
    <format dxfId="25">
      <pivotArea collapsedLevelsAreSubtotals="1" fieldPosition="0">
        <references count="1">
          <reference field="2" count="1">
            <x v="13"/>
          </reference>
        </references>
      </pivotArea>
    </format>
    <format dxfId="24">
      <pivotArea collapsedLevelsAreSubtotals="1" fieldPosition="0">
        <references count="1">
          <reference field="2" count="1">
            <x v="4"/>
          </reference>
        </references>
      </pivotArea>
    </format>
    <format dxfId="23">
      <pivotArea collapsedLevelsAreSubtotals="1" fieldPosition="0">
        <references count="1">
          <reference field="2" count="1">
            <x v="8"/>
          </reference>
        </references>
      </pivotArea>
    </format>
    <format dxfId="22">
      <pivotArea collapsedLevelsAreSubtotals="1" fieldPosition="0">
        <references count="1">
          <reference field="2" count="1">
            <x v="3"/>
          </reference>
        </references>
      </pivotArea>
    </format>
    <format dxfId="21">
      <pivotArea collapsedLevelsAreSubtotals="1" fieldPosition="0">
        <references count="1">
          <reference field="2" count="1">
            <x v="12"/>
          </reference>
        </references>
      </pivotArea>
    </format>
    <format dxfId="20">
      <pivotArea collapsedLevelsAreSubtotals="1" fieldPosition="0">
        <references count="1">
          <reference field="2" count="1">
            <x v="6"/>
          </reference>
        </references>
      </pivotArea>
    </format>
    <format dxfId="19">
      <pivotArea collapsedLevelsAreSubtotals="1" fieldPosition="0">
        <references count="1">
          <reference field="2" count="1">
            <x v="11"/>
          </reference>
        </references>
      </pivotArea>
    </format>
    <format dxfId="18">
      <pivotArea collapsedLevelsAreSubtotals="1" fieldPosition="0">
        <references count="1">
          <reference field="2" count="1">
            <x v="20"/>
          </reference>
        </references>
      </pivotArea>
    </format>
    <format dxfId="17">
      <pivotArea collapsedLevelsAreSubtotals="1" fieldPosition="0">
        <references count="2">
          <reference field="1" count="1">
            <x v="6"/>
          </reference>
          <reference field="2" count="1" selected="0">
            <x v="20"/>
          </reference>
        </references>
      </pivotArea>
    </format>
    <format dxfId="16">
      <pivotArea collapsedLevelsAreSubtotals="1" fieldPosition="0">
        <references count="1">
          <reference field="2" count="1">
            <x v="7"/>
          </reference>
        </references>
      </pivotArea>
    </format>
    <format dxfId="15">
      <pivotArea collapsedLevelsAreSubtotals="1" fieldPosition="0">
        <references count="1">
          <reference field="2" count="1">
            <x v="16"/>
          </reference>
        </references>
      </pivotArea>
    </format>
    <format dxfId="14">
      <pivotArea collapsedLevelsAreSubtotals="1" fieldPosition="0">
        <references count="1">
          <reference field="2" count="1">
            <x v="19"/>
          </reference>
        </references>
      </pivotArea>
    </format>
    <format dxfId="13">
      <pivotArea collapsedLevelsAreSubtotals="1" fieldPosition="0">
        <references count="1">
          <reference field="2" count="1">
            <x v="18"/>
          </reference>
        </references>
      </pivotArea>
    </format>
    <format dxfId="12">
      <pivotArea collapsedLevelsAreSubtotals="1" fieldPosition="0">
        <references count="1">
          <reference field="2" count="1">
            <x v="15"/>
          </reference>
        </references>
      </pivotArea>
    </format>
    <format dxfId="11">
      <pivotArea collapsedLevelsAreSubtotals="1" fieldPosition="0">
        <references count="1">
          <reference field="2" count="1">
            <x v="21"/>
          </reference>
        </references>
      </pivotArea>
    </format>
    <format dxfId="10">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9">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8">
      <pivotArea dataOnly="0" labelOnly="1" fieldPosition="0">
        <references count="1">
          <reference field="1" count="1">
            <x v="79"/>
          </reference>
        </references>
      </pivotArea>
    </format>
    <format dxfId="7">
      <pivotArea dataOnly="0" labelOnly="1" fieldPosition="0">
        <references count="1">
          <reference field="1" count="1">
            <x v="79"/>
          </reference>
        </references>
      </pivotArea>
    </format>
    <format dxfId="6">
      <pivotArea type="all" dataOnly="0" outline="0" fieldPosition="0"/>
    </format>
    <format dxfId="5">
      <pivotArea outline="0" collapsedLevelsAreSubtotals="1" fieldPosition="0"/>
    </format>
    <format dxfId="4">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3">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
      <pivotArea dataOnly="0" labelOnly="1" fieldPosition="0">
        <references count="1">
          <reference field="1" count="16">
            <x v="0"/>
            <x v="12"/>
            <x v="14"/>
            <x v="15"/>
            <x v="17"/>
            <x v="19"/>
            <x v="27"/>
            <x v="47"/>
            <x v="58"/>
            <x v="59"/>
            <x v="62"/>
            <x v="63"/>
            <x v="64"/>
            <x v="65"/>
            <x v="66"/>
            <x v="67"/>
          </reference>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45763</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3786"/>
  <sheetViews>
    <sheetView tabSelected="1" zoomScale="145" zoomScaleNormal="145" workbookViewId="0">
      <pane ySplit="1" topLeftCell="A23712" activePane="bottomLeft" state="frozen"/>
      <selection pane="bottomLeft" activeCell="D23724" sqref="D23724"/>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16275</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16275</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16275</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16275</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16275</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16275</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16275</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16275</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16275</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62" t="s">
        <v>16275</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62" t="s">
        <v>16275</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16275</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16275</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16275</v>
      </c>
      <c r="C18752" s="62" t="s">
        <v>391</v>
      </c>
      <c r="D18752" s="182" t="s">
        <v>12596</v>
      </c>
      <c r="E18752" s="125">
        <v>10000</v>
      </c>
      <c r="F18752" s="125"/>
      <c r="G18752" s="125">
        <f t="shared" si="299"/>
        <v>-10000</v>
      </c>
      <c r="H18752" s="704" t="s">
        <v>12342</v>
      </c>
      <c r="J18752" s="39"/>
    </row>
    <row r="18753" spans="1:10" ht="15" x14ac:dyDescent="0.2">
      <c r="A18753" s="733">
        <v>45351</v>
      </c>
      <c r="B18753" s="62" t="s">
        <v>16275</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16275</v>
      </c>
      <c r="C18758" s="62" t="s">
        <v>10972</v>
      </c>
      <c r="D18758" s="182" t="s">
        <v>4965</v>
      </c>
      <c r="E18758" s="125">
        <v>7700</v>
      </c>
      <c r="F18758" s="125"/>
      <c r="G18758" s="125">
        <f t="shared" si="299"/>
        <v>-7700</v>
      </c>
      <c r="H18758" s="704" t="s">
        <v>12342</v>
      </c>
      <c r="J18758" s="39"/>
    </row>
    <row r="18759" spans="1:10" ht="15" x14ac:dyDescent="0.2">
      <c r="A18759" s="733">
        <v>45351</v>
      </c>
      <c r="B18759" s="62" t="s">
        <v>16275</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16275</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16275</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16275</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16275</v>
      </c>
      <c r="C18897" s="62" t="s">
        <v>10972</v>
      </c>
      <c r="D18897" s="182" t="s">
        <v>4965</v>
      </c>
      <c r="E18897" s="125">
        <v>193890</v>
      </c>
      <c r="F18897" s="125"/>
      <c r="G18897" s="125">
        <f t="shared" si="301"/>
        <v>-193890</v>
      </c>
      <c r="H18897" s="704" t="s">
        <v>12619</v>
      </c>
      <c r="J18897" s="39"/>
    </row>
    <row r="18898" spans="1:10" ht="15" x14ac:dyDescent="0.2">
      <c r="A18898" s="733">
        <v>45366</v>
      </c>
      <c r="B18898" s="62" t="s">
        <v>16275</v>
      </c>
      <c r="C18898" s="62" t="s">
        <v>10972</v>
      </c>
      <c r="D18898" s="182" t="s">
        <v>4965</v>
      </c>
      <c r="E18898" s="125">
        <v>116460</v>
      </c>
      <c r="F18898" s="125"/>
      <c r="G18898" s="125">
        <f t="shared" si="301"/>
        <v>-116460</v>
      </c>
      <c r="H18898" s="704" t="s">
        <v>12619</v>
      </c>
      <c r="J18898" s="39"/>
    </row>
    <row r="18899" spans="1:10" ht="15" x14ac:dyDescent="0.2">
      <c r="A18899" s="733">
        <v>45366</v>
      </c>
      <c r="B18899" s="62" t="s">
        <v>16275</v>
      </c>
      <c r="C18899" s="62" t="s">
        <v>10972</v>
      </c>
      <c r="D18899" s="182" t="s">
        <v>4965</v>
      </c>
      <c r="E18899" s="125">
        <v>11790</v>
      </c>
      <c r="F18899" s="125"/>
      <c r="G18899" s="125">
        <f t="shared" si="301"/>
        <v>-11790</v>
      </c>
      <c r="H18899" s="704" t="s">
        <v>12619</v>
      </c>
      <c r="J18899" s="39"/>
    </row>
    <row r="18900" spans="1:10" ht="15" x14ac:dyDescent="0.2">
      <c r="A18900" s="733">
        <v>45366</v>
      </c>
      <c r="B18900" s="62" t="s">
        <v>16275</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16275</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16275</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16275</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16275</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16275</v>
      </c>
      <c r="C18977" s="62" t="s">
        <v>12762</v>
      </c>
      <c r="D18977" s="182" t="s">
        <v>12763</v>
      </c>
      <c r="E18977" s="125">
        <v>1000000</v>
      </c>
      <c r="F18977" s="125"/>
      <c r="G18977" s="125">
        <f t="shared" si="302"/>
        <v>-1000000</v>
      </c>
      <c r="H18977" s="704" t="s">
        <v>12619</v>
      </c>
      <c r="J18977" s="39"/>
    </row>
    <row r="18978" spans="1:10" ht="15" x14ac:dyDescent="0.2">
      <c r="A18978" s="733">
        <v>45379</v>
      </c>
      <c r="B18978" s="62" t="s">
        <v>16275</v>
      </c>
      <c r="C18978" s="62" t="s">
        <v>437</v>
      </c>
      <c r="D18978" s="182" t="s">
        <v>12765</v>
      </c>
      <c r="E18978" s="125">
        <v>225000</v>
      </c>
      <c r="F18978" s="125"/>
      <c r="G18978" s="125">
        <f t="shared" si="302"/>
        <v>-225000</v>
      </c>
      <c r="H18978" s="704" t="s">
        <v>12619</v>
      </c>
      <c r="J18978" s="39"/>
    </row>
    <row r="18979" spans="1:10" ht="15" x14ac:dyDescent="0.2">
      <c r="A18979" s="733">
        <v>45379</v>
      </c>
      <c r="B18979" s="62" t="s">
        <v>16275</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62" t="s">
        <v>16275</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62" t="s">
        <v>16275</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62" t="s">
        <v>16275</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62" t="s">
        <v>16275</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62" t="s">
        <v>16275</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62" t="s">
        <v>16275</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62" t="s">
        <v>16275</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62" t="s">
        <v>16275</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62" t="s">
        <v>16275</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62" t="s">
        <v>16275</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62" t="s">
        <v>16275</v>
      </c>
      <c r="C19168" s="62" t="s">
        <v>10972</v>
      </c>
      <c r="D19168" s="107" t="s">
        <v>12891</v>
      </c>
      <c r="E19168" s="57">
        <v>13600</v>
      </c>
      <c r="F19168" s="57"/>
      <c r="G19168" s="125">
        <f t="shared" si="305"/>
        <v>-13600</v>
      </c>
      <c r="H19168" s="704" t="s">
        <v>12788</v>
      </c>
    </row>
    <row r="19169" spans="1:8" ht="15" customHeight="1" x14ac:dyDescent="0.2">
      <c r="A19169" s="733">
        <v>45404</v>
      </c>
      <c r="B19169" s="62" t="s">
        <v>16275</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62" t="s">
        <v>16275</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62" t="s">
        <v>16275</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62" t="s">
        <v>16275</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62" t="s">
        <v>16275</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62" t="s">
        <v>16275</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62" t="s">
        <v>16275</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62" t="s">
        <v>16275</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62" t="s">
        <v>16275</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62" t="s">
        <v>16275</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62" t="s">
        <v>16275</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62" t="s">
        <v>16275</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62" t="s">
        <v>16275</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62" t="s">
        <v>16275</v>
      </c>
      <c r="C19457" s="62" t="s">
        <v>11376</v>
      </c>
      <c r="D19457" s="107" t="s">
        <v>13060</v>
      </c>
      <c r="E19457" s="57">
        <v>200000</v>
      </c>
      <c r="F19457" s="57"/>
      <c r="G19457" s="125">
        <f t="shared" si="310"/>
        <v>-200000</v>
      </c>
      <c r="H19457" s="704" t="s">
        <v>12923</v>
      </c>
    </row>
    <row r="19458" spans="1:8" ht="15" x14ac:dyDescent="0.2">
      <c r="A19458" s="733">
        <v>45427</v>
      </c>
      <c r="B19458" s="62" t="s">
        <v>16275</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62" t="s">
        <v>16275</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62" t="s">
        <v>16275</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62" t="s">
        <v>16275</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62" t="s">
        <v>16275</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62" t="s">
        <v>16275</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62" t="s">
        <v>16275</v>
      </c>
      <c r="C19538" s="62" t="s">
        <v>11694</v>
      </c>
      <c r="D19538" s="107" t="s">
        <v>13133</v>
      </c>
      <c r="E19538" s="57">
        <v>23000</v>
      </c>
      <c r="F19538" s="57"/>
      <c r="G19538" s="125">
        <f t="shared" si="311"/>
        <v>-23000</v>
      </c>
      <c r="H19538" s="704" t="s">
        <v>12923</v>
      </c>
    </row>
    <row r="19539" spans="1:8" ht="15" x14ac:dyDescent="0.2">
      <c r="A19539" s="733">
        <v>45436</v>
      </c>
      <c r="B19539" s="62" t="s">
        <v>16275</v>
      </c>
      <c r="C19539" s="62" t="s">
        <v>10972</v>
      </c>
      <c r="D19539" s="107" t="s">
        <v>7474</v>
      </c>
      <c r="E19539" s="57">
        <v>54700</v>
      </c>
      <c r="F19539" s="57"/>
      <c r="G19539" s="125">
        <f t="shared" si="311"/>
        <v>-54700</v>
      </c>
      <c r="H19539" s="704" t="s">
        <v>12923</v>
      </c>
    </row>
    <row r="19540" spans="1:8" ht="15" x14ac:dyDescent="0.2">
      <c r="A19540" s="733">
        <v>45436</v>
      </c>
      <c r="B19540" s="62" t="s">
        <v>16275</v>
      </c>
      <c r="C19540" s="62" t="s">
        <v>10972</v>
      </c>
      <c r="D19540" s="107" t="s">
        <v>7474</v>
      </c>
      <c r="E19540" s="57">
        <v>149717</v>
      </c>
      <c r="F19540" s="57"/>
      <c r="G19540" s="125">
        <f t="shared" si="311"/>
        <v>-149717</v>
      </c>
      <c r="H19540" s="704" t="s">
        <v>12923</v>
      </c>
    </row>
    <row r="19541" spans="1:8" ht="15" x14ac:dyDescent="0.2">
      <c r="A19541" s="733">
        <v>45436</v>
      </c>
      <c r="B19541" s="62" t="s">
        <v>16275</v>
      </c>
      <c r="C19541" s="62" t="s">
        <v>10972</v>
      </c>
      <c r="D19541" s="107" t="s">
        <v>7474</v>
      </c>
      <c r="E19541" s="57">
        <v>49879</v>
      </c>
      <c r="F19541" s="57"/>
      <c r="G19541" s="125">
        <f t="shared" si="311"/>
        <v>-49879</v>
      </c>
      <c r="H19541" s="704" t="s">
        <v>12923</v>
      </c>
    </row>
    <row r="19542" spans="1:8" ht="15" x14ac:dyDescent="0.2">
      <c r="A19542" s="733">
        <v>45436</v>
      </c>
      <c r="B19542" s="62" t="s">
        <v>16275</v>
      </c>
      <c r="C19542" s="62" t="s">
        <v>10972</v>
      </c>
      <c r="D19542" s="107" t="s">
        <v>13111</v>
      </c>
      <c r="E19542" s="57">
        <v>71000</v>
      </c>
      <c r="F19542" s="57"/>
      <c r="G19542" s="125">
        <f t="shared" si="311"/>
        <v>-71000</v>
      </c>
      <c r="H19542" s="704" t="s">
        <v>12923</v>
      </c>
    </row>
    <row r="19543" spans="1:8" ht="15" x14ac:dyDescent="0.2">
      <c r="A19543" s="733">
        <v>45436</v>
      </c>
      <c r="B19543" s="62" t="s">
        <v>16275</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62" t="s">
        <v>16275</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62" t="s">
        <v>16275</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62" t="s">
        <v>16275</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62" t="s">
        <v>16275</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62" t="s">
        <v>16275</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62" t="s">
        <v>16275</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62" t="s">
        <v>16275</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62" t="s">
        <v>16275</v>
      </c>
      <c r="C19883" s="62" t="s">
        <v>10972</v>
      </c>
      <c r="D19883" s="107" t="s">
        <v>13351</v>
      </c>
      <c r="E19883" s="57">
        <v>39570</v>
      </c>
      <c r="F19883" s="57"/>
      <c r="G19883" s="125">
        <f t="shared" si="316"/>
        <v>-39570</v>
      </c>
      <c r="H19883" s="704" t="s">
        <v>13158</v>
      </c>
    </row>
    <row r="19884" spans="1:8" ht="15" customHeight="1" x14ac:dyDescent="0.2">
      <c r="A19884" s="733">
        <v>45472</v>
      </c>
      <c r="B19884" s="62" t="s">
        <v>16275</v>
      </c>
      <c r="C19884" s="62" t="s">
        <v>10972</v>
      </c>
      <c r="D19884" s="107" t="s">
        <v>13351</v>
      </c>
      <c r="E19884" s="57">
        <v>41265</v>
      </c>
      <c r="F19884" s="57"/>
      <c r="G19884" s="125">
        <f t="shared" si="316"/>
        <v>-41265</v>
      </c>
      <c r="H19884" s="704" t="s">
        <v>13158</v>
      </c>
    </row>
    <row r="19885" spans="1:8" ht="15" x14ac:dyDescent="0.2">
      <c r="A19885" s="733">
        <v>45472</v>
      </c>
      <c r="B19885" s="62" t="s">
        <v>16275</v>
      </c>
      <c r="C19885" s="62" t="s">
        <v>10972</v>
      </c>
      <c r="D19885" s="107" t="s">
        <v>13351</v>
      </c>
      <c r="E19885" s="57">
        <v>78619</v>
      </c>
      <c r="F19885" s="57"/>
      <c r="G19885" s="125">
        <f t="shared" si="316"/>
        <v>-78619</v>
      </c>
      <c r="H19885" s="704" t="s">
        <v>13158</v>
      </c>
    </row>
    <row r="19886" spans="1:8" ht="15" x14ac:dyDescent="0.2">
      <c r="A19886" s="733">
        <v>45472</v>
      </c>
      <c r="B19886" s="62" t="s">
        <v>16275</v>
      </c>
      <c r="C19886" s="62" t="s">
        <v>10972</v>
      </c>
      <c r="D19886" s="107" t="s">
        <v>13351</v>
      </c>
      <c r="E19886" s="57">
        <v>46130</v>
      </c>
      <c r="F19886" s="57"/>
      <c r="G19886" s="125">
        <f t="shared" si="316"/>
        <v>-46130</v>
      </c>
      <c r="H19886" s="704" t="s">
        <v>13158</v>
      </c>
    </row>
    <row r="19887" spans="1:8" ht="15" customHeight="1" x14ac:dyDescent="0.2">
      <c r="A19887" s="733">
        <v>45472</v>
      </c>
      <c r="B19887" s="62" t="s">
        <v>16275</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62" t="s">
        <v>16275</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62" t="s">
        <v>16275</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62" t="s">
        <v>16275</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62" t="s">
        <v>16275</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62" t="s">
        <v>16275</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62" t="s">
        <v>16275</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62" t="s">
        <v>16275</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62" t="s">
        <v>16275</v>
      </c>
      <c r="C19990" s="62" t="s">
        <v>11376</v>
      </c>
      <c r="D19990" s="107" t="s">
        <v>13387</v>
      </c>
      <c r="E19990" s="57">
        <v>300000</v>
      </c>
      <c r="F19990" s="57"/>
      <c r="G19990" s="125">
        <f t="shared" si="319"/>
        <v>-300000</v>
      </c>
      <c r="H19990" s="704" t="s">
        <v>10645</v>
      </c>
    </row>
    <row r="19991" spans="1:8" ht="15" x14ac:dyDescent="0.2">
      <c r="A19991" s="733">
        <v>45475</v>
      </c>
      <c r="B19991" s="62" t="s">
        <v>16275</v>
      </c>
      <c r="C19991" s="62" t="s">
        <v>10972</v>
      </c>
      <c r="D19991" s="107" t="s">
        <v>13386</v>
      </c>
      <c r="E19991" s="57">
        <v>150000</v>
      </c>
      <c r="F19991" s="57"/>
      <c r="G19991" s="125">
        <f t="shared" si="319"/>
        <v>-150000</v>
      </c>
      <c r="H19991" s="704" t="s">
        <v>10645</v>
      </c>
    </row>
    <row r="19992" spans="1:8" ht="15" x14ac:dyDescent="0.2">
      <c r="A19992" s="733">
        <v>45475</v>
      </c>
      <c r="B19992" s="62" t="s">
        <v>16275</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62" t="s">
        <v>16275</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62" t="s">
        <v>16275</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62" t="s">
        <v>16275</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62" t="s">
        <v>16275</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62" t="s">
        <v>16275</v>
      </c>
      <c r="C20089" s="62" t="s">
        <v>10972</v>
      </c>
      <c r="D20089" s="107" t="s">
        <v>13465</v>
      </c>
      <c r="E20089" s="57">
        <v>105000</v>
      </c>
      <c r="F20089" s="57"/>
      <c r="G20089" s="125">
        <f t="shared" si="321"/>
        <v>-105000</v>
      </c>
      <c r="H20089" s="704" t="s">
        <v>10645</v>
      </c>
    </row>
    <row r="20090" spans="1:8" ht="15" x14ac:dyDescent="0.2">
      <c r="A20090" s="733">
        <v>45485</v>
      </c>
      <c r="B20090" s="62" t="s">
        <v>16275</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62" t="s">
        <v>16275</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62" t="s">
        <v>16275</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62" t="s">
        <v>16275</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62" t="s">
        <v>16275</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62" t="s">
        <v>16275</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62" t="s">
        <v>16275</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62" t="s">
        <v>16275</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62" t="s">
        <v>16275</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62" t="s">
        <v>16275</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62" t="s">
        <v>16275</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62" t="s">
        <v>16275</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62" t="s">
        <v>16275</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62" t="s">
        <v>16275</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62" t="s">
        <v>16275</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62" t="s">
        <v>16275</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16275</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16275</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16275</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16275</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16275</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16275</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16275</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16275</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16275</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62" t="s">
        <v>16275</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62" t="s">
        <v>16275</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62" t="s">
        <v>16275</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16275</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62" t="s">
        <v>16275</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62" t="s">
        <v>16275</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16275</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16275</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16275</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16275</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16275</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16275</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16275</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62" t="s">
        <v>16275</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62" t="s">
        <v>16275</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16275</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16275</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16275</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16275</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62" t="s">
        <v>16275</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62" t="s">
        <v>16275</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62" t="s">
        <v>16275</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16275</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62" t="s">
        <v>16275</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16275</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16275</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12388</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16275</v>
      </c>
      <c r="C21478" s="62" t="s">
        <v>12336</v>
      </c>
      <c r="D21478" s="182" t="s">
        <v>14615</v>
      </c>
      <c r="E21478" s="125">
        <v>100000</v>
      </c>
      <c r="F21478" s="125"/>
      <c r="G21478" s="125">
        <f t="shared" si="387"/>
        <v>-100000</v>
      </c>
      <c r="H21478" s="704" t="s">
        <v>14425</v>
      </c>
    </row>
    <row r="21479" spans="1:8" ht="15" x14ac:dyDescent="0.2">
      <c r="A21479" s="733">
        <v>45582</v>
      </c>
      <c r="B21479" s="62" t="s">
        <v>16275</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16275</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62" t="s">
        <v>16275</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16275</v>
      </c>
      <c r="C21791" s="62" t="s">
        <v>10972</v>
      </c>
      <c r="D21791" s="182" t="s">
        <v>14875</v>
      </c>
      <c r="E21791" s="125">
        <v>3000</v>
      </c>
      <c r="F21791" s="125"/>
      <c r="G21791" s="125">
        <f t="shared" si="457"/>
        <v>-3000</v>
      </c>
      <c r="H21791" s="704" t="s">
        <v>14847</v>
      </c>
    </row>
    <row r="21792" spans="1:8" ht="15" x14ac:dyDescent="0.2">
      <c r="A21792" s="733">
        <v>45602</v>
      </c>
      <c r="B21792" s="62" t="s">
        <v>16275</v>
      </c>
      <c r="C21792" s="1047" t="s">
        <v>793</v>
      </c>
      <c r="D21792" s="1050" t="s">
        <v>14876</v>
      </c>
      <c r="E21792" s="1049">
        <v>93960</v>
      </c>
      <c r="F21792" s="125"/>
      <c r="G21792" s="125">
        <f t="shared" si="457"/>
        <v>-93960</v>
      </c>
      <c r="H21792" s="704" t="s">
        <v>14847</v>
      </c>
    </row>
    <row r="21793" spans="1:8" ht="15" x14ac:dyDescent="0.2">
      <c r="A21793" s="733">
        <v>45602</v>
      </c>
      <c r="B21793" s="62" t="s">
        <v>16275</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62" t="s">
        <v>16275</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62" t="s">
        <v>16275</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16275</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16275</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16275</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16275</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62" t="s">
        <v>16275</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62" t="s">
        <v>16275</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16275</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16275</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16275</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16275</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12388</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62" t="s">
        <v>16275</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2"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16275</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15808</v>
      </c>
      <c r="E22624" s="671">
        <v>10000</v>
      </c>
      <c r="F22624" s="125"/>
      <c r="G22624" s="125">
        <f t="shared" si="617"/>
        <v>-10000</v>
      </c>
      <c r="H22624" s="704" t="s">
        <v>12013</v>
      </c>
    </row>
    <row r="22625" spans="1:8" ht="15" x14ac:dyDescent="0.2">
      <c r="A22625" s="733">
        <v>45664</v>
      </c>
      <c r="B22625" s="62" t="s">
        <v>13213</v>
      </c>
      <c r="C22625" s="669" t="s">
        <v>2189</v>
      </c>
      <c r="D22625" s="905" t="s">
        <v>15808</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15808</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15651</v>
      </c>
    </row>
    <row r="22738" spans="1:8" ht="15" x14ac:dyDescent="0.2">
      <c r="A22738" s="733">
        <v>45671</v>
      </c>
      <c r="B22738" s="62" t="s">
        <v>14334</v>
      </c>
      <c r="C22738" s="62" t="s">
        <v>3144</v>
      </c>
      <c r="D22738" s="182" t="s">
        <v>15405</v>
      </c>
      <c r="E22738" s="125">
        <v>100000</v>
      </c>
      <c r="F22738" s="125"/>
      <c r="G22738" s="125">
        <f t="shared" si="627"/>
        <v>-100000</v>
      </c>
      <c r="H22738" s="704" t="s">
        <v>15652</v>
      </c>
    </row>
    <row r="22739" spans="1:8" ht="15" x14ac:dyDescent="0.2">
      <c r="A22739" s="733">
        <v>45671</v>
      </c>
      <c r="B22739" s="62" t="s">
        <v>11707</v>
      </c>
      <c r="C22739" s="62" t="s">
        <v>10100</v>
      </c>
      <c r="D22739" s="182" t="s">
        <v>15541</v>
      </c>
      <c r="E22739" s="125">
        <v>100000</v>
      </c>
      <c r="F22739" s="125"/>
      <c r="G22739" s="125">
        <f t="shared" si="627"/>
        <v>-100000</v>
      </c>
      <c r="H22739" s="704" t="s">
        <v>15653</v>
      </c>
    </row>
    <row r="22740" spans="1:8" ht="15" x14ac:dyDescent="0.2">
      <c r="A22740" s="733">
        <v>45672</v>
      </c>
      <c r="B22740" s="62" t="s">
        <v>103</v>
      </c>
      <c r="C22740" s="62" t="s">
        <v>2995</v>
      </c>
      <c r="D22740" s="182" t="s">
        <v>15542</v>
      </c>
      <c r="E22740" s="125">
        <v>10650</v>
      </c>
      <c r="F22740" s="125"/>
      <c r="G22740" s="125">
        <f t="shared" si="627"/>
        <v>-10650</v>
      </c>
      <c r="H22740" s="704" t="s">
        <v>15654</v>
      </c>
    </row>
    <row r="22741" spans="1:8" ht="15" x14ac:dyDescent="0.2">
      <c r="A22741" s="733">
        <v>45672</v>
      </c>
      <c r="B22741" s="62" t="s">
        <v>15338</v>
      </c>
      <c r="C22741" s="62" t="s">
        <v>5740</v>
      </c>
      <c r="D22741" s="182" t="s">
        <v>369</v>
      </c>
      <c r="E22741" s="125">
        <v>2200</v>
      </c>
      <c r="F22741" s="125"/>
      <c r="G22741" s="125">
        <f t="shared" si="627"/>
        <v>-2200</v>
      </c>
      <c r="H22741" s="704" t="s">
        <v>15655</v>
      </c>
    </row>
    <row r="22742" spans="1:8" ht="15" x14ac:dyDescent="0.2">
      <c r="A22742" s="733">
        <v>45672</v>
      </c>
      <c r="B22742" s="62" t="s">
        <v>14596</v>
      </c>
      <c r="C22742" s="62" t="s">
        <v>391</v>
      </c>
      <c r="D22742" s="182" t="s">
        <v>10294</v>
      </c>
      <c r="E22742" s="125">
        <v>1380</v>
      </c>
      <c r="F22742" s="125"/>
      <c r="G22742" s="125">
        <f t="shared" si="627"/>
        <v>-1380</v>
      </c>
      <c r="H22742" s="704" t="s">
        <v>15656</v>
      </c>
    </row>
    <row r="22743" spans="1:8" ht="15" x14ac:dyDescent="0.2">
      <c r="A22743" s="733">
        <v>45672</v>
      </c>
      <c r="B22743" s="62" t="s">
        <v>15033</v>
      </c>
      <c r="C22743" s="62" t="s">
        <v>15121</v>
      </c>
      <c r="D22743" s="182" t="s">
        <v>15543</v>
      </c>
      <c r="E22743" s="125">
        <v>12850</v>
      </c>
      <c r="F22743" s="125"/>
      <c r="G22743" s="125">
        <f t="shared" si="627"/>
        <v>-12850</v>
      </c>
      <c r="H22743" s="704" t="s">
        <v>15657</v>
      </c>
    </row>
    <row r="22744" spans="1:8" ht="15" x14ac:dyDescent="0.2">
      <c r="A22744" s="733">
        <v>45672</v>
      </c>
      <c r="B22744" s="62" t="s">
        <v>103</v>
      </c>
      <c r="C22744" s="62" t="s">
        <v>391</v>
      </c>
      <c r="D22744" s="182" t="s">
        <v>10199</v>
      </c>
      <c r="E22744" s="125">
        <v>3000</v>
      </c>
      <c r="F22744" s="125"/>
      <c r="G22744" s="125">
        <f t="shared" si="627"/>
        <v>-3000</v>
      </c>
      <c r="H22744" s="704" t="s">
        <v>15658</v>
      </c>
    </row>
    <row r="22745" spans="1:8" ht="15" x14ac:dyDescent="0.2">
      <c r="A22745" s="733">
        <v>45672</v>
      </c>
      <c r="B22745" s="62" t="s">
        <v>13240</v>
      </c>
      <c r="C22745" s="62" t="s">
        <v>391</v>
      </c>
      <c r="D22745" s="182" t="s">
        <v>15544</v>
      </c>
      <c r="E22745" s="125">
        <v>5000</v>
      </c>
      <c r="F22745" s="125"/>
      <c r="G22745" s="125">
        <f t="shared" si="627"/>
        <v>-5000</v>
      </c>
      <c r="H22745" s="704" t="s">
        <v>15659</v>
      </c>
    </row>
    <row r="22746" spans="1:8" ht="15" x14ac:dyDescent="0.2">
      <c r="A22746" s="733">
        <v>45672</v>
      </c>
      <c r="B22746" s="62" t="s">
        <v>13213</v>
      </c>
      <c r="C22746" s="62" t="s">
        <v>5740</v>
      </c>
      <c r="D22746" s="182" t="s">
        <v>369</v>
      </c>
      <c r="E22746" s="125">
        <v>550</v>
      </c>
      <c r="F22746" s="125"/>
      <c r="G22746" s="125">
        <f t="shared" si="627"/>
        <v>-550</v>
      </c>
      <c r="H22746" s="704" t="s">
        <v>15660</v>
      </c>
    </row>
    <row r="22747" spans="1:8" ht="15" x14ac:dyDescent="0.2">
      <c r="A22747" s="733">
        <v>45672</v>
      </c>
      <c r="B22747" s="62" t="s">
        <v>103</v>
      </c>
      <c r="C22747" s="62" t="s">
        <v>391</v>
      </c>
      <c r="D22747" s="182" t="s">
        <v>15545</v>
      </c>
      <c r="E22747" s="125">
        <v>310</v>
      </c>
      <c r="F22747" s="125"/>
      <c r="G22747" s="125">
        <f t="shared" si="627"/>
        <v>-310</v>
      </c>
      <c r="H22747" s="704" t="s">
        <v>15661</v>
      </c>
    </row>
    <row r="22748" spans="1:8" ht="15" x14ac:dyDescent="0.2">
      <c r="A22748" s="733">
        <v>45672</v>
      </c>
      <c r="B22748" s="62" t="s">
        <v>13240</v>
      </c>
      <c r="C22748" s="62" t="s">
        <v>391</v>
      </c>
      <c r="D22748" s="182" t="s">
        <v>15546</v>
      </c>
      <c r="E22748" s="125">
        <v>21000</v>
      </c>
      <c r="F22748" s="125"/>
      <c r="G22748" s="125">
        <f t="shared" si="627"/>
        <v>-21000</v>
      </c>
      <c r="H22748" s="704" t="s">
        <v>15662</v>
      </c>
    </row>
    <row r="22749" spans="1:8" ht="15" x14ac:dyDescent="0.2">
      <c r="A22749" s="733">
        <v>45672</v>
      </c>
      <c r="B22749" s="62" t="s">
        <v>14351</v>
      </c>
      <c r="C22749" s="62" t="s">
        <v>14803</v>
      </c>
      <c r="D22749" s="182" t="s">
        <v>15518</v>
      </c>
      <c r="E22749" s="125">
        <v>34000</v>
      </c>
      <c r="F22749" s="125"/>
      <c r="G22749" s="125">
        <f t="shared" si="627"/>
        <v>-34000</v>
      </c>
      <c r="H22749" s="704" t="s">
        <v>15663</v>
      </c>
    </row>
    <row r="22750" spans="1:8" ht="15" x14ac:dyDescent="0.2">
      <c r="A22750" s="733">
        <v>45672</v>
      </c>
      <c r="B22750" s="62" t="s">
        <v>15033</v>
      </c>
      <c r="C22750" s="62" t="s">
        <v>15121</v>
      </c>
      <c r="D22750" s="182" t="s">
        <v>15182</v>
      </c>
      <c r="E22750" s="125">
        <v>70470</v>
      </c>
      <c r="F22750" s="125"/>
      <c r="G22750" s="125">
        <f t="shared" si="627"/>
        <v>-70470</v>
      </c>
      <c r="H22750" s="704" t="s">
        <v>15664</v>
      </c>
    </row>
    <row r="22751" spans="1:8" ht="15" x14ac:dyDescent="0.2">
      <c r="A22751" s="733">
        <v>45672</v>
      </c>
      <c r="B22751" s="62" t="s">
        <v>15100</v>
      </c>
      <c r="C22751" s="62" t="s">
        <v>3144</v>
      </c>
      <c r="D22751" s="182" t="s">
        <v>15547</v>
      </c>
      <c r="E22751" s="125">
        <v>94560</v>
      </c>
      <c r="F22751" s="125"/>
      <c r="G22751" s="125">
        <f t="shared" si="627"/>
        <v>-94560</v>
      </c>
      <c r="H22751" s="704" t="s">
        <v>15665</v>
      </c>
    </row>
    <row r="22752" spans="1:8" ht="15" x14ac:dyDescent="0.2">
      <c r="A22752" s="733">
        <v>45672</v>
      </c>
      <c r="B22752" s="62" t="s">
        <v>6503</v>
      </c>
      <c r="C22752" s="62" t="s">
        <v>3144</v>
      </c>
      <c r="D22752" s="182" t="s">
        <v>15549</v>
      </c>
      <c r="E22752" s="125">
        <v>5000</v>
      </c>
      <c r="F22752" s="125"/>
      <c r="G22752" s="125">
        <f t="shared" si="627"/>
        <v>-5000</v>
      </c>
      <c r="H22752" s="704" t="s">
        <v>15666</v>
      </c>
    </row>
    <row r="22753" spans="1:8" ht="15" x14ac:dyDescent="0.2">
      <c r="A22753" s="733">
        <v>45672</v>
      </c>
      <c r="B22753" s="62" t="s">
        <v>14718</v>
      </c>
      <c r="C22753" s="62" t="s">
        <v>3144</v>
      </c>
      <c r="D22753" s="182" t="s">
        <v>15550</v>
      </c>
      <c r="E22753" s="125">
        <v>8200</v>
      </c>
      <c r="F22753" s="125"/>
      <c r="G22753" s="125">
        <f t="shared" si="627"/>
        <v>-8200</v>
      </c>
      <c r="H22753" s="704" t="s">
        <v>15667</v>
      </c>
    </row>
    <row r="22754" spans="1:8" ht="15" x14ac:dyDescent="0.2">
      <c r="A22754" s="733">
        <v>45672</v>
      </c>
      <c r="B22754" s="62" t="s">
        <v>14596</v>
      </c>
      <c r="C22754" s="62" t="s">
        <v>3144</v>
      </c>
      <c r="D22754" s="182" t="s">
        <v>15551</v>
      </c>
      <c r="E22754" s="125">
        <v>2660</v>
      </c>
      <c r="F22754" s="125"/>
      <c r="G22754" s="125">
        <f t="shared" si="627"/>
        <v>-2660</v>
      </c>
      <c r="H22754" s="704" t="s">
        <v>15668</v>
      </c>
    </row>
    <row r="22755" spans="1:8" ht="15" x14ac:dyDescent="0.2">
      <c r="A22755" s="733">
        <v>45672</v>
      </c>
      <c r="B22755" s="62" t="s">
        <v>11068</v>
      </c>
      <c r="C22755" s="62" t="s">
        <v>3144</v>
      </c>
      <c r="D22755" s="182" t="s">
        <v>15552</v>
      </c>
      <c r="E22755" s="125">
        <v>10550</v>
      </c>
      <c r="F22755" s="125"/>
      <c r="G22755" s="125">
        <f t="shared" si="627"/>
        <v>-10550</v>
      </c>
      <c r="H22755" s="704" t="s">
        <v>15669</v>
      </c>
    </row>
    <row r="22756" spans="1:8" ht="15" x14ac:dyDescent="0.2">
      <c r="A22756" s="733">
        <v>45672</v>
      </c>
      <c r="B22756" s="62" t="s">
        <v>37</v>
      </c>
      <c r="C22756" s="62" t="s">
        <v>3144</v>
      </c>
      <c r="D22756" s="182" t="s">
        <v>15553</v>
      </c>
      <c r="E22756" s="125">
        <v>4000</v>
      </c>
      <c r="F22756" s="125"/>
      <c r="G22756" s="125">
        <f t="shared" si="627"/>
        <v>-4000</v>
      </c>
      <c r="H22756" s="704" t="s">
        <v>15670</v>
      </c>
    </row>
    <row r="22757" spans="1:8" ht="15" x14ac:dyDescent="0.2">
      <c r="A22757" s="733">
        <v>45672</v>
      </c>
      <c r="B22757" s="62" t="s">
        <v>25</v>
      </c>
      <c r="C22757" s="62" t="s">
        <v>391</v>
      </c>
      <c r="D22757" s="182" t="s">
        <v>15548</v>
      </c>
      <c r="E22757" s="125">
        <v>63000</v>
      </c>
      <c r="F22757" s="125"/>
      <c r="G22757" s="125">
        <f t="shared" si="627"/>
        <v>-63000</v>
      </c>
      <c r="H22757" s="704" t="s">
        <v>15671</v>
      </c>
    </row>
    <row r="22758" spans="1:8" ht="15" x14ac:dyDescent="0.2">
      <c r="A22758" s="733">
        <v>45672</v>
      </c>
      <c r="B22758" s="62" t="s">
        <v>14596</v>
      </c>
      <c r="C22758" s="62" t="s">
        <v>10972</v>
      </c>
      <c r="D22758" s="182" t="s">
        <v>12613</v>
      </c>
      <c r="E22758" s="125">
        <v>21340</v>
      </c>
      <c r="F22758" s="125"/>
      <c r="G22758" s="125">
        <f t="shared" si="627"/>
        <v>-21340</v>
      </c>
      <c r="H22758" s="704" t="s">
        <v>15672</v>
      </c>
    </row>
    <row r="22759" spans="1:8" ht="15" x14ac:dyDescent="0.2">
      <c r="A22759" s="733">
        <v>45672</v>
      </c>
      <c r="B22759" s="62" t="s">
        <v>13278</v>
      </c>
      <c r="C22759" s="62" t="s">
        <v>10972</v>
      </c>
      <c r="D22759" s="182" t="s">
        <v>12613</v>
      </c>
      <c r="E22759" s="125">
        <v>36780</v>
      </c>
      <c r="F22759" s="125"/>
      <c r="G22759" s="125">
        <f t="shared" si="627"/>
        <v>-36780</v>
      </c>
      <c r="H22759" s="704" t="s">
        <v>15673</v>
      </c>
    </row>
    <row r="22760" spans="1:8" ht="15" x14ac:dyDescent="0.2">
      <c r="A22760" s="733">
        <v>45672</v>
      </c>
      <c r="B22760" s="62" t="s">
        <v>13240</v>
      </c>
      <c r="C22760" s="62" t="s">
        <v>10972</v>
      </c>
      <c r="D22760" s="182" t="s">
        <v>12613</v>
      </c>
      <c r="E22760" s="125">
        <v>59670</v>
      </c>
      <c r="F22760" s="125"/>
      <c r="G22760" s="125">
        <f t="shared" si="627"/>
        <v>-59670</v>
      </c>
      <c r="H22760" s="704" t="s">
        <v>15674</v>
      </c>
    </row>
    <row r="22761" spans="1:8" ht="15" x14ac:dyDescent="0.2">
      <c r="A22761" s="733">
        <v>45672</v>
      </c>
      <c r="B22761" s="62" t="s">
        <v>25</v>
      </c>
      <c r="C22761" s="62" t="s">
        <v>10972</v>
      </c>
      <c r="D22761" s="182" t="s">
        <v>12613</v>
      </c>
      <c r="E22761" s="125">
        <v>40000</v>
      </c>
      <c r="F22761" s="125"/>
      <c r="G22761" s="125">
        <f t="shared" si="627"/>
        <v>-40000</v>
      </c>
      <c r="H22761" s="704" t="s">
        <v>15675</v>
      </c>
    </row>
    <row r="22762" spans="1:8" ht="15" x14ac:dyDescent="0.2">
      <c r="A22762" s="733">
        <v>45672</v>
      </c>
      <c r="B22762" s="62" t="s">
        <v>11068</v>
      </c>
      <c r="C22762" s="62" t="s">
        <v>285</v>
      </c>
      <c r="D22762" s="182" t="s">
        <v>10453</v>
      </c>
      <c r="E22762" s="125">
        <v>1000</v>
      </c>
      <c r="F22762" s="125"/>
      <c r="G22762" s="125">
        <f t="shared" si="627"/>
        <v>-1000</v>
      </c>
      <c r="H22762" s="704" t="s">
        <v>15676</v>
      </c>
    </row>
    <row r="22763" spans="1:8" ht="15" x14ac:dyDescent="0.2">
      <c r="A22763" s="733">
        <v>45673</v>
      </c>
      <c r="B22763" s="62" t="s">
        <v>15338</v>
      </c>
      <c r="C22763" s="62" t="s">
        <v>5740</v>
      </c>
      <c r="D22763" s="182" t="s">
        <v>369</v>
      </c>
      <c r="E22763" s="125">
        <v>2200</v>
      </c>
      <c r="F22763" s="125"/>
      <c r="G22763" s="125">
        <f t="shared" si="627"/>
        <v>-2200</v>
      </c>
      <c r="H22763" s="704" t="s">
        <v>15677</v>
      </c>
    </row>
    <row r="22764" spans="1:8" ht="15" x14ac:dyDescent="0.2">
      <c r="A22764" s="733">
        <v>45673</v>
      </c>
      <c r="B22764" s="62" t="s">
        <v>15337</v>
      </c>
      <c r="C22764" s="62" t="s">
        <v>10972</v>
      </c>
      <c r="D22764" s="182" t="s">
        <v>15579</v>
      </c>
      <c r="E22764" s="125">
        <v>300</v>
      </c>
      <c r="F22764" s="125"/>
      <c r="G22764" s="125">
        <f t="shared" si="627"/>
        <v>-300</v>
      </c>
      <c r="H22764" s="704" t="s">
        <v>15678</v>
      </c>
    </row>
    <row r="22765" spans="1:8" ht="15" x14ac:dyDescent="0.2">
      <c r="A22765" s="733">
        <v>45673</v>
      </c>
      <c r="B22765" s="62" t="s">
        <v>103</v>
      </c>
      <c r="C22765" s="62" t="s">
        <v>391</v>
      </c>
      <c r="D22765" s="182" t="s">
        <v>10199</v>
      </c>
      <c r="E22765" s="125">
        <v>4000</v>
      </c>
      <c r="F22765" s="125"/>
      <c r="G22765" s="125">
        <f t="shared" si="627"/>
        <v>-4000</v>
      </c>
      <c r="H22765" s="704" t="s">
        <v>15679</v>
      </c>
    </row>
    <row r="22766" spans="1:8" ht="15" x14ac:dyDescent="0.2">
      <c r="A22766" s="733">
        <v>45673</v>
      </c>
      <c r="B22766" s="62" t="s">
        <v>13098</v>
      </c>
      <c r="C22766" s="62" t="s">
        <v>285</v>
      </c>
      <c r="D22766" s="182" t="s">
        <v>15521</v>
      </c>
      <c r="E22766" s="125">
        <v>500</v>
      </c>
      <c r="F22766" s="125"/>
      <c r="G22766" s="125">
        <f t="shared" si="627"/>
        <v>-500</v>
      </c>
      <c r="H22766" s="704" t="s">
        <v>15680</v>
      </c>
    </row>
    <row r="22767" spans="1:8" ht="15" x14ac:dyDescent="0.2">
      <c r="A22767" s="733">
        <v>45673</v>
      </c>
      <c r="B22767" s="62" t="s">
        <v>11068</v>
      </c>
      <c r="C22767" s="62" t="s">
        <v>285</v>
      </c>
      <c r="D22767" s="182" t="s">
        <v>10453</v>
      </c>
      <c r="E22767" s="125">
        <v>2000</v>
      </c>
      <c r="F22767" s="125"/>
      <c r="G22767" s="125">
        <f t="shared" si="627"/>
        <v>-2000</v>
      </c>
      <c r="H22767" s="704" t="s">
        <v>15681</v>
      </c>
    </row>
    <row r="22768" spans="1:8" ht="24" x14ac:dyDescent="0.2">
      <c r="A22768" s="733">
        <v>45673</v>
      </c>
      <c r="B22768" s="62" t="s">
        <v>15310</v>
      </c>
      <c r="C22768" s="62" t="s">
        <v>11535</v>
      </c>
      <c r="D22768" s="182" t="s">
        <v>15580</v>
      </c>
      <c r="E22768" s="125">
        <v>500000</v>
      </c>
      <c r="F22768" s="125"/>
      <c r="G22768" s="125">
        <f t="shared" si="627"/>
        <v>-500000</v>
      </c>
      <c r="H22768" s="704" t="s">
        <v>15682</v>
      </c>
    </row>
    <row r="22769" spans="1:8" ht="24" x14ac:dyDescent="0.2">
      <c r="A22769" s="733">
        <v>45673</v>
      </c>
      <c r="B22769" s="62" t="s">
        <v>15310</v>
      </c>
      <c r="C22769" s="62" t="s">
        <v>11535</v>
      </c>
      <c r="D22769" s="182" t="s">
        <v>15580</v>
      </c>
      <c r="E22769" s="125">
        <v>315400</v>
      </c>
      <c r="F22769" s="125"/>
      <c r="G22769" s="125">
        <f t="shared" si="627"/>
        <v>-315400</v>
      </c>
      <c r="H22769" s="704" t="s">
        <v>15683</v>
      </c>
    </row>
    <row r="22770" spans="1:8" ht="24" x14ac:dyDescent="0.2">
      <c r="A22770" s="733">
        <v>45673</v>
      </c>
      <c r="B22770" s="62" t="s">
        <v>15310</v>
      </c>
      <c r="C22770" s="62" t="s">
        <v>11535</v>
      </c>
      <c r="D22770" s="182" t="s">
        <v>15580</v>
      </c>
      <c r="E22770" s="125">
        <v>300000</v>
      </c>
      <c r="F22770" s="125"/>
      <c r="G22770" s="125">
        <f t="shared" si="627"/>
        <v>-300000</v>
      </c>
      <c r="H22770" s="704" t="s">
        <v>15684</v>
      </c>
    </row>
    <row r="22771" spans="1:8" ht="15" x14ac:dyDescent="0.2">
      <c r="A22771" s="733">
        <v>45674</v>
      </c>
      <c r="B22771" s="62" t="s">
        <v>15033</v>
      </c>
      <c r="C22771" s="62" t="s">
        <v>10972</v>
      </c>
      <c r="D22771" s="182" t="s">
        <v>15581</v>
      </c>
      <c r="E22771" s="125">
        <v>15820</v>
      </c>
      <c r="F22771" s="125"/>
      <c r="G22771" s="125">
        <f t="shared" si="627"/>
        <v>-15820</v>
      </c>
      <c r="H22771" s="704" t="s">
        <v>15685</v>
      </c>
    </row>
    <row r="22772" spans="1:8" ht="15" x14ac:dyDescent="0.2">
      <c r="A22772" s="733">
        <v>45674</v>
      </c>
      <c r="B22772" s="62" t="s">
        <v>15033</v>
      </c>
      <c r="C22772" s="62" t="s">
        <v>5740</v>
      </c>
      <c r="D22772" s="182" t="s">
        <v>369</v>
      </c>
      <c r="E22772" s="125">
        <v>1500</v>
      </c>
      <c r="F22772" s="125"/>
      <c r="G22772" s="125">
        <f t="shared" si="627"/>
        <v>-1500</v>
      </c>
      <c r="H22772" s="704" t="s">
        <v>15686</v>
      </c>
    </row>
    <row r="22773" spans="1:8" ht="15" x14ac:dyDescent="0.2">
      <c r="A22773" s="733">
        <v>45674</v>
      </c>
      <c r="B22773" s="62" t="s">
        <v>37</v>
      </c>
      <c r="C22773" s="62" t="s">
        <v>15530</v>
      </c>
      <c r="D22773" s="182" t="s">
        <v>15531</v>
      </c>
      <c r="E22773" s="125">
        <v>5000</v>
      </c>
      <c r="F22773" s="125"/>
      <c r="G22773" s="125">
        <f t="shared" si="627"/>
        <v>-5000</v>
      </c>
      <c r="H22773" s="704" t="s">
        <v>15687</v>
      </c>
    </row>
    <row r="22774" spans="1:8" ht="15" x14ac:dyDescent="0.2">
      <c r="A22774" s="733">
        <v>45674</v>
      </c>
      <c r="B22774" s="62" t="s">
        <v>14351</v>
      </c>
      <c r="C22774" s="62" t="s">
        <v>10972</v>
      </c>
      <c r="D22774" s="182" t="s">
        <v>15582</v>
      </c>
      <c r="E22774" s="125">
        <v>1050</v>
      </c>
      <c r="F22774" s="125"/>
      <c r="G22774" s="125">
        <f t="shared" si="627"/>
        <v>-1050</v>
      </c>
      <c r="H22774" s="704" t="s">
        <v>15688</v>
      </c>
    </row>
    <row r="22775" spans="1:8" ht="15" x14ac:dyDescent="0.2">
      <c r="A22775" s="733">
        <v>45674</v>
      </c>
      <c r="B22775" s="62" t="s">
        <v>15033</v>
      </c>
      <c r="C22775" s="62" t="s">
        <v>10972</v>
      </c>
      <c r="D22775" s="182" t="s">
        <v>15593</v>
      </c>
      <c r="E22775" s="125">
        <v>6200</v>
      </c>
      <c r="F22775" s="125"/>
      <c r="G22775" s="125">
        <f t="shared" si="627"/>
        <v>-6200</v>
      </c>
      <c r="H22775" s="704" t="s">
        <v>15689</v>
      </c>
    </row>
    <row r="22776" spans="1:8" ht="15" x14ac:dyDescent="0.2">
      <c r="A22776" s="733">
        <v>45674</v>
      </c>
      <c r="B22776" s="62" t="s">
        <v>15033</v>
      </c>
      <c r="C22776" s="62" t="s">
        <v>5740</v>
      </c>
      <c r="D22776" s="182" t="s">
        <v>15583</v>
      </c>
      <c r="E22776" s="125">
        <v>5380</v>
      </c>
      <c r="F22776" s="125"/>
      <c r="G22776" s="125">
        <f t="shared" si="627"/>
        <v>-5380</v>
      </c>
      <c r="H22776" s="704" t="s">
        <v>15690</v>
      </c>
    </row>
    <row r="22777" spans="1:8" ht="15" x14ac:dyDescent="0.2">
      <c r="A22777" s="733">
        <v>45674</v>
      </c>
      <c r="B22777" s="62" t="s">
        <v>15310</v>
      </c>
      <c r="C22777" s="62" t="s">
        <v>5386</v>
      </c>
      <c r="D22777" s="182" t="s">
        <v>15584</v>
      </c>
      <c r="E22777" s="125">
        <v>7500</v>
      </c>
      <c r="F22777" s="125"/>
      <c r="G22777" s="125">
        <f t="shared" si="627"/>
        <v>-7500</v>
      </c>
      <c r="H22777" s="704" t="s">
        <v>15691</v>
      </c>
    </row>
    <row r="22778" spans="1:8" ht="15" x14ac:dyDescent="0.2">
      <c r="A22778" s="733">
        <v>45674</v>
      </c>
      <c r="B22778" s="62" t="s">
        <v>14232</v>
      </c>
      <c r="C22778" s="62" t="s">
        <v>5740</v>
      </c>
      <c r="D22778" s="182" t="s">
        <v>369</v>
      </c>
      <c r="E22778" s="125">
        <v>800</v>
      </c>
      <c r="F22778" s="125"/>
      <c r="G22778" s="125">
        <f t="shared" si="627"/>
        <v>-800</v>
      </c>
      <c r="H22778" s="704" t="s">
        <v>15692</v>
      </c>
    </row>
    <row r="22779" spans="1:8" ht="15" x14ac:dyDescent="0.2">
      <c r="A22779" s="733">
        <v>45674</v>
      </c>
      <c r="B22779" s="62" t="s">
        <v>13240</v>
      </c>
      <c r="C22779" s="62" t="s">
        <v>10972</v>
      </c>
      <c r="D22779" s="182" t="s">
        <v>15284</v>
      </c>
      <c r="E22779" s="125">
        <v>1000</v>
      </c>
      <c r="F22779" s="125"/>
      <c r="G22779" s="125">
        <f t="shared" si="627"/>
        <v>-1000</v>
      </c>
      <c r="H22779" s="704" t="s">
        <v>15693</v>
      </c>
    </row>
    <row r="22780" spans="1:8" ht="15" x14ac:dyDescent="0.2">
      <c r="A22780" s="733">
        <v>45674</v>
      </c>
      <c r="B22780" s="62" t="s">
        <v>15033</v>
      </c>
      <c r="C22780" s="62" t="s">
        <v>5740</v>
      </c>
      <c r="D22780" s="182" t="s">
        <v>369</v>
      </c>
      <c r="E22780" s="125">
        <v>1400</v>
      </c>
      <c r="F22780" s="125"/>
      <c r="G22780" s="125">
        <f t="shared" si="627"/>
        <v>-1400</v>
      </c>
      <c r="H22780" s="704" t="s">
        <v>15694</v>
      </c>
    </row>
    <row r="22781" spans="1:8" ht="15" x14ac:dyDescent="0.2">
      <c r="A22781" s="733">
        <v>45674</v>
      </c>
      <c r="B22781" s="62" t="s">
        <v>14718</v>
      </c>
      <c r="C22781" s="62" t="s">
        <v>5740</v>
      </c>
      <c r="D22781" s="182" t="s">
        <v>369</v>
      </c>
      <c r="E22781" s="125">
        <v>1500</v>
      </c>
      <c r="F22781" s="125"/>
      <c r="G22781" s="125">
        <f t="shared" si="627"/>
        <v>-1500</v>
      </c>
      <c r="H22781" s="704" t="s">
        <v>15695</v>
      </c>
    </row>
    <row r="22782" spans="1:8" ht="15" x14ac:dyDescent="0.2">
      <c r="A22782" s="733">
        <v>45674</v>
      </c>
      <c r="B22782" s="62" t="s">
        <v>13213</v>
      </c>
      <c r="C22782" s="62" t="s">
        <v>5740</v>
      </c>
      <c r="D22782" s="182" t="s">
        <v>369</v>
      </c>
      <c r="E22782" s="125">
        <v>2100</v>
      </c>
      <c r="F22782" s="125"/>
      <c r="G22782" s="125">
        <f t="shared" si="627"/>
        <v>-2100</v>
      </c>
      <c r="H22782" s="704" t="s">
        <v>15696</v>
      </c>
    </row>
    <row r="22783" spans="1:8" ht="15" x14ac:dyDescent="0.2">
      <c r="A22783" s="733">
        <v>45675</v>
      </c>
      <c r="B22783" s="62" t="s">
        <v>14596</v>
      </c>
      <c r="C22783" s="62" t="s">
        <v>10972</v>
      </c>
      <c r="D22783" s="182" t="s">
        <v>15585</v>
      </c>
      <c r="E22783" s="125">
        <v>13500</v>
      </c>
      <c r="F22783" s="125"/>
      <c r="G22783" s="125">
        <f t="shared" si="627"/>
        <v>-13500</v>
      </c>
      <c r="H22783" s="704" t="s">
        <v>15697</v>
      </c>
    </row>
    <row r="22784" spans="1:8" ht="15" x14ac:dyDescent="0.2">
      <c r="A22784" s="733">
        <v>45675</v>
      </c>
      <c r="B22784" s="62" t="s">
        <v>37</v>
      </c>
      <c r="C22784" s="62" t="s">
        <v>5386</v>
      </c>
      <c r="D22784" s="182" t="s">
        <v>15586</v>
      </c>
      <c r="E22784" s="125">
        <v>9000</v>
      </c>
      <c r="F22784" s="125"/>
      <c r="G22784" s="125">
        <f t="shared" si="627"/>
        <v>-9000</v>
      </c>
      <c r="H22784" s="704" t="s">
        <v>15698</v>
      </c>
    </row>
    <row r="22785" spans="1:8" ht="15" x14ac:dyDescent="0.2">
      <c r="A22785" s="733">
        <v>45675</v>
      </c>
      <c r="B22785" s="62" t="s">
        <v>15310</v>
      </c>
      <c r="C22785" s="62" t="s">
        <v>5386</v>
      </c>
      <c r="D22785" s="182" t="s">
        <v>15587</v>
      </c>
      <c r="E22785" s="125">
        <v>3000</v>
      </c>
      <c r="F22785" s="125"/>
      <c r="G22785" s="125">
        <f t="shared" si="627"/>
        <v>-3000</v>
      </c>
      <c r="H22785" s="704" t="s">
        <v>15699</v>
      </c>
    </row>
    <row r="22786" spans="1:8" ht="15" x14ac:dyDescent="0.2">
      <c r="A22786" s="733">
        <v>45675</v>
      </c>
      <c r="B22786" s="62" t="s">
        <v>103</v>
      </c>
      <c r="C22786" s="62" t="s">
        <v>391</v>
      </c>
      <c r="D22786" s="182" t="s">
        <v>10199</v>
      </c>
      <c r="E22786" s="125">
        <v>4000</v>
      </c>
      <c r="F22786" s="125"/>
      <c r="G22786" s="125">
        <f t="shared" si="627"/>
        <v>-4000</v>
      </c>
      <c r="H22786" s="704" t="s">
        <v>15700</v>
      </c>
    </row>
    <row r="22787" spans="1:8" ht="15" x14ac:dyDescent="0.2">
      <c r="A22787" s="733">
        <v>45675</v>
      </c>
      <c r="B22787" s="62" t="s">
        <v>11068</v>
      </c>
      <c r="C22787" s="62" t="s">
        <v>391</v>
      </c>
      <c r="D22787" s="182" t="s">
        <v>15596</v>
      </c>
      <c r="E22787" s="125">
        <v>1500</v>
      </c>
      <c r="F22787" s="125"/>
      <c r="G22787" s="125">
        <f t="shared" si="627"/>
        <v>-1500</v>
      </c>
      <c r="H22787" s="704" t="s">
        <v>15701</v>
      </c>
    </row>
    <row r="22788" spans="1:8" ht="15" x14ac:dyDescent="0.2">
      <c r="A22788" s="1201">
        <v>45675</v>
      </c>
      <c r="B22788" s="1202" t="s">
        <v>13240</v>
      </c>
      <c r="C22788" s="1202" t="s">
        <v>3103</v>
      </c>
      <c r="D22788" s="1203" t="s">
        <v>15597</v>
      </c>
      <c r="E22788" s="125">
        <v>15000</v>
      </c>
      <c r="F22788" s="125"/>
      <c r="G22788" s="125">
        <f t="shared" si="627"/>
        <v>-15000</v>
      </c>
      <c r="H22788" s="704" t="s">
        <v>15702</v>
      </c>
    </row>
    <row r="22789" spans="1:8" ht="15" x14ac:dyDescent="0.2">
      <c r="A22789" s="1201">
        <v>45675</v>
      </c>
      <c r="B22789" s="1202" t="s">
        <v>37</v>
      </c>
      <c r="C22789" s="1202" t="s">
        <v>3113</v>
      </c>
      <c r="D22789" s="1203" t="s">
        <v>15598</v>
      </c>
      <c r="E22789" s="125">
        <v>20000</v>
      </c>
      <c r="F22789" s="125"/>
      <c r="G22789" s="125">
        <f t="shared" si="627"/>
        <v>-20000</v>
      </c>
      <c r="H22789" s="704" t="s">
        <v>15703</v>
      </c>
    </row>
    <row r="22790" spans="1:8" ht="15" x14ac:dyDescent="0.2">
      <c r="A22790" s="1201">
        <v>45675</v>
      </c>
      <c r="B22790" s="1202" t="s">
        <v>13240</v>
      </c>
      <c r="C22790" s="1202" t="s">
        <v>5740</v>
      </c>
      <c r="D22790" s="1203" t="s">
        <v>369</v>
      </c>
      <c r="E22790" s="125">
        <v>500</v>
      </c>
      <c r="F22790" s="125"/>
      <c r="G22790" s="125">
        <f t="shared" si="627"/>
        <v>-500</v>
      </c>
      <c r="H22790" s="704" t="s">
        <v>15704</v>
      </c>
    </row>
    <row r="22791" spans="1:8" ht="15" x14ac:dyDescent="0.2">
      <c r="A22791" s="1201">
        <v>45675</v>
      </c>
      <c r="B22791" s="1202" t="s">
        <v>15338</v>
      </c>
      <c r="C22791" s="1202" t="s">
        <v>10972</v>
      </c>
      <c r="D22791" s="1203" t="s">
        <v>15599</v>
      </c>
      <c r="E22791" s="125">
        <v>47870</v>
      </c>
      <c r="F22791" s="125"/>
      <c r="G22791" s="125">
        <f t="shared" si="627"/>
        <v>-47870</v>
      </c>
      <c r="H22791" s="704" t="s">
        <v>15705</v>
      </c>
    </row>
    <row r="22792" spans="1:8" ht="15" x14ac:dyDescent="0.2">
      <c r="A22792" s="1201">
        <v>45675</v>
      </c>
      <c r="B22792" s="1202" t="s">
        <v>13213</v>
      </c>
      <c r="C22792" s="1202" t="s">
        <v>5740</v>
      </c>
      <c r="D22792" s="1203" t="s">
        <v>369</v>
      </c>
      <c r="E22792" s="125">
        <v>1000</v>
      </c>
      <c r="F22792" s="125"/>
      <c r="G22792" s="125">
        <f t="shared" si="627"/>
        <v>-1000</v>
      </c>
      <c r="H22792" s="704" t="s">
        <v>15706</v>
      </c>
    </row>
    <row r="22793" spans="1:8" ht="15" x14ac:dyDescent="0.2">
      <c r="A22793" s="1201">
        <v>45675</v>
      </c>
      <c r="B22793" s="1202" t="s">
        <v>14351</v>
      </c>
      <c r="C22793" s="1202" t="s">
        <v>5740</v>
      </c>
      <c r="D22793" s="1203" t="s">
        <v>369</v>
      </c>
      <c r="E22793" s="125">
        <v>1500</v>
      </c>
      <c r="F22793" s="125"/>
      <c r="G22793" s="125">
        <f t="shared" si="627"/>
        <v>-1500</v>
      </c>
      <c r="H22793" s="704" t="s">
        <v>15707</v>
      </c>
    </row>
    <row r="22794" spans="1:8" ht="15" x14ac:dyDescent="0.2">
      <c r="A22794" s="1081">
        <v>45675</v>
      </c>
      <c r="B22794" s="1082" t="s">
        <v>15100</v>
      </c>
      <c r="C22794" s="1082" t="s">
        <v>5386</v>
      </c>
      <c r="D22794" s="1123" t="s">
        <v>15588</v>
      </c>
      <c r="E22794" s="1083">
        <v>80000</v>
      </c>
      <c r="F22794" s="125"/>
      <c r="G22794" s="125">
        <f t="shared" si="627"/>
        <v>-80000</v>
      </c>
      <c r="H22794" s="704" t="s">
        <v>15708</v>
      </c>
    </row>
    <row r="22795" spans="1:8" ht="15" x14ac:dyDescent="0.2">
      <c r="A22795" s="1081">
        <v>45677</v>
      </c>
      <c r="B22795" s="1082" t="s">
        <v>13240</v>
      </c>
      <c r="C22795" s="1082" t="s">
        <v>10972</v>
      </c>
      <c r="D22795" s="1123" t="s">
        <v>15600</v>
      </c>
      <c r="E22795" s="1083">
        <v>15000</v>
      </c>
      <c r="F22795" s="125"/>
      <c r="G22795" s="125">
        <f t="shared" si="627"/>
        <v>-15000</v>
      </c>
      <c r="H22795" s="704" t="s">
        <v>15709</v>
      </c>
    </row>
    <row r="22796" spans="1:8" ht="15" x14ac:dyDescent="0.2">
      <c r="A22796" s="1201">
        <v>45677</v>
      </c>
      <c r="B22796" s="1202" t="s">
        <v>14232</v>
      </c>
      <c r="C22796" s="1202" t="s">
        <v>5740</v>
      </c>
      <c r="D22796" s="1203" t="s">
        <v>369</v>
      </c>
      <c r="E22796" s="125">
        <v>500</v>
      </c>
      <c r="F22796" s="125"/>
      <c r="G22796" s="125">
        <f t="shared" si="627"/>
        <v>-500</v>
      </c>
      <c r="H22796" s="704" t="s">
        <v>15710</v>
      </c>
    </row>
    <row r="22797" spans="1:8" ht="15" x14ac:dyDescent="0.2">
      <c r="A22797" s="1201">
        <v>45677</v>
      </c>
      <c r="B22797" s="1202" t="s">
        <v>13213</v>
      </c>
      <c r="C22797" s="1202" t="s">
        <v>5740</v>
      </c>
      <c r="D22797" s="1203" t="s">
        <v>10325</v>
      </c>
      <c r="E22797" s="125">
        <v>350</v>
      </c>
      <c r="F22797" s="125"/>
      <c r="G22797" s="125">
        <f t="shared" si="627"/>
        <v>-350</v>
      </c>
      <c r="H22797" s="704" t="s">
        <v>15711</v>
      </c>
    </row>
    <row r="22798" spans="1:8" ht="15" x14ac:dyDescent="0.2">
      <c r="A22798" s="1201">
        <v>45677</v>
      </c>
      <c r="B22798" s="1202" t="s">
        <v>15033</v>
      </c>
      <c r="C22798" s="1202" t="s">
        <v>5740</v>
      </c>
      <c r="D22798" s="1203" t="s">
        <v>369</v>
      </c>
      <c r="E22798" s="125">
        <v>1000</v>
      </c>
      <c r="F22798" s="125"/>
      <c r="G22798" s="125">
        <f t="shared" si="627"/>
        <v>-1000</v>
      </c>
      <c r="H22798" s="704" t="s">
        <v>15712</v>
      </c>
    </row>
    <row r="22799" spans="1:8" ht="15" x14ac:dyDescent="0.2">
      <c r="A22799" s="1201">
        <v>45677</v>
      </c>
      <c r="B22799" s="1202" t="s">
        <v>103</v>
      </c>
      <c r="C22799" s="1202" t="s">
        <v>391</v>
      </c>
      <c r="D22799" s="1203" t="s">
        <v>10199</v>
      </c>
      <c r="E22799" s="125">
        <v>3000</v>
      </c>
      <c r="F22799" s="125"/>
      <c r="G22799" s="125">
        <f t="shared" si="627"/>
        <v>-3000</v>
      </c>
      <c r="H22799" s="704" t="s">
        <v>15713</v>
      </c>
    </row>
    <row r="22800" spans="1:8" ht="15" x14ac:dyDescent="0.2">
      <c r="A22800" s="1081">
        <v>45677</v>
      </c>
      <c r="B22800" s="1082" t="s">
        <v>12671</v>
      </c>
      <c r="C22800" s="669" t="s">
        <v>14793</v>
      </c>
      <c r="D22800" s="905" t="s">
        <v>15601</v>
      </c>
      <c r="E22800" s="671">
        <v>3750</v>
      </c>
      <c r="F22800" s="125"/>
      <c r="G22800" s="125">
        <f t="shared" ref="G22800:G22862" si="628">F22800-E22800</f>
        <v>-3750</v>
      </c>
      <c r="H22800" s="704" t="s">
        <v>15714</v>
      </c>
    </row>
    <row r="22801" spans="1:8" ht="15" x14ac:dyDescent="0.2">
      <c r="A22801" s="1081">
        <v>45677</v>
      </c>
      <c r="B22801" s="1082" t="s">
        <v>13098</v>
      </c>
      <c r="C22801" s="669" t="s">
        <v>14793</v>
      </c>
      <c r="D22801" s="905" t="s">
        <v>15601</v>
      </c>
      <c r="E22801" s="671">
        <v>85478</v>
      </c>
      <c r="F22801" s="125"/>
      <c r="G22801" s="125">
        <f t="shared" si="628"/>
        <v>-85478</v>
      </c>
      <c r="H22801" s="704" t="s">
        <v>15715</v>
      </c>
    </row>
    <row r="22802" spans="1:8" ht="15" x14ac:dyDescent="0.2">
      <c r="A22802" s="1081">
        <v>45677</v>
      </c>
      <c r="B22802" s="1082" t="s">
        <v>15033</v>
      </c>
      <c r="C22802" s="669" t="s">
        <v>14793</v>
      </c>
      <c r="D22802" s="905" t="s">
        <v>15601</v>
      </c>
      <c r="E22802" s="671">
        <v>36970</v>
      </c>
      <c r="F22802" s="125"/>
      <c r="G22802" s="125">
        <f t="shared" si="628"/>
        <v>-36970</v>
      </c>
      <c r="H22802" s="704" t="s">
        <v>15716</v>
      </c>
    </row>
    <row r="22803" spans="1:8" ht="15" x14ac:dyDescent="0.2">
      <c r="A22803" s="1081">
        <v>45677</v>
      </c>
      <c r="B22803" s="1082" t="s">
        <v>15400</v>
      </c>
      <c r="C22803" s="669" t="s">
        <v>14793</v>
      </c>
      <c r="D22803" s="905" t="s">
        <v>15601</v>
      </c>
      <c r="E22803" s="671">
        <v>88450</v>
      </c>
      <c r="F22803" s="125"/>
      <c r="G22803" s="125">
        <f t="shared" si="628"/>
        <v>-88450</v>
      </c>
      <c r="H22803" s="704" t="s">
        <v>15717</v>
      </c>
    </row>
    <row r="22804" spans="1:8" ht="15" x14ac:dyDescent="0.2">
      <c r="A22804" s="1081">
        <v>45677</v>
      </c>
      <c r="B22804" s="1082" t="s">
        <v>14539</v>
      </c>
      <c r="C22804" s="669" t="s">
        <v>14793</v>
      </c>
      <c r="D22804" s="905" t="s">
        <v>15601</v>
      </c>
      <c r="E22804" s="671">
        <v>30352</v>
      </c>
      <c r="F22804" s="125"/>
      <c r="G22804" s="125">
        <f t="shared" si="628"/>
        <v>-30352</v>
      </c>
      <c r="H22804" s="704" t="s">
        <v>15718</v>
      </c>
    </row>
    <row r="22805" spans="1:8" ht="15" x14ac:dyDescent="0.2">
      <c r="A22805" s="1081">
        <v>45677</v>
      </c>
      <c r="B22805" s="1082" t="s">
        <v>14539</v>
      </c>
      <c r="C22805" s="1082" t="s">
        <v>14600</v>
      </c>
      <c r="D22805" s="1123" t="s">
        <v>15446</v>
      </c>
      <c r="E22805" s="1083">
        <v>85000</v>
      </c>
      <c r="F22805" s="125"/>
      <c r="G22805" s="125">
        <f t="shared" si="628"/>
        <v>-85000</v>
      </c>
      <c r="H22805" s="704" t="s">
        <v>15719</v>
      </c>
    </row>
    <row r="22806" spans="1:8" ht="15" x14ac:dyDescent="0.2">
      <c r="A22806" s="1081">
        <v>45677</v>
      </c>
      <c r="B22806" s="1082" t="s">
        <v>14232</v>
      </c>
      <c r="C22806" s="669" t="s">
        <v>14907</v>
      </c>
      <c r="D22806" s="905" t="s">
        <v>15602</v>
      </c>
      <c r="E22806" s="671">
        <v>125000</v>
      </c>
      <c r="F22806" s="125"/>
      <c r="G22806" s="125">
        <f t="shared" si="628"/>
        <v>-125000</v>
      </c>
      <c r="H22806" s="704" t="s">
        <v>15720</v>
      </c>
    </row>
    <row r="22807" spans="1:8" ht="15" x14ac:dyDescent="0.2">
      <c r="A22807" s="1081">
        <v>45677</v>
      </c>
      <c r="B22807" s="1082" t="s">
        <v>14351</v>
      </c>
      <c r="C22807" s="669" t="s">
        <v>14907</v>
      </c>
      <c r="D22807" s="905" t="s">
        <v>15602</v>
      </c>
      <c r="E22807" s="671">
        <v>125000</v>
      </c>
      <c r="F22807" s="125"/>
      <c r="G22807" s="125">
        <f t="shared" si="628"/>
        <v>-125000</v>
      </c>
      <c r="H22807" s="704" t="s">
        <v>15721</v>
      </c>
    </row>
    <row r="22808" spans="1:8" ht="15" x14ac:dyDescent="0.2">
      <c r="A22808" s="1201">
        <v>45677</v>
      </c>
      <c r="B22808" s="1202" t="s">
        <v>15033</v>
      </c>
      <c r="C22808" s="1202" t="s">
        <v>3144</v>
      </c>
      <c r="D22808" s="1203" t="s">
        <v>6343</v>
      </c>
      <c r="E22808" s="125">
        <v>31900</v>
      </c>
      <c r="F22808" s="125"/>
      <c r="G22808" s="125">
        <f t="shared" si="628"/>
        <v>-31900</v>
      </c>
      <c r="H22808" s="704" t="s">
        <v>15722</v>
      </c>
    </row>
    <row r="22809" spans="1:8" ht="15" x14ac:dyDescent="0.2">
      <c r="A22809" s="1201">
        <v>45678</v>
      </c>
      <c r="B22809" s="1202" t="s">
        <v>14351</v>
      </c>
      <c r="C22809" s="1202" t="s">
        <v>391</v>
      </c>
      <c r="D22809" s="1203" t="s">
        <v>15603</v>
      </c>
      <c r="E22809" s="125">
        <v>6700</v>
      </c>
      <c r="F22809" s="125"/>
      <c r="G22809" s="125">
        <f t="shared" si="628"/>
        <v>-6700</v>
      </c>
      <c r="H22809" s="704" t="s">
        <v>15723</v>
      </c>
    </row>
    <row r="22810" spans="1:8" ht="15" x14ac:dyDescent="0.2">
      <c r="A22810" s="1201">
        <v>45678</v>
      </c>
      <c r="B22810" s="1202" t="s">
        <v>25</v>
      </c>
      <c r="C22810" s="1202" t="s">
        <v>8141</v>
      </c>
      <c r="D22810" s="1203" t="s">
        <v>6342</v>
      </c>
      <c r="E22810" s="125">
        <v>3165</v>
      </c>
      <c r="F22810" s="125"/>
      <c r="G22810" s="125">
        <f t="shared" si="628"/>
        <v>-3165</v>
      </c>
      <c r="H22810" s="704" t="s">
        <v>15724</v>
      </c>
    </row>
    <row r="22811" spans="1:8" ht="15" x14ac:dyDescent="0.2">
      <c r="A22811" s="1201">
        <v>45678</v>
      </c>
      <c r="B22811" s="1202" t="s">
        <v>103</v>
      </c>
      <c r="C22811" s="1202" t="s">
        <v>8141</v>
      </c>
      <c r="D22811" s="1203" t="s">
        <v>6342</v>
      </c>
      <c r="E22811" s="125">
        <v>10860</v>
      </c>
      <c r="F22811" s="125"/>
      <c r="G22811" s="125">
        <f t="shared" si="628"/>
        <v>-10860</v>
      </c>
      <c r="H22811" s="704" t="s">
        <v>15725</v>
      </c>
    </row>
    <row r="22812" spans="1:8" ht="15" x14ac:dyDescent="0.2">
      <c r="A22812" s="1201">
        <v>45678</v>
      </c>
      <c r="B22812" s="1202" t="s">
        <v>103</v>
      </c>
      <c r="C22812" s="1202" t="s">
        <v>391</v>
      </c>
      <c r="D22812" s="1203" t="s">
        <v>15604</v>
      </c>
      <c r="E22812" s="125">
        <v>350</v>
      </c>
      <c r="F22812" s="125"/>
      <c r="G22812" s="125">
        <f t="shared" si="628"/>
        <v>-350</v>
      </c>
      <c r="H22812" s="704" t="s">
        <v>15726</v>
      </c>
    </row>
    <row r="22813" spans="1:8" ht="15" x14ac:dyDescent="0.2">
      <c r="A22813" s="1201">
        <v>45678</v>
      </c>
      <c r="B22813" s="1202" t="s">
        <v>15337</v>
      </c>
      <c r="C22813" s="1202" t="s">
        <v>14237</v>
      </c>
      <c r="D22813" s="1203" t="s">
        <v>1156</v>
      </c>
      <c r="E22813" s="125">
        <v>10000</v>
      </c>
      <c r="F22813" s="125"/>
      <c r="G22813" s="125">
        <f t="shared" si="628"/>
        <v>-10000</v>
      </c>
      <c r="H22813" s="704" t="s">
        <v>15727</v>
      </c>
    </row>
    <row r="22814" spans="1:8" ht="15" x14ac:dyDescent="0.2">
      <c r="A22814" s="1201">
        <v>45678</v>
      </c>
      <c r="B22814" s="1202" t="s">
        <v>14596</v>
      </c>
      <c r="C22814" s="1202" t="s">
        <v>391</v>
      </c>
      <c r="D22814" s="1203" t="s">
        <v>15605</v>
      </c>
      <c r="E22814" s="125">
        <v>3000</v>
      </c>
      <c r="F22814" s="125"/>
      <c r="G22814" s="125">
        <f t="shared" si="628"/>
        <v>-3000</v>
      </c>
      <c r="H22814" s="704" t="s">
        <v>15728</v>
      </c>
    </row>
    <row r="22815" spans="1:8" ht="15" x14ac:dyDescent="0.2">
      <c r="A22815" s="1201">
        <v>45678</v>
      </c>
      <c r="B22815" s="1202" t="s">
        <v>13240</v>
      </c>
      <c r="C22815" s="1202" t="s">
        <v>10972</v>
      </c>
      <c r="D22815" s="1203" t="s">
        <v>15600</v>
      </c>
      <c r="E22815" s="125">
        <v>12000</v>
      </c>
      <c r="F22815" s="125"/>
      <c r="G22815" s="125">
        <f t="shared" si="628"/>
        <v>-12000</v>
      </c>
      <c r="H22815" s="704" t="s">
        <v>15729</v>
      </c>
    </row>
    <row r="22816" spans="1:8" ht="15" x14ac:dyDescent="0.2">
      <c r="A22816" s="1201">
        <v>45678</v>
      </c>
      <c r="B22816" s="1202" t="s">
        <v>15033</v>
      </c>
      <c r="C22816" s="1202" t="s">
        <v>391</v>
      </c>
      <c r="D22816" s="1203" t="s">
        <v>15606</v>
      </c>
      <c r="E22816" s="125">
        <v>5000</v>
      </c>
      <c r="F22816" s="125"/>
      <c r="G22816" s="125">
        <f t="shared" si="628"/>
        <v>-5000</v>
      </c>
      <c r="H22816" s="704" t="s">
        <v>15730</v>
      </c>
    </row>
    <row r="22817" spans="1:8" ht="15" x14ac:dyDescent="0.2">
      <c r="A22817" s="1201">
        <v>45678</v>
      </c>
      <c r="B22817" s="1202" t="s">
        <v>13213</v>
      </c>
      <c r="C22817" s="1202" t="s">
        <v>10972</v>
      </c>
      <c r="D22817" s="1203" t="s">
        <v>15607</v>
      </c>
      <c r="E22817" s="125">
        <v>29800</v>
      </c>
      <c r="F22817" s="125"/>
      <c r="G22817" s="125">
        <f t="shared" si="628"/>
        <v>-29800</v>
      </c>
      <c r="H22817" s="704" t="s">
        <v>15731</v>
      </c>
    </row>
    <row r="22818" spans="1:8" ht="15" x14ac:dyDescent="0.2">
      <c r="A22818" s="1201">
        <v>45678</v>
      </c>
      <c r="B22818" s="1202" t="s">
        <v>13240</v>
      </c>
      <c r="C22818" s="1202" t="s">
        <v>14355</v>
      </c>
      <c r="D22818" s="1203" t="s">
        <v>15608</v>
      </c>
      <c r="E22818" s="125">
        <v>9600</v>
      </c>
      <c r="F22818" s="125"/>
      <c r="G22818" s="125">
        <f t="shared" si="628"/>
        <v>-9600</v>
      </c>
      <c r="H22818" s="704" t="s">
        <v>15732</v>
      </c>
    </row>
    <row r="22819" spans="1:8" ht="15" x14ac:dyDescent="0.2">
      <c r="A22819" s="1201">
        <v>45678</v>
      </c>
      <c r="B22819" s="1202" t="s">
        <v>15033</v>
      </c>
      <c r="C22819" s="1202" t="s">
        <v>10972</v>
      </c>
      <c r="D22819" s="1203" t="s">
        <v>10532</v>
      </c>
      <c r="E22819" s="125">
        <v>6170</v>
      </c>
      <c r="F22819" s="125"/>
      <c r="G22819" s="125">
        <f t="shared" si="628"/>
        <v>-6170</v>
      </c>
      <c r="H22819" s="704" t="s">
        <v>15733</v>
      </c>
    </row>
    <row r="22820" spans="1:8" ht="15" x14ac:dyDescent="0.2">
      <c r="A22820" s="1201">
        <v>45678</v>
      </c>
      <c r="B22820" s="1202" t="s">
        <v>13240</v>
      </c>
      <c r="C22820" s="1202" t="s">
        <v>285</v>
      </c>
      <c r="D22820" s="1203" t="s">
        <v>15609</v>
      </c>
      <c r="E22820" s="125">
        <v>1000</v>
      </c>
      <c r="F22820" s="125"/>
      <c r="G22820" s="125">
        <f t="shared" si="628"/>
        <v>-1000</v>
      </c>
      <c r="H22820" s="704" t="s">
        <v>15734</v>
      </c>
    </row>
    <row r="22821" spans="1:8" ht="15" x14ac:dyDescent="0.2">
      <c r="A22821" s="1201">
        <v>45678</v>
      </c>
      <c r="B22821" s="1202" t="s">
        <v>15337</v>
      </c>
      <c r="C22821" s="1202" t="s">
        <v>391</v>
      </c>
      <c r="D22821" s="1203" t="s">
        <v>15610</v>
      </c>
      <c r="E22821" s="125">
        <v>4140</v>
      </c>
      <c r="F22821" s="125"/>
      <c r="G22821" s="125">
        <f t="shared" si="628"/>
        <v>-4140</v>
      </c>
      <c r="H22821" s="704" t="s">
        <v>15735</v>
      </c>
    </row>
    <row r="22822" spans="1:8" ht="15" x14ac:dyDescent="0.2">
      <c r="A22822" s="1081">
        <v>45678</v>
      </c>
      <c r="B22822" s="1082" t="s">
        <v>14334</v>
      </c>
      <c r="C22822" s="1082" t="s">
        <v>10972</v>
      </c>
      <c r="D22822" s="1123" t="s">
        <v>15611</v>
      </c>
      <c r="E22822" s="1083">
        <v>33675</v>
      </c>
      <c r="F22822" s="1083"/>
      <c r="G22822" s="125">
        <f t="shared" si="628"/>
        <v>-33675</v>
      </c>
      <c r="H22822" s="704" t="s">
        <v>15736</v>
      </c>
    </row>
    <row r="22823" spans="1:8" ht="15" x14ac:dyDescent="0.2">
      <c r="A22823" s="1081">
        <v>45678</v>
      </c>
      <c r="B22823" s="1082" t="s">
        <v>14351</v>
      </c>
      <c r="C22823" s="1082" t="s">
        <v>14431</v>
      </c>
      <c r="D22823" s="1123" t="s">
        <v>15612</v>
      </c>
      <c r="E22823" s="1083">
        <v>100000</v>
      </c>
      <c r="F22823" s="1083"/>
      <c r="G22823" s="125">
        <f t="shared" si="628"/>
        <v>-100000</v>
      </c>
      <c r="H22823" s="704" t="s">
        <v>15737</v>
      </c>
    </row>
    <row r="22824" spans="1:8" ht="15" x14ac:dyDescent="0.2">
      <c r="A22824" s="1081">
        <v>45678</v>
      </c>
      <c r="B22824" s="1082" t="s">
        <v>15430</v>
      </c>
      <c r="C22824" s="1082" t="s">
        <v>3144</v>
      </c>
      <c r="D22824" s="1123" t="s">
        <v>15613</v>
      </c>
      <c r="E22824" s="1083">
        <v>194000</v>
      </c>
      <c r="F22824" s="1083"/>
      <c r="G22824" s="125">
        <f t="shared" si="628"/>
        <v>-194000</v>
      </c>
      <c r="H22824" s="704" t="s">
        <v>15738</v>
      </c>
    </row>
    <row r="22825" spans="1:8" ht="15" x14ac:dyDescent="0.2">
      <c r="A22825" s="1201">
        <v>45679</v>
      </c>
      <c r="B22825" s="1202" t="s">
        <v>103</v>
      </c>
      <c r="C22825" s="1202" t="s">
        <v>391</v>
      </c>
      <c r="D22825" s="1203" t="s">
        <v>10199</v>
      </c>
      <c r="E22825" s="125">
        <v>3000</v>
      </c>
      <c r="F22825" s="125"/>
      <c r="G22825" s="125">
        <f t="shared" si="628"/>
        <v>-3000</v>
      </c>
      <c r="H22825" s="704" t="s">
        <v>15739</v>
      </c>
    </row>
    <row r="22826" spans="1:8" ht="15" x14ac:dyDescent="0.2">
      <c r="A22826" s="1201">
        <v>45679</v>
      </c>
      <c r="B22826" s="1202" t="s">
        <v>15337</v>
      </c>
      <c r="C22826" s="1202" t="s">
        <v>10972</v>
      </c>
      <c r="D22826" s="1203" t="s">
        <v>15626</v>
      </c>
      <c r="E22826" s="125">
        <v>5000</v>
      </c>
      <c r="F22826" s="125"/>
      <c r="G22826" s="125">
        <f t="shared" si="628"/>
        <v>-5000</v>
      </c>
      <c r="H22826" s="704" t="s">
        <v>15740</v>
      </c>
    </row>
    <row r="22827" spans="1:8" ht="15" x14ac:dyDescent="0.2">
      <c r="A22827" s="1201">
        <v>45679</v>
      </c>
      <c r="B22827" s="1202" t="s">
        <v>15338</v>
      </c>
      <c r="C22827" s="1202" t="s">
        <v>10972</v>
      </c>
      <c r="D22827" s="1203" t="s">
        <v>15627</v>
      </c>
      <c r="E22827" s="125">
        <v>32500</v>
      </c>
      <c r="F22827" s="125"/>
      <c r="G22827" s="125">
        <f t="shared" si="628"/>
        <v>-32500</v>
      </c>
      <c r="H22827" s="704" t="s">
        <v>15741</v>
      </c>
    </row>
    <row r="22828" spans="1:8" ht="15" x14ac:dyDescent="0.2">
      <c r="A22828" s="1201">
        <v>45679</v>
      </c>
      <c r="B22828" s="1202" t="s">
        <v>15338</v>
      </c>
      <c r="C22828" s="1202" t="s">
        <v>10972</v>
      </c>
      <c r="D22828" s="1203" t="s">
        <v>10087</v>
      </c>
      <c r="E22828" s="125">
        <v>17000</v>
      </c>
      <c r="F22828" s="125"/>
      <c r="G22828" s="125">
        <f t="shared" si="628"/>
        <v>-17000</v>
      </c>
      <c r="H22828" s="704" t="s">
        <v>15742</v>
      </c>
    </row>
    <row r="22829" spans="1:8" ht="15" x14ac:dyDescent="0.2">
      <c r="A22829" s="1201">
        <v>45679</v>
      </c>
      <c r="B22829" s="1202" t="s">
        <v>15338</v>
      </c>
      <c r="C22829" s="1202" t="s">
        <v>10972</v>
      </c>
      <c r="D22829" s="1203" t="s">
        <v>15628</v>
      </c>
      <c r="E22829" s="125">
        <v>20990</v>
      </c>
      <c r="F22829" s="125"/>
      <c r="G22829" s="125">
        <f t="shared" si="628"/>
        <v>-20990</v>
      </c>
      <c r="H22829" s="704" t="s">
        <v>15743</v>
      </c>
    </row>
    <row r="22830" spans="1:8" ht="15" x14ac:dyDescent="0.2">
      <c r="A22830" s="1201">
        <v>45679</v>
      </c>
      <c r="B22830" s="1202" t="s">
        <v>14596</v>
      </c>
      <c r="C22830" s="1202" t="s">
        <v>6140</v>
      </c>
      <c r="D22830" s="1203" t="s">
        <v>15629</v>
      </c>
      <c r="E22830" s="125">
        <v>2100</v>
      </c>
      <c r="F22830" s="125"/>
      <c r="G22830" s="125">
        <f t="shared" si="628"/>
        <v>-2100</v>
      </c>
      <c r="H22830" s="704" t="s">
        <v>15744</v>
      </c>
    </row>
    <row r="22831" spans="1:8" ht="15" x14ac:dyDescent="0.2">
      <c r="A22831" s="1201">
        <v>45679</v>
      </c>
      <c r="B22831" s="1202" t="s">
        <v>11068</v>
      </c>
      <c r="C22831" s="1202" t="s">
        <v>5228</v>
      </c>
      <c r="D22831" s="1203" t="s">
        <v>15630</v>
      </c>
      <c r="E22831" s="125">
        <v>10900</v>
      </c>
      <c r="F22831" s="125"/>
      <c r="G22831" s="125">
        <f t="shared" si="628"/>
        <v>-10900</v>
      </c>
      <c r="H22831" s="704" t="s">
        <v>15745</v>
      </c>
    </row>
    <row r="22832" spans="1:8" ht="15" x14ac:dyDescent="0.2">
      <c r="A22832" s="1201">
        <v>45679</v>
      </c>
      <c r="B22832" s="1202" t="s">
        <v>15337</v>
      </c>
      <c r="C22832" s="1202" t="s">
        <v>5740</v>
      </c>
      <c r="D22832" s="1203" t="s">
        <v>369</v>
      </c>
      <c r="E22832" s="125">
        <v>3000</v>
      </c>
      <c r="F22832" s="125"/>
      <c r="G22832" s="125">
        <f t="shared" si="628"/>
        <v>-3000</v>
      </c>
      <c r="H22832" s="704" t="s">
        <v>15746</v>
      </c>
    </row>
    <row r="22833" spans="1:8" ht="15" x14ac:dyDescent="0.2">
      <c r="A22833" s="1201">
        <v>45679</v>
      </c>
      <c r="B22833" s="1202" t="s">
        <v>14351</v>
      </c>
      <c r="C22833" s="1202" t="s">
        <v>5740</v>
      </c>
      <c r="D22833" s="1203" t="s">
        <v>369</v>
      </c>
      <c r="E22833" s="125">
        <v>1200</v>
      </c>
      <c r="F22833" s="125"/>
      <c r="G22833" s="125">
        <f t="shared" si="628"/>
        <v>-1200</v>
      </c>
      <c r="H22833" s="704" t="s">
        <v>15747</v>
      </c>
    </row>
    <row r="22834" spans="1:8" ht="15" x14ac:dyDescent="0.2">
      <c r="A22834" s="1201">
        <v>45679</v>
      </c>
      <c r="B22834" s="1202" t="s">
        <v>11068</v>
      </c>
      <c r="C22834" s="1202" t="s">
        <v>10972</v>
      </c>
      <c r="D22834" s="1203" t="s">
        <v>15480</v>
      </c>
      <c r="E22834" s="125">
        <v>31000</v>
      </c>
      <c r="F22834" s="125"/>
      <c r="G22834" s="125">
        <f t="shared" si="628"/>
        <v>-31000</v>
      </c>
      <c r="H22834" s="704" t="s">
        <v>15748</v>
      </c>
    </row>
    <row r="22835" spans="1:8" ht="15" x14ac:dyDescent="0.2">
      <c r="A22835" s="1201">
        <v>45679</v>
      </c>
      <c r="B22835" s="1202" t="s">
        <v>13240</v>
      </c>
      <c r="C22835" s="1202" t="s">
        <v>5740</v>
      </c>
      <c r="D22835" s="1203" t="s">
        <v>369</v>
      </c>
      <c r="E22835" s="125">
        <v>1600</v>
      </c>
      <c r="F22835" s="125"/>
      <c r="G22835" s="125">
        <f t="shared" si="628"/>
        <v>-1600</v>
      </c>
      <c r="H22835" s="704" t="s">
        <v>15749</v>
      </c>
    </row>
    <row r="22836" spans="1:8" ht="15" x14ac:dyDescent="0.2">
      <c r="A22836" s="1201">
        <v>45679</v>
      </c>
      <c r="B22836" s="1202" t="s">
        <v>25</v>
      </c>
      <c r="C22836" s="1202" t="s">
        <v>8141</v>
      </c>
      <c r="D22836" s="1203" t="s">
        <v>15631</v>
      </c>
      <c r="E22836" s="125">
        <v>33977</v>
      </c>
      <c r="F22836" s="125"/>
      <c r="G22836" s="125">
        <f t="shared" si="628"/>
        <v>-33977</v>
      </c>
      <c r="H22836" s="704" t="s">
        <v>15750</v>
      </c>
    </row>
    <row r="22837" spans="1:8" ht="15" x14ac:dyDescent="0.2">
      <c r="A22837" s="1201">
        <v>45679</v>
      </c>
      <c r="B22837" s="1202" t="s">
        <v>103</v>
      </c>
      <c r="C22837" s="1202" t="s">
        <v>8141</v>
      </c>
      <c r="D22837" s="1203" t="s">
        <v>15631</v>
      </c>
      <c r="E22837" s="125">
        <v>16117</v>
      </c>
      <c r="F22837" s="125"/>
      <c r="G22837" s="125">
        <f t="shared" si="628"/>
        <v>-16117</v>
      </c>
      <c r="H22837" s="704" t="s">
        <v>15751</v>
      </c>
    </row>
    <row r="22838" spans="1:8" ht="15" x14ac:dyDescent="0.2">
      <c r="A22838" s="1201">
        <v>45679</v>
      </c>
      <c r="B22838" s="1202" t="s">
        <v>14351</v>
      </c>
      <c r="C22838" s="1202" t="s">
        <v>15632</v>
      </c>
      <c r="D22838" s="1203" t="s">
        <v>15650</v>
      </c>
      <c r="E22838" s="125">
        <v>2000000</v>
      </c>
      <c r="F22838" s="125"/>
      <c r="G22838" s="125">
        <f t="shared" si="628"/>
        <v>-2000000</v>
      </c>
      <c r="H22838" s="704" t="s">
        <v>15752</v>
      </c>
    </row>
    <row r="22839" spans="1:8" ht="15" x14ac:dyDescent="0.2">
      <c r="A22839" s="1201">
        <v>45679</v>
      </c>
      <c r="B22839" s="1202" t="s">
        <v>14351</v>
      </c>
      <c r="C22839" s="1202" t="s">
        <v>15632</v>
      </c>
      <c r="D22839" s="1203" t="s">
        <v>15649</v>
      </c>
      <c r="E22839" s="125">
        <v>150000</v>
      </c>
      <c r="F22839" s="125"/>
      <c r="G22839" s="125">
        <f t="shared" si="628"/>
        <v>-150000</v>
      </c>
      <c r="H22839" s="704" t="s">
        <v>15753</v>
      </c>
    </row>
    <row r="22840" spans="1:8" ht="15" x14ac:dyDescent="0.2">
      <c r="A22840" s="1201">
        <v>45679</v>
      </c>
      <c r="B22840" s="1202" t="s">
        <v>11068</v>
      </c>
      <c r="C22840" s="1202" t="s">
        <v>5740</v>
      </c>
      <c r="D22840" s="1203" t="s">
        <v>369</v>
      </c>
      <c r="E22840" s="125">
        <v>2500</v>
      </c>
      <c r="F22840" s="125"/>
      <c r="G22840" s="125">
        <f t="shared" si="628"/>
        <v>-2500</v>
      </c>
      <c r="H22840" s="704" t="s">
        <v>15754</v>
      </c>
    </row>
    <row r="22841" spans="1:8" ht="15" x14ac:dyDescent="0.2">
      <c r="A22841" s="1201">
        <v>45679</v>
      </c>
      <c r="B22841" s="1202" t="s">
        <v>15100</v>
      </c>
      <c r="C22841" s="1202" t="s">
        <v>5740</v>
      </c>
      <c r="D22841" s="1203" t="s">
        <v>10325</v>
      </c>
      <c r="E22841" s="125">
        <v>500</v>
      </c>
      <c r="F22841" s="125"/>
      <c r="G22841" s="125">
        <f t="shared" si="628"/>
        <v>-500</v>
      </c>
      <c r="H22841" s="704" t="s">
        <v>15755</v>
      </c>
    </row>
    <row r="22842" spans="1:8" ht="15" x14ac:dyDescent="0.2">
      <c r="A22842" s="1081">
        <v>45679</v>
      </c>
      <c r="B22842" s="1082" t="s">
        <v>15100</v>
      </c>
      <c r="C22842" s="1082" t="s">
        <v>15345</v>
      </c>
      <c r="D22842" s="1123" t="s">
        <v>15633</v>
      </c>
      <c r="E22842" s="1083">
        <v>400000</v>
      </c>
      <c r="F22842" s="1083"/>
      <c r="G22842" s="125">
        <f t="shared" si="628"/>
        <v>-400000</v>
      </c>
      <c r="H22842" s="704" t="s">
        <v>15756</v>
      </c>
    </row>
    <row r="22843" spans="1:8" ht="15" x14ac:dyDescent="0.2">
      <c r="A22843" s="1081">
        <v>45679</v>
      </c>
      <c r="B22843" s="1082" t="s">
        <v>14232</v>
      </c>
      <c r="C22843" s="669" t="s">
        <v>15634</v>
      </c>
      <c r="D22843" s="905" t="s">
        <v>15635</v>
      </c>
      <c r="E22843" s="671">
        <v>400000</v>
      </c>
      <c r="F22843" s="1083"/>
      <c r="G22843" s="125">
        <f t="shared" si="628"/>
        <v>-400000</v>
      </c>
      <c r="H22843" s="704" t="s">
        <v>15757</v>
      </c>
    </row>
    <row r="22844" spans="1:8" ht="15" x14ac:dyDescent="0.2">
      <c r="A22844" s="1081">
        <v>45679</v>
      </c>
      <c r="B22844" s="1082" t="s">
        <v>14351</v>
      </c>
      <c r="C22844" s="669" t="s">
        <v>15634</v>
      </c>
      <c r="D22844" s="905" t="s">
        <v>15635</v>
      </c>
      <c r="E22844" s="671">
        <v>400000</v>
      </c>
      <c r="F22844" s="1083"/>
      <c r="G22844" s="125">
        <f t="shared" si="628"/>
        <v>-400000</v>
      </c>
      <c r="H22844" s="704" t="s">
        <v>15758</v>
      </c>
    </row>
    <row r="22845" spans="1:8" ht="15" x14ac:dyDescent="0.2">
      <c r="A22845" s="1081">
        <v>45680</v>
      </c>
      <c r="B22845" s="1082" t="s">
        <v>14596</v>
      </c>
      <c r="C22845" s="1082" t="s">
        <v>10972</v>
      </c>
      <c r="D22845" s="1123" t="s">
        <v>15636</v>
      </c>
      <c r="E22845" s="1083">
        <v>3400</v>
      </c>
      <c r="F22845" s="1083"/>
      <c r="G22845" s="125">
        <f t="shared" si="628"/>
        <v>-3400</v>
      </c>
      <c r="H22845" s="704" t="s">
        <v>15759</v>
      </c>
    </row>
    <row r="22846" spans="1:8" ht="15" x14ac:dyDescent="0.2">
      <c r="A22846" s="1201">
        <v>45680</v>
      </c>
      <c r="B22846" s="1202" t="s">
        <v>15430</v>
      </c>
      <c r="C22846" s="1202" t="s">
        <v>10972</v>
      </c>
      <c r="D22846" s="1203" t="s">
        <v>15637</v>
      </c>
      <c r="E22846" s="125">
        <v>33050</v>
      </c>
      <c r="F22846" s="125"/>
      <c r="G22846" s="125">
        <f t="shared" si="628"/>
        <v>-33050</v>
      </c>
      <c r="H22846" s="704" t="s">
        <v>15760</v>
      </c>
    </row>
    <row r="22847" spans="1:8" ht="15" x14ac:dyDescent="0.2">
      <c r="A22847" s="1201">
        <v>45680</v>
      </c>
      <c r="B22847" s="1202" t="s">
        <v>11068</v>
      </c>
      <c r="C22847" s="1202" t="s">
        <v>5740</v>
      </c>
      <c r="D22847" s="1203" t="s">
        <v>369</v>
      </c>
      <c r="E22847" s="125">
        <v>800</v>
      </c>
      <c r="F22847" s="125"/>
      <c r="G22847" s="125">
        <f t="shared" si="628"/>
        <v>-800</v>
      </c>
      <c r="H22847" s="704" t="s">
        <v>15761</v>
      </c>
    </row>
    <row r="22848" spans="1:8" ht="15" x14ac:dyDescent="0.2">
      <c r="A22848" s="1201">
        <v>45680</v>
      </c>
      <c r="B22848" s="1202" t="s">
        <v>103</v>
      </c>
      <c r="C22848" s="1202" t="s">
        <v>391</v>
      </c>
      <c r="D22848" s="1203" t="s">
        <v>10199</v>
      </c>
      <c r="E22848" s="125">
        <v>4000</v>
      </c>
      <c r="F22848" s="125"/>
      <c r="G22848" s="125">
        <f t="shared" si="628"/>
        <v>-4000</v>
      </c>
      <c r="H22848" s="704" t="s">
        <v>15762</v>
      </c>
    </row>
    <row r="22849" spans="1:8" ht="15" x14ac:dyDescent="0.2">
      <c r="A22849" s="1201">
        <v>45680</v>
      </c>
      <c r="B22849" s="1202" t="s">
        <v>15430</v>
      </c>
      <c r="C22849" s="1202" t="s">
        <v>5386</v>
      </c>
      <c r="D22849" s="1203" t="s">
        <v>15638</v>
      </c>
      <c r="E22849" s="125">
        <v>4050</v>
      </c>
      <c r="F22849" s="125"/>
      <c r="G22849" s="125">
        <f t="shared" si="628"/>
        <v>-4050</v>
      </c>
      <c r="H22849" s="704" t="s">
        <v>15763</v>
      </c>
    </row>
    <row r="22850" spans="1:8" ht="15" x14ac:dyDescent="0.2">
      <c r="A22850" s="1081">
        <v>45680</v>
      </c>
      <c r="B22850" s="1082" t="s">
        <v>15430</v>
      </c>
      <c r="C22850" s="1082" t="s">
        <v>391</v>
      </c>
      <c r="D22850" s="1123" t="s">
        <v>15313</v>
      </c>
      <c r="E22850" s="1083">
        <v>83000</v>
      </c>
      <c r="F22850" s="1083"/>
      <c r="G22850" s="125">
        <f t="shared" si="628"/>
        <v>-83000</v>
      </c>
      <c r="H22850" s="704" t="s">
        <v>15764</v>
      </c>
    </row>
    <row r="22851" spans="1:8" ht="24" x14ac:dyDescent="0.2">
      <c r="A22851" s="1081">
        <v>45680</v>
      </c>
      <c r="B22851" s="1082" t="s">
        <v>15430</v>
      </c>
      <c r="C22851" s="1082" t="s">
        <v>5386</v>
      </c>
      <c r="D22851" s="1123" t="s">
        <v>15639</v>
      </c>
      <c r="E22851" s="1083">
        <v>33000</v>
      </c>
      <c r="F22851" s="1083"/>
      <c r="G22851" s="125">
        <f t="shared" si="628"/>
        <v>-33000</v>
      </c>
      <c r="H22851" s="704" t="s">
        <v>15765</v>
      </c>
    </row>
    <row r="22852" spans="1:8" ht="24" x14ac:dyDescent="0.2">
      <c r="A22852" s="1081">
        <v>45680</v>
      </c>
      <c r="B22852" s="1082" t="s">
        <v>13165</v>
      </c>
      <c r="C22852" s="1082" t="s">
        <v>14</v>
      </c>
      <c r="D22852" s="1123" t="s">
        <v>15640</v>
      </c>
      <c r="E22852" s="1083">
        <v>20000</v>
      </c>
      <c r="F22852" s="1083"/>
      <c r="G22852" s="125">
        <f t="shared" si="628"/>
        <v>-20000</v>
      </c>
      <c r="H22852" s="704" t="s">
        <v>15766</v>
      </c>
    </row>
    <row r="22853" spans="1:8" ht="15" x14ac:dyDescent="0.2">
      <c r="A22853" s="1081">
        <v>45680</v>
      </c>
      <c r="B22853" s="1082" t="s">
        <v>12671</v>
      </c>
      <c r="C22853" s="1082" t="s">
        <v>11269</v>
      </c>
      <c r="D22853" s="1123" t="s">
        <v>15533</v>
      </c>
      <c r="E22853" s="1083">
        <v>21000</v>
      </c>
      <c r="F22853" s="1083"/>
      <c r="G22853" s="125">
        <f t="shared" si="628"/>
        <v>-21000</v>
      </c>
      <c r="H22853" s="704" t="s">
        <v>15767</v>
      </c>
    </row>
    <row r="22854" spans="1:8" ht="15" x14ac:dyDescent="0.2">
      <c r="A22854" s="1081">
        <v>45680</v>
      </c>
      <c r="B22854" s="1082" t="s">
        <v>11707</v>
      </c>
      <c r="C22854" s="1082" t="s">
        <v>1229</v>
      </c>
      <c r="D22854" s="1123" t="s">
        <v>15641</v>
      </c>
      <c r="E22854" s="1083">
        <v>187000</v>
      </c>
      <c r="F22854" s="1083"/>
      <c r="G22854" s="125">
        <f t="shared" si="628"/>
        <v>-187000</v>
      </c>
      <c r="H22854" s="704" t="s">
        <v>15768</v>
      </c>
    </row>
    <row r="22855" spans="1:8" ht="15" x14ac:dyDescent="0.2">
      <c r="A22855" s="1081">
        <v>45680</v>
      </c>
      <c r="B22855" s="1082" t="s">
        <v>15337</v>
      </c>
      <c r="C22855" s="669" t="s">
        <v>3144</v>
      </c>
      <c r="D22855" s="905" t="s">
        <v>15643</v>
      </c>
      <c r="E22855" s="671">
        <v>38250</v>
      </c>
      <c r="F22855" s="1083"/>
      <c r="G22855" s="125">
        <f t="shared" si="628"/>
        <v>-38250</v>
      </c>
      <c r="H22855" s="704" t="s">
        <v>15769</v>
      </c>
    </row>
    <row r="22856" spans="1:8" ht="15" x14ac:dyDescent="0.2">
      <c r="A22856" s="1081">
        <v>45680</v>
      </c>
      <c r="B22856" s="1082" t="s">
        <v>15033</v>
      </c>
      <c r="C22856" s="669" t="s">
        <v>3144</v>
      </c>
      <c r="D22856" s="905" t="s">
        <v>15643</v>
      </c>
      <c r="E22856" s="671">
        <v>38250</v>
      </c>
      <c r="F22856" s="1083"/>
      <c r="G22856" s="125">
        <f t="shared" si="628"/>
        <v>-38250</v>
      </c>
      <c r="H22856" s="704" t="s">
        <v>15770</v>
      </c>
    </row>
    <row r="22857" spans="1:8" ht="15" x14ac:dyDescent="0.2">
      <c r="A22857" s="1081">
        <v>45680</v>
      </c>
      <c r="B22857" s="1082" t="s">
        <v>13240</v>
      </c>
      <c r="C22857" s="669" t="s">
        <v>3144</v>
      </c>
      <c r="D22857" s="905" t="s">
        <v>15643</v>
      </c>
      <c r="E22857" s="671">
        <v>38250</v>
      </c>
      <c r="F22857" s="1083"/>
      <c r="G22857" s="125">
        <f t="shared" si="628"/>
        <v>-38250</v>
      </c>
      <c r="H22857" s="704" t="s">
        <v>15771</v>
      </c>
    </row>
    <row r="22858" spans="1:8" ht="15" x14ac:dyDescent="0.2">
      <c r="A22858" s="1081">
        <v>45680</v>
      </c>
      <c r="B22858" s="1082" t="s">
        <v>11068</v>
      </c>
      <c r="C22858" s="669" t="s">
        <v>3144</v>
      </c>
      <c r="D22858" s="905" t="s">
        <v>15643</v>
      </c>
      <c r="E22858" s="671">
        <v>38250</v>
      </c>
      <c r="F22858" s="1083"/>
      <c r="G22858" s="125">
        <f t="shared" si="628"/>
        <v>-38250</v>
      </c>
      <c r="H22858" s="704" t="s">
        <v>15772</v>
      </c>
    </row>
    <row r="22859" spans="1:8" ht="15" x14ac:dyDescent="0.2">
      <c r="A22859" s="1081">
        <v>45681</v>
      </c>
      <c r="B22859" s="1082" t="s">
        <v>14596</v>
      </c>
      <c r="C22859" s="1082" t="s">
        <v>13540</v>
      </c>
      <c r="D22859" s="1123" t="s">
        <v>15642</v>
      </c>
      <c r="E22859" s="1083">
        <v>100000</v>
      </c>
      <c r="F22859" s="1083"/>
      <c r="G22859" s="125">
        <f t="shared" si="628"/>
        <v>-100000</v>
      </c>
      <c r="H22859" s="704" t="s">
        <v>15773</v>
      </c>
    </row>
    <row r="22860" spans="1:8" ht="15" x14ac:dyDescent="0.2">
      <c r="A22860" s="1201">
        <v>45681</v>
      </c>
      <c r="B22860" s="1202" t="s">
        <v>14232</v>
      </c>
      <c r="C22860" s="1202" t="s">
        <v>5740</v>
      </c>
      <c r="D22860" s="1203" t="s">
        <v>369</v>
      </c>
      <c r="E22860" s="125">
        <v>1900</v>
      </c>
      <c r="F22860" s="125"/>
      <c r="G22860" s="125">
        <f t="shared" si="628"/>
        <v>-1900</v>
      </c>
      <c r="H22860" s="704" t="s">
        <v>15774</v>
      </c>
    </row>
    <row r="22861" spans="1:8" ht="15" x14ac:dyDescent="0.2">
      <c r="A22861" s="1201">
        <v>45681</v>
      </c>
      <c r="B22861" s="1202" t="s">
        <v>14351</v>
      </c>
      <c r="C22861" s="1202" t="s">
        <v>5386</v>
      </c>
      <c r="D22861" s="1203" t="s">
        <v>15644</v>
      </c>
      <c r="E22861" s="125">
        <v>8000</v>
      </c>
      <c r="F22861" s="125"/>
      <c r="G22861" s="125">
        <f t="shared" si="628"/>
        <v>-8000</v>
      </c>
      <c r="H22861" s="704" t="s">
        <v>15775</v>
      </c>
    </row>
    <row r="22862" spans="1:8" ht="15" x14ac:dyDescent="0.2">
      <c r="A22862" s="1201">
        <v>45681</v>
      </c>
      <c r="B22862" s="1202" t="s">
        <v>14596</v>
      </c>
      <c r="C22862" s="1202" t="s">
        <v>391</v>
      </c>
      <c r="D22862" s="1203" t="s">
        <v>9212</v>
      </c>
      <c r="E22862" s="125">
        <v>4690</v>
      </c>
      <c r="F22862" s="125"/>
      <c r="G22862" s="125">
        <f t="shared" si="628"/>
        <v>-4690</v>
      </c>
      <c r="H22862" s="704" t="s">
        <v>15776</v>
      </c>
    </row>
    <row r="22863" spans="1:8" ht="24" x14ac:dyDescent="0.2">
      <c r="A22863" s="1201">
        <v>45682</v>
      </c>
      <c r="B22863" s="1202" t="s">
        <v>12334</v>
      </c>
      <c r="C22863" s="1202" t="s">
        <v>391</v>
      </c>
      <c r="D22863" s="1203" t="s">
        <v>15809</v>
      </c>
      <c r="E22863" s="125">
        <v>9000</v>
      </c>
      <c r="F22863" s="125"/>
      <c r="G22863" s="125">
        <f t="shared" ref="G22863:G22868" si="629">F22863-E22863</f>
        <v>-9000</v>
      </c>
      <c r="H22863" s="704" t="s">
        <v>15776</v>
      </c>
    </row>
    <row r="22864" spans="1:8" ht="15" x14ac:dyDescent="0.2">
      <c r="A22864" s="1201">
        <v>45682</v>
      </c>
      <c r="B22864" s="1202" t="s">
        <v>11068</v>
      </c>
      <c r="C22864" s="1202" t="s">
        <v>285</v>
      </c>
      <c r="D22864" s="1203" t="s">
        <v>15810</v>
      </c>
      <c r="E22864" s="125">
        <v>1000</v>
      </c>
      <c r="F22864" s="125"/>
      <c r="G22864" s="125">
        <f t="shared" si="629"/>
        <v>-1000</v>
      </c>
      <c r="H22864" s="704" t="s">
        <v>15776</v>
      </c>
    </row>
    <row r="22865" spans="1:8" ht="15" x14ac:dyDescent="0.2">
      <c r="A22865" s="1201">
        <v>45682</v>
      </c>
      <c r="B22865" s="1202" t="s">
        <v>14351</v>
      </c>
      <c r="C22865" s="1202" t="s">
        <v>10972</v>
      </c>
      <c r="D22865" s="1203" t="s">
        <v>15811</v>
      </c>
      <c r="E22865" s="125">
        <v>35560</v>
      </c>
      <c r="F22865" s="125"/>
      <c r="G22865" s="125">
        <f t="shared" si="629"/>
        <v>-35560</v>
      </c>
      <c r="H22865" s="704" t="s">
        <v>15776</v>
      </c>
    </row>
    <row r="22866" spans="1:8" ht="15" x14ac:dyDescent="0.2">
      <c r="A22866" s="1201">
        <v>45682</v>
      </c>
      <c r="B22866" s="1202" t="s">
        <v>14232</v>
      </c>
      <c r="C22866" s="1202" t="s">
        <v>391</v>
      </c>
      <c r="D22866" s="1203" t="s">
        <v>15812</v>
      </c>
      <c r="E22866" s="125">
        <v>10000</v>
      </c>
      <c r="F22866" s="125"/>
      <c r="G22866" s="125">
        <f t="shared" si="629"/>
        <v>-10000</v>
      </c>
      <c r="H22866" s="704" t="s">
        <v>15776</v>
      </c>
    </row>
    <row r="22867" spans="1:8" ht="15" x14ac:dyDescent="0.2">
      <c r="A22867" s="1201">
        <v>45682</v>
      </c>
      <c r="B22867" s="1202" t="s">
        <v>15261</v>
      </c>
      <c r="C22867" s="1202" t="s">
        <v>5740</v>
      </c>
      <c r="D22867" s="1203" t="s">
        <v>10325</v>
      </c>
      <c r="E22867" s="125">
        <v>300</v>
      </c>
      <c r="F22867" s="125"/>
      <c r="G22867" s="125">
        <f t="shared" si="629"/>
        <v>-300</v>
      </c>
      <c r="H22867" s="704" t="s">
        <v>15776</v>
      </c>
    </row>
    <row r="22868" spans="1:8" ht="15" x14ac:dyDescent="0.2">
      <c r="A22868" s="1201">
        <v>45682</v>
      </c>
      <c r="B22868" s="1202" t="s">
        <v>15261</v>
      </c>
      <c r="C22868" s="1202" t="s">
        <v>285</v>
      </c>
      <c r="D22868" s="1203" t="s">
        <v>15813</v>
      </c>
      <c r="E22868" s="125">
        <v>200</v>
      </c>
      <c r="F22868" s="125"/>
      <c r="G22868" s="125">
        <f t="shared" si="629"/>
        <v>-200</v>
      </c>
      <c r="H22868" s="704" t="s">
        <v>15776</v>
      </c>
    </row>
    <row r="22869" spans="1:8" ht="15" x14ac:dyDescent="0.2">
      <c r="A22869" s="1201">
        <v>45682</v>
      </c>
      <c r="B22869" s="1202" t="s">
        <v>14718</v>
      </c>
      <c r="C22869" s="1202" t="s">
        <v>10972</v>
      </c>
      <c r="D22869" s="1203" t="s">
        <v>15815</v>
      </c>
      <c r="E22869" s="125">
        <v>1090</v>
      </c>
      <c r="F22869" s="125"/>
      <c r="G22869" s="125">
        <f t="shared" ref="G22869:G22875" si="630">F22869-E22869</f>
        <v>-1090</v>
      </c>
      <c r="H22869" s="704" t="s">
        <v>15776</v>
      </c>
    </row>
    <row r="22870" spans="1:8" ht="15" x14ac:dyDescent="0.2">
      <c r="A22870" s="1201">
        <v>45682</v>
      </c>
      <c r="B22870" s="1202" t="s">
        <v>14718</v>
      </c>
      <c r="C22870" s="1202" t="s">
        <v>10972</v>
      </c>
      <c r="D22870" s="1203" t="s">
        <v>13351</v>
      </c>
      <c r="E22870" s="125">
        <v>19620</v>
      </c>
      <c r="F22870" s="125"/>
      <c r="G22870" s="125">
        <f t="shared" si="630"/>
        <v>-19620</v>
      </c>
      <c r="H22870" s="704" t="s">
        <v>15776</v>
      </c>
    </row>
    <row r="22871" spans="1:8" ht="15" x14ac:dyDescent="0.2">
      <c r="A22871" s="1201">
        <v>45682</v>
      </c>
      <c r="B22871" s="1202" t="s">
        <v>37</v>
      </c>
      <c r="C22871" s="1202" t="s">
        <v>10972</v>
      </c>
      <c r="D22871" s="1203" t="s">
        <v>13351</v>
      </c>
      <c r="E22871" s="125">
        <v>13760</v>
      </c>
      <c r="F22871" s="125"/>
      <c r="G22871" s="125">
        <f t="shared" si="630"/>
        <v>-13760</v>
      </c>
      <c r="H22871" s="704" t="s">
        <v>15776</v>
      </c>
    </row>
    <row r="22872" spans="1:8" ht="15" x14ac:dyDescent="0.2">
      <c r="A22872" s="1201">
        <v>45682</v>
      </c>
      <c r="B22872" s="1202" t="s">
        <v>14718</v>
      </c>
      <c r="C22872" s="1202" t="s">
        <v>10972</v>
      </c>
      <c r="D22872" s="1203" t="s">
        <v>13351</v>
      </c>
      <c r="E22872" s="125">
        <v>36650</v>
      </c>
      <c r="F22872" s="125"/>
      <c r="G22872" s="125">
        <f t="shared" si="630"/>
        <v>-36650</v>
      </c>
      <c r="H22872" s="704" t="s">
        <v>15776</v>
      </c>
    </row>
    <row r="22873" spans="1:8" ht="15" x14ac:dyDescent="0.2">
      <c r="A22873" s="1201">
        <v>45682</v>
      </c>
      <c r="B22873" s="1202" t="s">
        <v>37</v>
      </c>
      <c r="C22873" s="1202" t="s">
        <v>10972</v>
      </c>
      <c r="D22873" s="1203" t="s">
        <v>13351</v>
      </c>
      <c r="E22873" s="125">
        <v>22550</v>
      </c>
      <c r="F22873" s="125"/>
      <c r="G22873" s="125">
        <f t="shared" si="630"/>
        <v>-22550</v>
      </c>
      <c r="H22873" s="704" t="s">
        <v>15776</v>
      </c>
    </row>
    <row r="22874" spans="1:8" ht="15" x14ac:dyDescent="0.2">
      <c r="A22874" s="1201">
        <v>45682</v>
      </c>
      <c r="B22874" s="1202" t="s">
        <v>37</v>
      </c>
      <c r="C22874" s="1202" t="s">
        <v>10972</v>
      </c>
      <c r="D22874" s="1203" t="s">
        <v>13351</v>
      </c>
      <c r="E22874" s="125">
        <v>20500</v>
      </c>
      <c r="F22874" s="125"/>
      <c r="G22874" s="125">
        <f t="shared" si="630"/>
        <v>-20500</v>
      </c>
      <c r="H22874" s="704" t="s">
        <v>15776</v>
      </c>
    </row>
    <row r="22875" spans="1:8" ht="15" x14ac:dyDescent="0.2">
      <c r="A22875" s="1201">
        <v>45682</v>
      </c>
      <c r="B22875" s="1202" t="s">
        <v>37</v>
      </c>
      <c r="C22875" s="1202" t="s">
        <v>3113</v>
      </c>
      <c r="D22875" s="1203" t="s">
        <v>13351</v>
      </c>
      <c r="E22875" s="125">
        <v>10000</v>
      </c>
      <c r="F22875" s="125"/>
      <c r="G22875" s="125">
        <f t="shared" si="630"/>
        <v>-10000</v>
      </c>
      <c r="H22875" s="704" t="s">
        <v>15776</v>
      </c>
    </row>
    <row r="22876" spans="1:8" ht="24" x14ac:dyDescent="0.2">
      <c r="A22876" s="1081">
        <v>45684</v>
      </c>
      <c r="B22876" s="1082" t="s">
        <v>14351</v>
      </c>
      <c r="C22876" s="669" t="s">
        <v>14803</v>
      </c>
      <c r="D22876" s="905" t="s">
        <v>15824</v>
      </c>
      <c r="E22876" s="671">
        <v>63000</v>
      </c>
      <c r="F22876" s="1083"/>
      <c r="G22876" s="125">
        <f t="shared" ref="G22876:G22877" si="631">F22876-E22876</f>
        <v>-63000</v>
      </c>
      <c r="H22876" s="704" t="s">
        <v>15776</v>
      </c>
    </row>
    <row r="22877" spans="1:8" ht="24" x14ac:dyDescent="0.2">
      <c r="A22877" s="1081">
        <v>45684</v>
      </c>
      <c r="B22877" s="1082" t="s">
        <v>13213</v>
      </c>
      <c r="C22877" s="669" t="s">
        <v>14803</v>
      </c>
      <c r="D22877" s="905" t="s">
        <v>15824</v>
      </c>
      <c r="E22877" s="671">
        <v>16500</v>
      </c>
      <c r="F22877" s="1083"/>
      <c r="G22877" s="125">
        <f t="shared" si="631"/>
        <v>-16500</v>
      </c>
      <c r="H22877" s="704" t="s">
        <v>15776</v>
      </c>
    </row>
    <row r="22878" spans="1:8" ht="15" x14ac:dyDescent="0.2">
      <c r="A22878" s="1081">
        <v>45685</v>
      </c>
      <c r="B22878" s="1082" t="s">
        <v>13240</v>
      </c>
      <c r="C22878" s="1082" t="s">
        <v>12919</v>
      </c>
      <c r="D22878" s="1123" t="s">
        <v>15825</v>
      </c>
      <c r="E22878" s="1083">
        <v>500000</v>
      </c>
      <c r="F22878" s="1083"/>
      <c r="G22878" s="125">
        <f t="shared" ref="G22878:G22891" si="632">F22878-E22878</f>
        <v>-500000</v>
      </c>
      <c r="H22878" s="704" t="s">
        <v>15776</v>
      </c>
    </row>
    <row r="22879" spans="1:8" ht="15" x14ac:dyDescent="0.2">
      <c r="A22879" s="1081">
        <v>45685</v>
      </c>
      <c r="B22879" s="1082" t="s">
        <v>15430</v>
      </c>
      <c r="C22879" s="1082" t="s">
        <v>3144</v>
      </c>
      <c r="D22879" s="1123" t="s">
        <v>15547</v>
      </c>
      <c r="E22879" s="1083">
        <v>117760</v>
      </c>
      <c r="F22879" s="1083"/>
      <c r="G22879" s="125">
        <f t="shared" si="632"/>
        <v>-117760</v>
      </c>
      <c r="H22879" s="704" t="s">
        <v>15776</v>
      </c>
    </row>
    <row r="22880" spans="1:8" ht="24" x14ac:dyDescent="0.2">
      <c r="A22880" s="1081">
        <v>45685</v>
      </c>
      <c r="B22880" s="1082" t="s">
        <v>13240</v>
      </c>
      <c r="C22880" s="1082" t="s">
        <v>15121</v>
      </c>
      <c r="D22880" s="1123" t="s">
        <v>15826</v>
      </c>
      <c r="E22880" s="1083">
        <v>82010</v>
      </c>
      <c r="F22880" s="1083"/>
      <c r="G22880" s="125">
        <f t="shared" si="632"/>
        <v>-82010</v>
      </c>
      <c r="H22880" s="704" t="s">
        <v>15776</v>
      </c>
    </row>
    <row r="22881" spans="1:8" ht="15" x14ac:dyDescent="0.2">
      <c r="A22881" s="1081">
        <v>45685</v>
      </c>
      <c r="B22881" s="1082" t="s">
        <v>15100</v>
      </c>
      <c r="C22881" s="1082" t="s">
        <v>15414</v>
      </c>
      <c r="D22881" s="1123" t="s">
        <v>15827</v>
      </c>
      <c r="E22881" s="1083">
        <v>26000</v>
      </c>
      <c r="F22881" s="1083"/>
      <c r="G22881" s="125">
        <f t="shared" si="632"/>
        <v>-26000</v>
      </c>
      <c r="H22881" s="704" t="s">
        <v>15776</v>
      </c>
    </row>
    <row r="22882" spans="1:8" ht="15" x14ac:dyDescent="0.2">
      <c r="A22882" s="1201">
        <v>45686</v>
      </c>
      <c r="B22882" s="1202" t="s">
        <v>14351</v>
      </c>
      <c r="C22882" s="1202" t="s">
        <v>14161</v>
      </c>
      <c r="D22882" s="1203" t="s">
        <v>15816</v>
      </c>
      <c r="E22882" s="125">
        <v>20000</v>
      </c>
      <c r="F22882" s="125"/>
      <c r="G22882" s="125">
        <f t="shared" si="632"/>
        <v>-20000</v>
      </c>
      <c r="H22882" s="704" t="s">
        <v>15776</v>
      </c>
    </row>
    <row r="22883" spans="1:8" ht="15" x14ac:dyDescent="0.2">
      <c r="A22883" s="1201">
        <v>45686</v>
      </c>
      <c r="B22883" s="1202" t="s">
        <v>14232</v>
      </c>
      <c r="C22883" s="1202" t="s">
        <v>5386</v>
      </c>
      <c r="D22883" s="1203" t="s">
        <v>15817</v>
      </c>
      <c r="E22883" s="125">
        <v>24840</v>
      </c>
      <c r="F22883" s="125"/>
      <c r="G22883" s="125">
        <f t="shared" si="632"/>
        <v>-24840</v>
      </c>
      <c r="H22883" s="704" t="s">
        <v>15776</v>
      </c>
    </row>
    <row r="22884" spans="1:8" ht="15" x14ac:dyDescent="0.2">
      <c r="A22884" s="1201">
        <v>45686</v>
      </c>
      <c r="B22884" s="1202" t="s">
        <v>14718</v>
      </c>
      <c r="C22884" s="1202" t="s">
        <v>5386</v>
      </c>
      <c r="D22884" s="1203" t="s">
        <v>15818</v>
      </c>
      <c r="E22884" s="125">
        <v>15150</v>
      </c>
      <c r="F22884" s="125"/>
      <c r="G22884" s="125">
        <f t="shared" si="632"/>
        <v>-15150</v>
      </c>
      <c r="H22884" s="704" t="s">
        <v>15776</v>
      </c>
    </row>
    <row r="22885" spans="1:8" ht="15" x14ac:dyDescent="0.2">
      <c r="A22885" s="1201">
        <v>45686</v>
      </c>
      <c r="B22885" s="1202" t="s">
        <v>11068</v>
      </c>
      <c r="C22885" s="1202" t="s">
        <v>5740</v>
      </c>
      <c r="D22885" s="1203" t="s">
        <v>369</v>
      </c>
      <c r="E22885" s="125">
        <v>1900</v>
      </c>
      <c r="F22885" s="125"/>
      <c r="G22885" s="125">
        <f t="shared" si="632"/>
        <v>-1900</v>
      </c>
      <c r="H22885" s="704" t="s">
        <v>15776</v>
      </c>
    </row>
    <row r="22886" spans="1:8" ht="15" x14ac:dyDescent="0.2">
      <c r="A22886" s="1201">
        <v>45686</v>
      </c>
      <c r="B22886" s="1202" t="s">
        <v>13278</v>
      </c>
      <c r="C22886" s="1202" t="s">
        <v>5740</v>
      </c>
      <c r="D22886" s="1203" t="s">
        <v>369</v>
      </c>
      <c r="E22886" s="125">
        <v>1500</v>
      </c>
      <c r="F22886" s="125"/>
      <c r="G22886" s="125">
        <f t="shared" si="632"/>
        <v>-1500</v>
      </c>
      <c r="H22886" s="704" t="s">
        <v>15776</v>
      </c>
    </row>
    <row r="22887" spans="1:8" ht="15" x14ac:dyDescent="0.2">
      <c r="A22887" s="1201">
        <v>45686</v>
      </c>
      <c r="B22887" s="1202" t="s">
        <v>15338</v>
      </c>
      <c r="C22887" s="1202" t="s">
        <v>10972</v>
      </c>
      <c r="D22887" s="1203" t="s">
        <v>15819</v>
      </c>
      <c r="E22887" s="125">
        <v>31000</v>
      </c>
      <c r="F22887" s="125"/>
      <c r="G22887" s="125">
        <f t="shared" si="632"/>
        <v>-31000</v>
      </c>
      <c r="H22887" s="704" t="s">
        <v>15776</v>
      </c>
    </row>
    <row r="22888" spans="1:8" ht="24" x14ac:dyDescent="0.2">
      <c r="A22888" s="1201">
        <v>45686</v>
      </c>
      <c r="B22888" s="1202" t="s">
        <v>15004</v>
      </c>
      <c r="C22888" s="1202" t="s">
        <v>10972</v>
      </c>
      <c r="D22888" s="1203" t="s">
        <v>15820</v>
      </c>
      <c r="E22888" s="125">
        <v>5800</v>
      </c>
      <c r="F22888" s="125"/>
      <c r="G22888" s="125">
        <f t="shared" si="632"/>
        <v>-5800</v>
      </c>
      <c r="H22888" s="704" t="s">
        <v>15776</v>
      </c>
    </row>
    <row r="22889" spans="1:8" ht="15" x14ac:dyDescent="0.2">
      <c r="A22889" s="1201">
        <v>45686</v>
      </c>
      <c r="B22889" s="1202" t="s">
        <v>15400</v>
      </c>
      <c r="C22889" s="1202" t="s">
        <v>285</v>
      </c>
      <c r="D22889" s="1203" t="s">
        <v>15821</v>
      </c>
      <c r="E22889" s="125">
        <v>2000</v>
      </c>
      <c r="F22889" s="125"/>
      <c r="G22889" s="125">
        <f t="shared" si="632"/>
        <v>-2000</v>
      </c>
      <c r="H22889" s="704" t="s">
        <v>15776</v>
      </c>
    </row>
    <row r="22890" spans="1:8" ht="15" x14ac:dyDescent="0.2">
      <c r="A22890" s="1201">
        <v>45686</v>
      </c>
      <c r="B22890" s="1202" t="s">
        <v>15004</v>
      </c>
      <c r="C22890" s="1202" t="s">
        <v>10972</v>
      </c>
      <c r="D22890" s="1203" t="s">
        <v>15822</v>
      </c>
      <c r="E22890" s="125">
        <v>5761</v>
      </c>
      <c r="F22890" s="125"/>
      <c r="G22890" s="125">
        <f t="shared" si="632"/>
        <v>-5761</v>
      </c>
      <c r="H22890" s="704" t="s">
        <v>15776</v>
      </c>
    </row>
    <row r="22891" spans="1:8" ht="15" x14ac:dyDescent="0.2">
      <c r="A22891" s="1201">
        <v>45686</v>
      </c>
      <c r="B22891" s="1202" t="s">
        <v>14351</v>
      </c>
      <c r="C22891" s="1202" t="s">
        <v>10972</v>
      </c>
      <c r="D22891" s="1203" t="s">
        <v>15823</v>
      </c>
      <c r="E22891" s="125">
        <v>4900</v>
      </c>
      <c r="F22891" s="125"/>
      <c r="G22891" s="125">
        <f t="shared" si="632"/>
        <v>-4900</v>
      </c>
      <c r="H22891" s="704" t="s">
        <v>15776</v>
      </c>
    </row>
    <row r="22892" spans="1:8" ht="15" x14ac:dyDescent="0.2">
      <c r="A22892" s="1201">
        <v>45686</v>
      </c>
      <c r="B22892" s="1202" t="s">
        <v>103</v>
      </c>
      <c r="C22892" s="1202" t="s">
        <v>391</v>
      </c>
      <c r="D22892" s="1203" t="s">
        <v>10199</v>
      </c>
      <c r="E22892" s="125">
        <v>4000</v>
      </c>
      <c r="F22892" s="125"/>
      <c r="G22892" s="125">
        <f t="shared" ref="G22892" si="633">F22892-E22892</f>
        <v>-4000</v>
      </c>
      <c r="H22892" s="704" t="s">
        <v>15776</v>
      </c>
    </row>
    <row r="22893" spans="1:8" ht="19.5" customHeight="1" x14ac:dyDescent="0.2">
      <c r="A22893" s="1081">
        <v>45686</v>
      </c>
      <c r="B22893" s="1082" t="s">
        <v>14351</v>
      </c>
      <c r="C22893" s="669" t="s">
        <v>437</v>
      </c>
      <c r="D22893" s="905" t="s">
        <v>15829</v>
      </c>
      <c r="E22893" s="671">
        <v>124300</v>
      </c>
      <c r="F22893" s="1083"/>
      <c r="G22893" s="125">
        <f t="shared" ref="G22893:G22896" si="634">F22893-E22893</f>
        <v>-124300</v>
      </c>
      <c r="H22893" s="704" t="s">
        <v>15776</v>
      </c>
    </row>
    <row r="22894" spans="1:8" ht="18.75" customHeight="1" x14ac:dyDescent="0.2">
      <c r="A22894" s="1081">
        <v>45686</v>
      </c>
      <c r="B22894" s="1082" t="s">
        <v>14232</v>
      </c>
      <c r="C22894" s="669" t="s">
        <v>437</v>
      </c>
      <c r="D22894" s="905" t="s">
        <v>15830</v>
      </c>
      <c r="E22894" s="671">
        <v>98000</v>
      </c>
      <c r="F22894" s="1083"/>
      <c r="G22894" s="125">
        <f t="shared" si="634"/>
        <v>-98000</v>
      </c>
      <c r="H22894" s="704" t="s">
        <v>15776</v>
      </c>
    </row>
    <row r="22895" spans="1:8" ht="15" x14ac:dyDescent="0.2">
      <c r="A22895" s="1081">
        <v>45686</v>
      </c>
      <c r="B22895" s="1082" t="s">
        <v>13240</v>
      </c>
      <c r="C22895" s="1082" t="s">
        <v>12919</v>
      </c>
      <c r="D22895" s="1123" t="s">
        <v>15825</v>
      </c>
      <c r="E22895" s="1083">
        <v>310000</v>
      </c>
      <c r="F22895" s="1083"/>
      <c r="G22895" s="125">
        <f t="shared" si="634"/>
        <v>-310000</v>
      </c>
      <c r="H22895" s="704" t="s">
        <v>15776</v>
      </c>
    </row>
    <row r="22896" spans="1:8" ht="15" x14ac:dyDescent="0.2">
      <c r="A22896" s="1081">
        <v>45686</v>
      </c>
      <c r="B22896" s="1082" t="s">
        <v>14232</v>
      </c>
      <c r="C22896" s="1082" t="s">
        <v>14180</v>
      </c>
      <c r="D22896" s="1123" t="s">
        <v>15828</v>
      </c>
      <c r="E22896" s="1083">
        <v>1000000</v>
      </c>
      <c r="F22896" s="1083"/>
      <c r="G22896" s="125">
        <f t="shared" si="634"/>
        <v>-1000000</v>
      </c>
      <c r="H22896" s="704" t="s">
        <v>15776</v>
      </c>
    </row>
    <row r="22897" spans="1:8" ht="15" x14ac:dyDescent="0.2">
      <c r="A22897" s="1201">
        <v>45687</v>
      </c>
      <c r="B22897" s="1202" t="s">
        <v>14351</v>
      </c>
      <c r="C22897" s="1202" t="s">
        <v>10972</v>
      </c>
      <c r="D22897" s="1203" t="s">
        <v>15831</v>
      </c>
      <c r="E22897" s="125">
        <v>13600</v>
      </c>
      <c r="F22897" s="125"/>
      <c r="G22897" s="125">
        <f t="shared" ref="G22897:G22908" si="635">F22897-E22897</f>
        <v>-13600</v>
      </c>
      <c r="H22897" s="704" t="s">
        <v>15776</v>
      </c>
    </row>
    <row r="22898" spans="1:8" ht="15" x14ac:dyDescent="0.2">
      <c r="A22898" s="1081">
        <v>45687</v>
      </c>
      <c r="B22898" s="1082" t="s">
        <v>14334</v>
      </c>
      <c r="C22898" s="1082" t="s">
        <v>10972</v>
      </c>
      <c r="D22898" s="1123" t="s">
        <v>15832</v>
      </c>
      <c r="E22898" s="1083">
        <v>12236</v>
      </c>
      <c r="F22898" s="1083"/>
      <c r="G22898" s="125">
        <f t="shared" si="635"/>
        <v>-12236</v>
      </c>
      <c r="H22898" s="704" t="s">
        <v>15776</v>
      </c>
    </row>
    <row r="22899" spans="1:8" ht="15" x14ac:dyDescent="0.2">
      <c r="A22899" s="1081">
        <v>45687</v>
      </c>
      <c r="B22899" s="1082" t="s">
        <v>14232</v>
      </c>
      <c r="C22899" s="1082" t="s">
        <v>10972</v>
      </c>
      <c r="D22899" s="1123" t="s">
        <v>12497</v>
      </c>
      <c r="E22899" s="1083">
        <v>17600</v>
      </c>
      <c r="F22899" s="1083"/>
      <c r="G22899" s="125">
        <f t="shared" si="635"/>
        <v>-17600</v>
      </c>
      <c r="H22899" s="704" t="s">
        <v>15776</v>
      </c>
    </row>
    <row r="22900" spans="1:8" ht="15" x14ac:dyDescent="0.2">
      <c r="A22900" s="1081">
        <v>45687</v>
      </c>
      <c r="B22900" s="1082" t="s">
        <v>14351</v>
      </c>
      <c r="C22900" s="1082" t="s">
        <v>10972</v>
      </c>
      <c r="D22900" s="1123" t="s">
        <v>15833</v>
      </c>
      <c r="E22900" s="1083">
        <v>1000</v>
      </c>
      <c r="F22900" s="1083"/>
      <c r="G22900" s="125">
        <f t="shared" si="635"/>
        <v>-1000</v>
      </c>
      <c r="H22900" s="704" t="s">
        <v>15776</v>
      </c>
    </row>
    <row r="22901" spans="1:8" ht="15" x14ac:dyDescent="0.2">
      <c r="A22901" s="1201">
        <v>45687</v>
      </c>
      <c r="B22901" s="1202" t="s">
        <v>13240</v>
      </c>
      <c r="C22901" s="1202" t="s">
        <v>391</v>
      </c>
      <c r="D22901" s="1203" t="s">
        <v>15834</v>
      </c>
      <c r="E22901" s="125">
        <v>15000</v>
      </c>
      <c r="F22901" s="125"/>
      <c r="G22901" s="125">
        <f t="shared" si="635"/>
        <v>-15000</v>
      </c>
      <c r="H22901" s="704" t="s">
        <v>15776</v>
      </c>
    </row>
    <row r="22902" spans="1:8" ht="15" x14ac:dyDescent="0.2">
      <c r="A22902" s="1201">
        <v>45687</v>
      </c>
      <c r="B22902" s="1202" t="s">
        <v>13213</v>
      </c>
      <c r="C22902" s="1202" t="s">
        <v>8941</v>
      </c>
      <c r="D22902" s="1203" t="s">
        <v>15835</v>
      </c>
      <c r="E22902" s="125">
        <v>11960</v>
      </c>
      <c r="F22902" s="125"/>
      <c r="G22902" s="125">
        <f t="shared" si="635"/>
        <v>-11960</v>
      </c>
      <c r="H22902" s="704" t="s">
        <v>15776</v>
      </c>
    </row>
    <row r="22903" spans="1:8" ht="15" x14ac:dyDescent="0.2">
      <c r="A22903" s="1201">
        <v>45687</v>
      </c>
      <c r="B22903" s="1202" t="s">
        <v>11068</v>
      </c>
      <c r="C22903" s="1202" t="s">
        <v>5740</v>
      </c>
      <c r="D22903" s="1203" t="s">
        <v>369</v>
      </c>
      <c r="E22903" s="125">
        <v>1200</v>
      </c>
      <c r="F22903" s="125"/>
      <c r="G22903" s="125">
        <f t="shared" si="635"/>
        <v>-1200</v>
      </c>
      <c r="H22903" s="704" t="s">
        <v>15776</v>
      </c>
    </row>
    <row r="22904" spans="1:8" ht="15" x14ac:dyDescent="0.2">
      <c r="A22904" s="1201">
        <v>45687</v>
      </c>
      <c r="B22904" s="1202" t="s">
        <v>13213</v>
      </c>
      <c r="C22904" s="1202" t="s">
        <v>285</v>
      </c>
      <c r="D22904" s="1203" t="s">
        <v>15836</v>
      </c>
      <c r="E22904" s="125">
        <v>10000</v>
      </c>
      <c r="F22904" s="125"/>
      <c r="G22904" s="125">
        <f t="shared" si="635"/>
        <v>-10000</v>
      </c>
      <c r="H22904" s="704" t="s">
        <v>15776</v>
      </c>
    </row>
    <row r="22905" spans="1:8" ht="15" x14ac:dyDescent="0.2">
      <c r="A22905" s="1201">
        <v>45687</v>
      </c>
      <c r="B22905" s="1202" t="s">
        <v>12671</v>
      </c>
      <c r="C22905" s="1202" t="s">
        <v>10972</v>
      </c>
      <c r="D22905" s="1203" t="s">
        <v>15837</v>
      </c>
      <c r="E22905" s="125">
        <v>1500</v>
      </c>
      <c r="F22905" s="125"/>
      <c r="G22905" s="125">
        <f t="shared" si="635"/>
        <v>-1500</v>
      </c>
      <c r="H22905" s="704" t="s">
        <v>15776</v>
      </c>
    </row>
    <row r="22906" spans="1:8" ht="15" x14ac:dyDescent="0.2">
      <c r="A22906" s="1201">
        <v>45687</v>
      </c>
      <c r="B22906" s="1202" t="s">
        <v>15338</v>
      </c>
      <c r="C22906" s="1202" t="s">
        <v>5740</v>
      </c>
      <c r="D22906" s="1203" t="s">
        <v>369</v>
      </c>
      <c r="E22906" s="125">
        <v>1500</v>
      </c>
      <c r="F22906" s="125"/>
      <c r="G22906" s="125">
        <f t="shared" si="635"/>
        <v>-1500</v>
      </c>
      <c r="H22906" s="704" t="s">
        <v>15776</v>
      </c>
    </row>
    <row r="22907" spans="1:8" ht="15" x14ac:dyDescent="0.2">
      <c r="A22907" s="1201">
        <v>45687</v>
      </c>
      <c r="B22907" s="1202" t="s">
        <v>15004</v>
      </c>
      <c r="C22907" s="1202" t="s">
        <v>10972</v>
      </c>
      <c r="D22907" s="1203" t="s">
        <v>15838</v>
      </c>
      <c r="E22907" s="125">
        <v>3430</v>
      </c>
      <c r="F22907" s="125"/>
      <c r="G22907" s="125">
        <f t="shared" si="635"/>
        <v>-3430</v>
      </c>
      <c r="H22907" s="704" t="s">
        <v>15776</v>
      </c>
    </row>
    <row r="22908" spans="1:8" ht="15" x14ac:dyDescent="0.2">
      <c r="A22908" s="1201">
        <v>45687</v>
      </c>
      <c r="B22908" s="1202" t="s">
        <v>103</v>
      </c>
      <c r="C22908" s="1202" t="s">
        <v>391</v>
      </c>
      <c r="D22908" s="1203" t="s">
        <v>10199</v>
      </c>
      <c r="E22908" s="125">
        <v>4000</v>
      </c>
      <c r="F22908" s="125"/>
      <c r="G22908" s="125">
        <f t="shared" si="635"/>
        <v>-4000</v>
      </c>
      <c r="H22908" s="704" t="s">
        <v>15776</v>
      </c>
    </row>
    <row r="22909" spans="1:8" ht="15" x14ac:dyDescent="0.2">
      <c r="A22909" s="1081">
        <v>45687</v>
      </c>
      <c r="B22909" s="1082" t="s">
        <v>14334</v>
      </c>
      <c r="C22909" s="669" t="s">
        <v>15046</v>
      </c>
      <c r="D22909" s="905" t="s">
        <v>15839</v>
      </c>
      <c r="E22909" s="671">
        <v>45741</v>
      </c>
      <c r="F22909" s="1083"/>
      <c r="G22909" s="125">
        <f t="shared" ref="G22909" si="636">F22909-E22909</f>
        <v>-45741</v>
      </c>
      <c r="H22909" s="704" t="s">
        <v>15776</v>
      </c>
    </row>
    <row r="22910" spans="1:8" ht="15" x14ac:dyDescent="0.2">
      <c r="A22910" s="1081">
        <v>45687</v>
      </c>
      <c r="B22910" s="1082" t="s">
        <v>14718</v>
      </c>
      <c r="C22910" s="669" t="s">
        <v>15046</v>
      </c>
      <c r="D22910" s="905" t="s">
        <v>15839</v>
      </c>
      <c r="E22910" s="671">
        <v>140000</v>
      </c>
      <c r="F22910" s="1083"/>
      <c r="G22910" s="125">
        <f t="shared" ref="G22910:G22919" si="637">F22910-E22910</f>
        <v>-140000</v>
      </c>
      <c r="H22910" s="704" t="s">
        <v>15776</v>
      </c>
    </row>
    <row r="22911" spans="1:8" ht="15" x14ac:dyDescent="0.2">
      <c r="A22911" s="1081">
        <v>45687</v>
      </c>
      <c r="B22911" s="1082" t="s">
        <v>14232</v>
      </c>
      <c r="C22911" s="669" t="s">
        <v>15046</v>
      </c>
      <c r="D22911" s="905" t="s">
        <v>15839</v>
      </c>
      <c r="E22911" s="671">
        <v>31000</v>
      </c>
      <c r="F22911" s="1083"/>
      <c r="G22911" s="125">
        <f t="shared" si="637"/>
        <v>-31000</v>
      </c>
      <c r="H22911" s="704" t="s">
        <v>15776</v>
      </c>
    </row>
    <row r="22912" spans="1:8" ht="15" x14ac:dyDescent="0.2">
      <c r="A22912" s="1201">
        <v>45688</v>
      </c>
      <c r="B22912" s="1202" t="s">
        <v>25</v>
      </c>
      <c r="C22912" s="1202" t="s">
        <v>8141</v>
      </c>
      <c r="D22912" s="1203" t="s">
        <v>15840</v>
      </c>
      <c r="E22912" s="125">
        <v>770</v>
      </c>
      <c r="F22912" s="125"/>
      <c r="G22912" s="125">
        <f t="shared" si="637"/>
        <v>-770</v>
      </c>
      <c r="H22912" s="704" t="s">
        <v>15776</v>
      </c>
    </row>
    <row r="22913" spans="1:8" ht="15" x14ac:dyDescent="0.2">
      <c r="A22913" s="1201">
        <v>45688</v>
      </c>
      <c r="B22913" s="1202" t="s">
        <v>103</v>
      </c>
      <c r="C22913" s="1202" t="s">
        <v>8141</v>
      </c>
      <c r="D22913" s="1203" t="s">
        <v>15840</v>
      </c>
      <c r="E22913" s="125">
        <v>800</v>
      </c>
      <c r="F22913" s="125"/>
      <c r="G22913" s="125">
        <f t="shared" si="637"/>
        <v>-800</v>
      </c>
      <c r="H22913" s="704" t="s">
        <v>15776</v>
      </c>
    </row>
    <row r="22914" spans="1:8" ht="15" x14ac:dyDescent="0.2">
      <c r="A22914" s="1201">
        <v>45688</v>
      </c>
      <c r="B22914" s="1202" t="s">
        <v>14351</v>
      </c>
      <c r="C22914" s="1202" t="s">
        <v>10972</v>
      </c>
      <c r="D22914" s="1203" t="s">
        <v>15841</v>
      </c>
      <c r="E22914" s="125">
        <v>3515</v>
      </c>
      <c r="F22914" s="125"/>
      <c r="G22914" s="125">
        <f t="shared" si="637"/>
        <v>-3515</v>
      </c>
      <c r="H22914" s="704" t="s">
        <v>15776</v>
      </c>
    </row>
    <row r="22915" spans="1:8" ht="15" x14ac:dyDescent="0.2">
      <c r="A22915" s="1201">
        <v>45688</v>
      </c>
      <c r="B22915" s="1202" t="s">
        <v>15338</v>
      </c>
      <c r="C22915" s="1202" t="s">
        <v>5740</v>
      </c>
      <c r="D22915" s="1203" t="s">
        <v>11871</v>
      </c>
      <c r="E22915" s="125">
        <v>1000</v>
      </c>
      <c r="F22915" s="125"/>
      <c r="G22915" s="125">
        <f t="shared" si="637"/>
        <v>-1000</v>
      </c>
      <c r="H22915" s="704" t="s">
        <v>15776</v>
      </c>
    </row>
    <row r="22916" spans="1:8" ht="15" x14ac:dyDescent="0.2">
      <c r="A22916" s="1201">
        <v>45688</v>
      </c>
      <c r="B22916" s="1202" t="s">
        <v>14232</v>
      </c>
      <c r="C22916" s="1202" t="s">
        <v>5740</v>
      </c>
      <c r="D22916" s="1203" t="s">
        <v>369</v>
      </c>
      <c r="E22916" s="125">
        <v>3000</v>
      </c>
      <c r="F22916" s="125"/>
      <c r="G22916" s="125">
        <f t="shared" si="637"/>
        <v>-3000</v>
      </c>
      <c r="H22916" s="704" t="s">
        <v>15776</v>
      </c>
    </row>
    <row r="22917" spans="1:8" ht="15" x14ac:dyDescent="0.2">
      <c r="A22917" s="1201">
        <v>45688</v>
      </c>
      <c r="B22917" s="1202" t="s">
        <v>12671</v>
      </c>
      <c r="C22917" s="1202" t="s">
        <v>391</v>
      </c>
      <c r="D22917" s="1203" t="s">
        <v>15842</v>
      </c>
      <c r="E22917" s="125">
        <v>2100</v>
      </c>
      <c r="F22917" s="125"/>
      <c r="G22917" s="125">
        <f t="shared" si="637"/>
        <v>-2100</v>
      </c>
      <c r="H22917" s="704" t="s">
        <v>15776</v>
      </c>
    </row>
    <row r="22918" spans="1:8" ht="15" x14ac:dyDescent="0.2">
      <c r="A22918" s="1201">
        <v>45688</v>
      </c>
      <c r="B22918" s="1202" t="s">
        <v>15261</v>
      </c>
      <c r="C22918" s="1202" t="s">
        <v>391</v>
      </c>
      <c r="D22918" s="1203" t="s">
        <v>15843</v>
      </c>
      <c r="E22918" s="125">
        <v>1500</v>
      </c>
      <c r="F22918" s="125"/>
      <c r="G22918" s="125">
        <f t="shared" si="637"/>
        <v>-1500</v>
      </c>
      <c r="H22918" s="704" t="s">
        <v>15776</v>
      </c>
    </row>
    <row r="22919" spans="1:8" ht="15" x14ac:dyDescent="0.2">
      <c r="A22919" s="1201">
        <v>45688</v>
      </c>
      <c r="B22919" s="1202" t="s">
        <v>13240</v>
      </c>
      <c r="C22919" s="1202" t="s">
        <v>285</v>
      </c>
      <c r="D22919" s="1203" t="s">
        <v>15844</v>
      </c>
      <c r="E22919" s="125">
        <v>2000</v>
      </c>
      <c r="F22919" s="125"/>
      <c r="G22919" s="125">
        <f t="shared" si="637"/>
        <v>-2000</v>
      </c>
      <c r="H22919" s="704" t="s">
        <v>15776</v>
      </c>
    </row>
    <row r="22920" spans="1:8" ht="15" x14ac:dyDescent="0.2">
      <c r="A22920" s="1201">
        <v>45688</v>
      </c>
      <c r="B22920" s="1202" t="s">
        <v>103</v>
      </c>
      <c r="C22920" s="1202" t="s">
        <v>793</v>
      </c>
      <c r="D22920" s="1203" t="s">
        <v>15859</v>
      </c>
      <c r="E22920" s="125">
        <v>7000</v>
      </c>
      <c r="F22920" s="125"/>
      <c r="G22920" s="125">
        <f t="shared" ref="G22920:G22923" si="638">F22920-E22920</f>
        <v>-7000</v>
      </c>
      <c r="H22920" s="704" t="s">
        <v>15776</v>
      </c>
    </row>
    <row r="22921" spans="1:8" ht="15" x14ac:dyDescent="0.2">
      <c r="A22921" s="1201">
        <v>45688</v>
      </c>
      <c r="B22921" s="1202" t="s">
        <v>14351</v>
      </c>
      <c r="C22921" s="1202" t="s">
        <v>5740</v>
      </c>
      <c r="D22921" s="1203" t="s">
        <v>369</v>
      </c>
      <c r="E22921" s="125">
        <v>2000</v>
      </c>
      <c r="F22921" s="125"/>
      <c r="G22921" s="125">
        <f t="shared" si="638"/>
        <v>-2000</v>
      </c>
      <c r="H22921" s="704" t="s">
        <v>15776</v>
      </c>
    </row>
    <row r="22922" spans="1:8" ht="15" x14ac:dyDescent="0.2">
      <c r="A22922" s="1201">
        <v>45688</v>
      </c>
      <c r="B22922" s="1202" t="s">
        <v>13240</v>
      </c>
      <c r="C22922" s="1202" t="s">
        <v>5740</v>
      </c>
      <c r="D22922" s="1203" t="s">
        <v>369</v>
      </c>
      <c r="E22922" s="125">
        <v>1000</v>
      </c>
      <c r="F22922" s="125"/>
      <c r="G22922" s="125">
        <f t="shared" si="638"/>
        <v>-1000</v>
      </c>
      <c r="H22922" s="704" t="s">
        <v>15776</v>
      </c>
    </row>
    <row r="22923" spans="1:8" ht="15" x14ac:dyDescent="0.2">
      <c r="A22923" s="1201">
        <v>45688</v>
      </c>
      <c r="B22923" s="1202" t="s">
        <v>103</v>
      </c>
      <c r="C22923" s="1202" t="s">
        <v>391</v>
      </c>
      <c r="D22923" s="1203" t="s">
        <v>10199</v>
      </c>
      <c r="E22923" s="125">
        <v>3000</v>
      </c>
      <c r="F22923" s="125"/>
      <c r="G22923" s="125">
        <f t="shared" si="638"/>
        <v>-3000</v>
      </c>
      <c r="H22923" s="704" t="s">
        <v>15776</v>
      </c>
    </row>
    <row r="22924" spans="1:8" ht="15" x14ac:dyDescent="0.2">
      <c r="A22924" s="1081">
        <v>45688</v>
      </c>
      <c r="B22924" s="1082" t="s">
        <v>11068</v>
      </c>
      <c r="C22924" s="669" t="s">
        <v>15845</v>
      </c>
      <c r="D22924" s="905" t="s">
        <v>15853</v>
      </c>
      <c r="E22924" s="671">
        <v>29697</v>
      </c>
      <c r="F22924" s="1083"/>
      <c r="G22924" s="125">
        <f t="shared" ref="G22924:G22929" si="639">F22924-E22924</f>
        <v>-29697</v>
      </c>
      <c r="H22924" s="704" t="s">
        <v>15776</v>
      </c>
    </row>
    <row r="22925" spans="1:8" ht="15" x14ac:dyDescent="0.2">
      <c r="A22925" s="1081">
        <v>45688</v>
      </c>
      <c r="B22925" s="1082" t="s">
        <v>12671</v>
      </c>
      <c r="C22925" s="669" t="s">
        <v>15845</v>
      </c>
      <c r="D22925" s="905" t="s">
        <v>15853</v>
      </c>
      <c r="E22925" s="671">
        <v>81000</v>
      </c>
      <c r="F22925" s="1083"/>
      <c r="G22925" s="125">
        <f t="shared" ref="G22925:G22927" si="640">F22925-E22925</f>
        <v>-81000</v>
      </c>
      <c r="H22925" s="704" t="s">
        <v>15776</v>
      </c>
    </row>
    <row r="22926" spans="1:8" ht="15" x14ac:dyDescent="0.2">
      <c r="A22926" s="1081">
        <v>45688</v>
      </c>
      <c r="B22926" s="1082" t="s">
        <v>14568</v>
      </c>
      <c r="C22926" s="669" t="s">
        <v>15845</v>
      </c>
      <c r="D22926" s="905" t="s">
        <v>15853</v>
      </c>
      <c r="E22926" s="671">
        <v>147820</v>
      </c>
      <c r="F22926" s="1083"/>
      <c r="G22926" s="125">
        <f t="shared" si="640"/>
        <v>-147820</v>
      </c>
      <c r="H22926" s="704" t="s">
        <v>15776</v>
      </c>
    </row>
    <row r="22927" spans="1:8" ht="15" x14ac:dyDescent="0.2">
      <c r="A22927" s="1081">
        <v>45688</v>
      </c>
      <c r="B22927" s="1082" t="s">
        <v>14232</v>
      </c>
      <c r="C22927" s="669" t="s">
        <v>15845</v>
      </c>
      <c r="D22927" s="905" t="s">
        <v>15853</v>
      </c>
      <c r="E22927" s="671">
        <v>241483</v>
      </c>
      <c r="F22927" s="1083"/>
      <c r="G22927" s="125">
        <f t="shared" si="640"/>
        <v>-241483</v>
      </c>
      <c r="H22927" s="704" t="s">
        <v>15776</v>
      </c>
    </row>
    <row r="22928" spans="1:8" ht="15" x14ac:dyDescent="0.2">
      <c r="A22928" s="1201">
        <v>45688</v>
      </c>
      <c r="B22928" s="1202" t="s">
        <v>15338</v>
      </c>
      <c r="C22928" s="1202" t="s">
        <v>15846</v>
      </c>
      <c r="D22928" s="1203" t="s">
        <v>15847</v>
      </c>
      <c r="E22928" s="125">
        <v>1000000</v>
      </c>
      <c r="F22928" s="125"/>
      <c r="G22928" s="125">
        <f t="shared" si="639"/>
        <v>-1000000</v>
      </c>
      <c r="H22928" s="1204" t="s">
        <v>15776</v>
      </c>
    </row>
    <row r="22929" spans="1:8" ht="24" x14ac:dyDescent="0.2">
      <c r="A22929" s="1201">
        <v>45688</v>
      </c>
      <c r="B22929" s="1202" t="s">
        <v>14351</v>
      </c>
      <c r="C22929" s="1202" t="s">
        <v>15848</v>
      </c>
      <c r="D22929" s="1203" t="s">
        <v>15849</v>
      </c>
      <c r="E22929" s="125">
        <v>70000</v>
      </c>
      <c r="F22929" s="125"/>
      <c r="G22929" s="125">
        <f t="shared" si="639"/>
        <v>-70000</v>
      </c>
      <c r="H22929" s="1204" t="s">
        <v>15776</v>
      </c>
    </row>
    <row r="22930" spans="1:8" ht="24" x14ac:dyDescent="0.2">
      <c r="A22930" s="732">
        <v>45658</v>
      </c>
      <c r="B22930" s="173" t="s">
        <v>12671</v>
      </c>
      <c r="C22930" s="173" t="s">
        <v>1197</v>
      </c>
      <c r="D22930" s="227" t="s">
        <v>15411</v>
      </c>
      <c r="E22930" s="235">
        <v>1000000</v>
      </c>
      <c r="F22930" s="235"/>
      <c r="G22930" s="235">
        <f t="shared" si="596"/>
        <v>-1000000</v>
      </c>
      <c r="H22930" s="708" t="s">
        <v>15118</v>
      </c>
    </row>
    <row r="22931" spans="1:8" ht="15" x14ac:dyDescent="0.2">
      <c r="A22931" s="732">
        <v>45658</v>
      </c>
      <c r="B22931" s="173" t="s">
        <v>14351</v>
      </c>
      <c r="C22931" s="173" t="s">
        <v>14431</v>
      </c>
      <c r="D22931" s="227" t="s">
        <v>15448</v>
      </c>
      <c r="E22931" s="235">
        <v>200000</v>
      </c>
      <c r="F22931" s="235"/>
      <c r="G22931" s="235">
        <f t="shared" si="596"/>
        <v>-200000</v>
      </c>
      <c r="H22931" s="708" t="s">
        <v>15118</v>
      </c>
    </row>
    <row r="22932" spans="1:8" ht="15" x14ac:dyDescent="0.2">
      <c r="A22932" s="732">
        <v>45663</v>
      </c>
      <c r="B22932" s="173" t="s">
        <v>11068</v>
      </c>
      <c r="C22932" s="173" t="s">
        <v>15451</v>
      </c>
      <c r="D22932" s="227" t="s">
        <v>15452</v>
      </c>
      <c r="E22932" s="235">
        <v>200000</v>
      </c>
      <c r="F22932" s="235"/>
      <c r="G22932" s="235">
        <f t="shared" si="596"/>
        <v>-200000</v>
      </c>
      <c r="H22932" s="708" t="s">
        <v>15118</v>
      </c>
    </row>
    <row r="22933" spans="1:8" ht="24" x14ac:dyDescent="0.2">
      <c r="A22933" s="732">
        <v>45664</v>
      </c>
      <c r="B22933" s="173" t="s">
        <v>13165</v>
      </c>
      <c r="C22933" s="550" t="s">
        <v>1197</v>
      </c>
      <c r="D22933" s="739" t="s">
        <v>15453</v>
      </c>
      <c r="E22933" s="551">
        <v>952500</v>
      </c>
      <c r="F22933" s="235"/>
      <c r="G22933" s="235">
        <f t="shared" ref="G22933" si="641">F22933-E22933</f>
        <v>-952500</v>
      </c>
      <c r="H22933" s="708" t="s">
        <v>15118</v>
      </c>
    </row>
    <row r="22934" spans="1:8" ht="24" x14ac:dyDescent="0.2">
      <c r="A22934" s="732">
        <v>45664</v>
      </c>
      <c r="B22934" s="173" t="s">
        <v>13240</v>
      </c>
      <c r="C22934" s="550" t="s">
        <v>1197</v>
      </c>
      <c r="D22934" s="739" t="s">
        <v>15453</v>
      </c>
      <c r="E22934" s="551">
        <v>164100</v>
      </c>
      <c r="F22934" s="235"/>
      <c r="G22934" s="235">
        <f t="shared" ref="G22934:G22940" si="642">F22934-E22934</f>
        <v>-164100</v>
      </c>
      <c r="H22934" s="708" t="s">
        <v>15118</v>
      </c>
    </row>
    <row r="22935" spans="1:8" ht="24" x14ac:dyDescent="0.2">
      <c r="A22935" s="732">
        <v>45664</v>
      </c>
      <c r="B22935" s="173" t="s">
        <v>15033</v>
      </c>
      <c r="C22935" s="550" t="s">
        <v>1197</v>
      </c>
      <c r="D22935" s="739" t="s">
        <v>15453</v>
      </c>
      <c r="E22935" s="551">
        <v>74000</v>
      </c>
      <c r="F22935" s="235"/>
      <c r="G22935" s="235">
        <f t="shared" si="642"/>
        <v>-74000</v>
      </c>
      <c r="H22935" s="708" t="s">
        <v>15118</v>
      </c>
    </row>
    <row r="22936" spans="1:8" ht="24" x14ac:dyDescent="0.2">
      <c r="A22936" s="732">
        <v>45664</v>
      </c>
      <c r="B22936" s="173" t="s">
        <v>12671</v>
      </c>
      <c r="C22936" s="550" t="s">
        <v>1197</v>
      </c>
      <c r="D22936" s="739" t="s">
        <v>15453</v>
      </c>
      <c r="E22936" s="551">
        <v>296217</v>
      </c>
      <c r="F22936" s="235"/>
      <c r="G22936" s="235">
        <f t="shared" si="642"/>
        <v>-296217</v>
      </c>
      <c r="H22936" s="708" t="s">
        <v>15118</v>
      </c>
    </row>
    <row r="22937" spans="1:8" ht="24" x14ac:dyDescent="0.2">
      <c r="A22937" s="732">
        <v>45664</v>
      </c>
      <c r="B22937" s="173" t="s">
        <v>11068</v>
      </c>
      <c r="C22937" s="550" t="s">
        <v>1197</v>
      </c>
      <c r="D22937" s="739" t="s">
        <v>15453</v>
      </c>
      <c r="E22937" s="551">
        <v>14683</v>
      </c>
      <c r="F22937" s="235"/>
      <c r="G22937" s="235">
        <f t="shared" si="642"/>
        <v>-14683</v>
      </c>
      <c r="H22937" s="708" t="s">
        <v>15118</v>
      </c>
    </row>
    <row r="22938" spans="1:8" ht="15" x14ac:dyDescent="0.2">
      <c r="A22938" s="732">
        <v>45670</v>
      </c>
      <c r="B22938" s="173" t="s">
        <v>14568</v>
      </c>
      <c r="C22938" s="173" t="s">
        <v>3883</v>
      </c>
      <c r="D22938" s="227" t="s">
        <v>15536</v>
      </c>
      <c r="E22938" s="235">
        <v>150000</v>
      </c>
      <c r="F22938" s="235"/>
      <c r="G22938" s="235">
        <f t="shared" ref="G22938" si="643">F22938-E22938</f>
        <v>-150000</v>
      </c>
      <c r="H22938" s="708" t="s">
        <v>15118</v>
      </c>
    </row>
    <row r="22939" spans="1:8" ht="15" x14ac:dyDescent="0.2">
      <c r="A22939" s="732">
        <v>45670</v>
      </c>
      <c r="B22939" s="173" t="s">
        <v>14568</v>
      </c>
      <c r="C22939" s="173" t="s">
        <v>3883</v>
      </c>
      <c r="D22939" s="227" t="s">
        <v>15537</v>
      </c>
      <c r="E22939" s="235">
        <v>150000</v>
      </c>
      <c r="F22939" s="235"/>
      <c r="G22939" s="235">
        <f t="shared" si="642"/>
        <v>-150000</v>
      </c>
      <c r="H22939" s="708" t="s">
        <v>15118</v>
      </c>
    </row>
    <row r="22940" spans="1:8" ht="15" x14ac:dyDescent="0.2">
      <c r="A22940" s="732">
        <v>45672</v>
      </c>
      <c r="B22940" s="173" t="s">
        <v>14568</v>
      </c>
      <c r="C22940" s="173" t="s">
        <v>12271</v>
      </c>
      <c r="D22940" s="227" t="s">
        <v>15589</v>
      </c>
      <c r="E22940" s="235">
        <v>55000</v>
      </c>
      <c r="F22940" s="235"/>
      <c r="G22940" s="235">
        <f t="shared" si="642"/>
        <v>-55000</v>
      </c>
      <c r="H22940" s="708" t="s">
        <v>15118</v>
      </c>
    </row>
    <row r="22941" spans="1:8" ht="15" x14ac:dyDescent="0.2">
      <c r="A22941" s="732">
        <v>45672</v>
      </c>
      <c r="B22941" s="173" t="s">
        <v>3944</v>
      </c>
      <c r="C22941" s="669" t="s">
        <v>3002</v>
      </c>
      <c r="D22941" s="905" t="s">
        <v>15590</v>
      </c>
      <c r="E22941" s="671">
        <v>45360</v>
      </c>
      <c r="F22941" s="235"/>
      <c r="G22941" s="235">
        <f t="shared" ref="G22941:G22949" si="644">F22941-E22941</f>
        <v>-45360</v>
      </c>
      <c r="H22941" s="708" t="s">
        <v>15118</v>
      </c>
    </row>
    <row r="22942" spans="1:8" ht="15" x14ac:dyDescent="0.2">
      <c r="A22942" s="732">
        <v>45672</v>
      </c>
      <c r="B22942" s="173" t="s">
        <v>3945</v>
      </c>
      <c r="C22942" s="669" t="s">
        <v>3002</v>
      </c>
      <c r="D22942" s="905" t="s">
        <v>15590</v>
      </c>
      <c r="E22942" s="671">
        <v>44880</v>
      </c>
      <c r="F22942" s="235"/>
      <c r="G22942" s="235">
        <f t="shared" si="644"/>
        <v>-44880</v>
      </c>
      <c r="H22942" s="708" t="s">
        <v>15118</v>
      </c>
    </row>
    <row r="22943" spans="1:8" ht="15" x14ac:dyDescent="0.2">
      <c r="A22943" s="732">
        <v>45672</v>
      </c>
      <c r="B22943" s="173" t="s">
        <v>37</v>
      </c>
      <c r="C22943" s="669" t="s">
        <v>3002</v>
      </c>
      <c r="D22943" s="905" t="s">
        <v>15590</v>
      </c>
      <c r="E22943" s="671">
        <v>33872</v>
      </c>
      <c r="F22943" s="235"/>
      <c r="G22943" s="235">
        <f t="shared" si="644"/>
        <v>-33872</v>
      </c>
      <c r="H22943" s="708" t="s">
        <v>15118</v>
      </c>
    </row>
    <row r="22944" spans="1:8" ht="15" x14ac:dyDescent="0.2">
      <c r="A22944" s="732">
        <v>45672</v>
      </c>
      <c r="B22944" s="173" t="s">
        <v>37</v>
      </c>
      <c r="C22944" s="669" t="s">
        <v>3002</v>
      </c>
      <c r="D22944" s="905" t="s">
        <v>15591</v>
      </c>
      <c r="E22944" s="671">
        <v>94725</v>
      </c>
      <c r="F22944" s="235"/>
      <c r="G22944" s="235">
        <f t="shared" si="644"/>
        <v>-94725</v>
      </c>
      <c r="H22944" s="708" t="s">
        <v>15118</v>
      </c>
    </row>
    <row r="22945" spans="1:8" ht="15" x14ac:dyDescent="0.2">
      <c r="A22945" s="732">
        <v>45679</v>
      </c>
      <c r="B22945" s="173" t="s">
        <v>15338</v>
      </c>
      <c r="C22945" s="173" t="s">
        <v>3427</v>
      </c>
      <c r="D22945" s="227" t="s">
        <v>15645</v>
      </c>
      <c r="E22945" s="235">
        <v>200000</v>
      </c>
      <c r="F22945" s="235"/>
      <c r="G22945" s="235">
        <f t="shared" si="644"/>
        <v>-200000</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14718</v>
      </c>
      <c r="C22947" s="173" t="s">
        <v>15184</v>
      </c>
      <c r="D22947" s="227" t="s">
        <v>15647</v>
      </c>
      <c r="E22947" s="235">
        <v>311440</v>
      </c>
      <c r="F22947" s="235"/>
      <c r="G22947" s="235">
        <f t="shared" si="644"/>
        <v>-311440</v>
      </c>
      <c r="H22947" s="708" t="s">
        <v>15118</v>
      </c>
    </row>
    <row r="22948" spans="1:8" ht="15" x14ac:dyDescent="0.2">
      <c r="A22948" s="732">
        <v>45681</v>
      </c>
      <c r="B22948" s="173" t="s">
        <v>13213</v>
      </c>
      <c r="C22948" s="669" t="s">
        <v>13477</v>
      </c>
      <c r="D22948" s="905" t="s">
        <v>15648</v>
      </c>
      <c r="E22948" s="671">
        <v>25000</v>
      </c>
      <c r="F22948" s="235"/>
      <c r="G22948" s="235">
        <f t="shared" si="644"/>
        <v>-25000</v>
      </c>
      <c r="H22948" s="708" t="s">
        <v>15118</v>
      </c>
    </row>
    <row r="22949" spans="1:8" ht="15" x14ac:dyDescent="0.2">
      <c r="A22949" s="732">
        <v>45681</v>
      </c>
      <c r="B22949" s="173" t="s">
        <v>15337</v>
      </c>
      <c r="C22949" s="669" t="s">
        <v>13477</v>
      </c>
      <c r="D22949" s="905" t="s">
        <v>15648</v>
      </c>
      <c r="E22949" s="671">
        <v>160000</v>
      </c>
      <c r="F22949" s="235"/>
      <c r="G22949" s="235">
        <f t="shared" si="644"/>
        <v>-160000</v>
      </c>
      <c r="H22949" s="708" t="s">
        <v>15118</v>
      </c>
    </row>
    <row r="22950" spans="1:8" ht="24" x14ac:dyDescent="0.2">
      <c r="A22950" s="732">
        <v>45681</v>
      </c>
      <c r="B22950" s="173" t="s">
        <v>14232</v>
      </c>
      <c r="C22950" s="173" t="s">
        <v>15121</v>
      </c>
      <c r="D22950" s="227" t="s">
        <v>16213</v>
      </c>
      <c r="E22950" s="235">
        <v>1895435</v>
      </c>
      <c r="F22950" s="235"/>
      <c r="G22950" s="235">
        <f t="shared" ref="G22950:G22951" si="645">F22950-E22950</f>
        <v>-1895435</v>
      </c>
      <c r="H22950" s="708" t="s">
        <v>15118</v>
      </c>
    </row>
    <row r="22951" spans="1:8" ht="15" x14ac:dyDescent="0.2">
      <c r="A22951" s="732">
        <v>45688</v>
      </c>
      <c r="B22951" s="173" t="s">
        <v>15400</v>
      </c>
      <c r="C22951" s="173" t="s">
        <v>15184</v>
      </c>
      <c r="D22951" s="227" t="s">
        <v>15851</v>
      </c>
      <c r="E22951" s="235">
        <v>162472</v>
      </c>
      <c r="F22951" s="235"/>
      <c r="G22951" s="235">
        <f t="shared" si="645"/>
        <v>-162472</v>
      </c>
      <c r="H22951" s="708" t="s">
        <v>15118</v>
      </c>
    </row>
    <row r="22952" spans="1:8" ht="15" x14ac:dyDescent="0.2">
      <c r="A22952" s="729">
        <v>45658</v>
      </c>
      <c r="B22952" s="93" t="s">
        <v>37</v>
      </c>
      <c r="C22952" s="93" t="s">
        <v>558</v>
      </c>
      <c r="D22952" s="890" t="s">
        <v>15408</v>
      </c>
      <c r="E22952" s="175"/>
      <c r="F22952" s="175">
        <v>1261745</v>
      </c>
      <c r="G22952" s="175">
        <f t="shared" ref="G22952" si="646">F22952-E22952</f>
        <v>1261745</v>
      </c>
      <c r="H22952" s="701" t="s">
        <v>15409</v>
      </c>
    </row>
    <row r="22953" spans="1:8" ht="24" x14ac:dyDescent="0.2">
      <c r="A22953" s="729">
        <v>45664</v>
      </c>
      <c r="B22953" s="93" t="s">
        <v>13213</v>
      </c>
      <c r="C22953" s="93" t="s">
        <v>558</v>
      </c>
      <c r="D22953" s="800" t="s">
        <v>15449</v>
      </c>
      <c r="E22953" s="175"/>
      <c r="F22953" s="175">
        <v>5005006</v>
      </c>
      <c r="G22953" s="175">
        <f t="shared" ref="G22953:G22954" si="647">F22953-E22953</f>
        <v>5005006</v>
      </c>
      <c r="H22953" s="701" t="s">
        <v>15409</v>
      </c>
    </row>
    <row r="22954" spans="1:8" ht="15" x14ac:dyDescent="0.2">
      <c r="A22954" s="729">
        <v>45664</v>
      </c>
      <c r="B22954" s="93" t="s">
        <v>13213</v>
      </c>
      <c r="C22954" s="93" t="s">
        <v>558</v>
      </c>
      <c r="D22954" s="896" t="s">
        <v>12006</v>
      </c>
      <c r="E22954" s="642">
        <v>40050</v>
      </c>
      <c r="F22954" s="175"/>
      <c r="G22954" s="175">
        <f t="shared" si="647"/>
        <v>-40050</v>
      </c>
      <c r="H22954" s="701" t="s">
        <v>15409</v>
      </c>
    </row>
    <row r="22955" spans="1:8" ht="24" x14ac:dyDescent="0.2">
      <c r="A22955" s="729">
        <v>45664</v>
      </c>
      <c r="B22955" s="93" t="s">
        <v>13213</v>
      </c>
      <c r="C22955" s="93" t="s">
        <v>558</v>
      </c>
      <c r="D22955" s="800" t="s">
        <v>15450</v>
      </c>
      <c r="E22955" s="175"/>
      <c r="F22955" s="175">
        <v>1501500</v>
      </c>
      <c r="G22955" s="175">
        <f t="shared" ref="G22955:G22957" si="648">F22955-E22955</f>
        <v>1501500</v>
      </c>
      <c r="H22955" s="701" t="s">
        <v>15409</v>
      </c>
    </row>
    <row r="22956" spans="1:8" ht="28.5" customHeight="1" x14ac:dyDescent="0.2">
      <c r="A22956" s="729">
        <v>45664</v>
      </c>
      <c r="B22956" s="93" t="s">
        <v>13213</v>
      </c>
      <c r="C22956" s="93" t="s">
        <v>558</v>
      </c>
      <c r="D22956" s="896" t="s">
        <v>15523</v>
      </c>
      <c r="E22956" s="642">
        <v>4542</v>
      </c>
      <c r="F22956" s="175"/>
      <c r="G22956" s="175">
        <f t="shared" si="648"/>
        <v>-4542</v>
      </c>
      <c r="H22956" s="701" t="s">
        <v>15409</v>
      </c>
    </row>
    <row r="22957" spans="1:8" ht="15" x14ac:dyDescent="0.2">
      <c r="A22957" s="729">
        <v>45664</v>
      </c>
      <c r="B22957" s="93" t="s">
        <v>3945</v>
      </c>
      <c r="C22957" s="93" t="s">
        <v>558</v>
      </c>
      <c r="D22957" s="800" t="s">
        <v>15856</v>
      </c>
      <c r="E22957" s="175"/>
      <c r="F22957" s="175">
        <v>401676</v>
      </c>
      <c r="G22957" s="175">
        <f t="shared" si="648"/>
        <v>401676</v>
      </c>
      <c r="H22957" s="701" t="s">
        <v>15409</v>
      </c>
    </row>
    <row r="22958" spans="1:8" ht="24" x14ac:dyDescent="0.2">
      <c r="A22958" s="729">
        <v>45665</v>
      </c>
      <c r="B22958" s="93" t="s">
        <v>12388</v>
      </c>
      <c r="C22958" s="93" t="s">
        <v>558</v>
      </c>
      <c r="D22958" s="800" t="s">
        <v>15454</v>
      </c>
      <c r="E22958" s="175"/>
      <c r="F22958" s="175">
        <v>5000019</v>
      </c>
      <c r="G22958" s="175">
        <f t="shared" ref="G22958:G22959" si="649">F22958-E22958</f>
        <v>5000019</v>
      </c>
      <c r="H22958" s="701" t="s">
        <v>15409</v>
      </c>
    </row>
    <row r="22959" spans="1:8" ht="15" x14ac:dyDescent="0.2">
      <c r="A22959" s="729">
        <v>45665</v>
      </c>
      <c r="B22959" s="93" t="s">
        <v>12388</v>
      </c>
      <c r="C22959" s="93" t="s">
        <v>558</v>
      </c>
      <c r="D22959" s="896" t="s">
        <v>12006</v>
      </c>
      <c r="E22959" s="642">
        <v>40000</v>
      </c>
      <c r="F22959" s="175"/>
      <c r="G22959" s="175">
        <f t="shared" si="649"/>
        <v>-40000</v>
      </c>
      <c r="H22959" s="701" t="s">
        <v>15409</v>
      </c>
    </row>
    <row r="22960" spans="1:8" ht="15" x14ac:dyDescent="0.2">
      <c r="A22960" s="729">
        <v>45671</v>
      </c>
      <c r="B22960" s="93" t="s">
        <v>11707</v>
      </c>
      <c r="C22960" s="93" t="s">
        <v>558</v>
      </c>
      <c r="D22960" s="800" t="s">
        <v>15522</v>
      </c>
      <c r="E22960" s="175"/>
      <c r="F22960" s="175">
        <v>1931558</v>
      </c>
      <c r="G22960" s="175">
        <f t="shared" ref="G22960" si="650">F22960-E22960</f>
        <v>1931558</v>
      </c>
      <c r="H22960" s="701" t="s">
        <v>15409</v>
      </c>
    </row>
    <row r="22961" spans="1:8" ht="24" x14ac:dyDescent="0.2">
      <c r="A22961" s="729">
        <v>45674</v>
      </c>
      <c r="B22961" s="93" t="s">
        <v>12783</v>
      </c>
      <c r="C22961" s="93" t="s">
        <v>558</v>
      </c>
      <c r="D22961" s="800" t="s">
        <v>15577</v>
      </c>
      <c r="E22961" s="175"/>
      <c r="F22961" s="175">
        <v>3489463</v>
      </c>
      <c r="G22961" s="175">
        <f t="shared" ref="G22961" si="651">F22961-E22961</f>
        <v>3489463</v>
      </c>
      <c r="H22961" s="701" t="s">
        <v>15409</v>
      </c>
    </row>
    <row r="22962" spans="1:8" ht="24" x14ac:dyDescent="0.2">
      <c r="A22962" s="729">
        <v>45675</v>
      </c>
      <c r="B22962" s="93" t="s">
        <v>13098</v>
      </c>
      <c r="C22962" s="93" t="s">
        <v>558</v>
      </c>
      <c r="D22962" s="800" t="s">
        <v>15578</v>
      </c>
      <c r="E22962" s="175"/>
      <c r="F22962" s="175">
        <v>2679142</v>
      </c>
      <c r="G22962" s="175">
        <f t="shared" ref="G22962:G22964" si="652">F22962-E22962</f>
        <v>2679142</v>
      </c>
      <c r="H22962" s="701" t="s">
        <v>15409</v>
      </c>
    </row>
    <row r="22963" spans="1:8" ht="15" x14ac:dyDescent="0.2">
      <c r="A22963" s="729">
        <v>45675</v>
      </c>
      <c r="B22963" s="93" t="s">
        <v>13098</v>
      </c>
      <c r="C22963" s="93" t="s">
        <v>558</v>
      </c>
      <c r="D22963" s="896" t="s">
        <v>12006</v>
      </c>
      <c r="E22963" s="642">
        <v>26783</v>
      </c>
      <c r="F22963" s="175"/>
      <c r="G22963" s="175">
        <f t="shared" ref="G22963" si="653">F22963-E22963</f>
        <v>-26783</v>
      </c>
      <c r="H22963" s="701" t="s">
        <v>15409</v>
      </c>
    </row>
    <row r="22964" spans="1:8" ht="24" x14ac:dyDescent="0.2">
      <c r="A22964" s="729">
        <v>45680</v>
      </c>
      <c r="B22964" s="93" t="s">
        <v>12388</v>
      </c>
      <c r="C22964" s="93" t="s">
        <v>558</v>
      </c>
      <c r="D22964" s="800" t="s">
        <v>15625</v>
      </c>
      <c r="E22964" s="175"/>
      <c r="F22964" s="175">
        <v>1895435</v>
      </c>
      <c r="G22964" s="175">
        <f t="shared" si="652"/>
        <v>1895435</v>
      </c>
      <c r="H22964" s="701" t="s">
        <v>15409</v>
      </c>
    </row>
    <row r="22965" spans="1:8" ht="24" x14ac:dyDescent="0.2">
      <c r="A22965" s="729">
        <v>45685</v>
      </c>
      <c r="B22965" s="93" t="s">
        <v>11068</v>
      </c>
      <c r="C22965" s="93" t="s">
        <v>558</v>
      </c>
      <c r="D22965" s="800" t="s">
        <v>15789</v>
      </c>
      <c r="E22965" s="175"/>
      <c r="F22965" s="175">
        <v>3637888</v>
      </c>
      <c r="G22965" s="175">
        <f t="shared" ref="G22965:G22967" si="654">F22965-E22965</f>
        <v>3637888</v>
      </c>
      <c r="H22965" s="701" t="s">
        <v>15409</v>
      </c>
    </row>
    <row r="22966" spans="1:8" ht="24" x14ac:dyDescent="0.2">
      <c r="A22966" s="729">
        <v>45685</v>
      </c>
      <c r="B22966" s="93" t="s">
        <v>11068</v>
      </c>
      <c r="C22966" s="93" t="s">
        <v>558</v>
      </c>
      <c r="D22966" s="800" t="s">
        <v>15790</v>
      </c>
      <c r="E22966" s="175"/>
      <c r="F22966" s="175">
        <v>3620988</v>
      </c>
      <c r="G22966" s="175">
        <f t="shared" si="654"/>
        <v>3620988</v>
      </c>
      <c r="H22966" s="701" t="s">
        <v>15409</v>
      </c>
    </row>
    <row r="22967" spans="1:8" ht="24" x14ac:dyDescent="0.2">
      <c r="A22967" s="729">
        <v>45685</v>
      </c>
      <c r="B22967" s="93" t="s">
        <v>11068</v>
      </c>
      <c r="C22967" s="93" t="s">
        <v>558</v>
      </c>
      <c r="D22967" s="800" t="s">
        <v>15791</v>
      </c>
      <c r="E22967" s="175"/>
      <c r="F22967" s="175">
        <v>3604088</v>
      </c>
      <c r="G22967" s="175">
        <f t="shared" si="654"/>
        <v>3604088</v>
      </c>
      <c r="H22967" s="701" t="s">
        <v>15409</v>
      </c>
    </row>
    <row r="22968" spans="1:8" ht="15" x14ac:dyDescent="0.2">
      <c r="A22968" s="729">
        <v>45685</v>
      </c>
      <c r="B22968" s="93" t="s">
        <v>11068</v>
      </c>
      <c r="C22968" s="93" t="s">
        <v>558</v>
      </c>
      <c r="D22968" s="896" t="s">
        <v>12006</v>
      </c>
      <c r="E22968" s="642">
        <v>36378</v>
      </c>
      <c r="F22968" s="175"/>
      <c r="G22968" s="175">
        <f t="shared" ref="G22968:G22970" si="655">F22968-E22968</f>
        <v>-36378</v>
      </c>
      <c r="H22968" s="701" t="s">
        <v>15409</v>
      </c>
    </row>
    <row r="22969" spans="1:8" ht="15" x14ac:dyDescent="0.2">
      <c r="A22969" s="729">
        <v>45685</v>
      </c>
      <c r="B22969" s="93" t="s">
        <v>11068</v>
      </c>
      <c r="C22969" s="93" t="s">
        <v>558</v>
      </c>
      <c r="D22969" s="896" t="s">
        <v>12006</v>
      </c>
      <c r="E22969" s="642">
        <v>36209</v>
      </c>
      <c r="F22969" s="175"/>
      <c r="G22969" s="175">
        <f t="shared" si="655"/>
        <v>-36209</v>
      </c>
      <c r="H22969" s="701" t="s">
        <v>15409</v>
      </c>
    </row>
    <row r="22970" spans="1:8" ht="15" x14ac:dyDescent="0.2">
      <c r="A22970" s="729">
        <v>45685</v>
      </c>
      <c r="B22970" s="93" t="s">
        <v>11068</v>
      </c>
      <c r="C22970" s="93" t="s">
        <v>558</v>
      </c>
      <c r="D22970" s="896" t="s">
        <v>12006</v>
      </c>
      <c r="E22970" s="642">
        <v>36040</v>
      </c>
      <c r="F22970" s="175"/>
      <c r="G22970" s="175">
        <f t="shared" si="655"/>
        <v>-36040</v>
      </c>
      <c r="H22970" s="701" t="s">
        <v>15409</v>
      </c>
    </row>
    <row r="22971" spans="1:8" ht="15" x14ac:dyDescent="0.2">
      <c r="A22971" s="1201">
        <v>45689</v>
      </c>
      <c r="B22971" s="1202" t="s">
        <v>14232</v>
      </c>
      <c r="C22971" s="1202" t="s">
        <v>10972</v>
      </c>
      <c r="D22971" s="1203" t="s">
        <v>15860</v>
      </c>
      <c r="E22971" s="125">
        <v>1700</v>
      </c>
      <c r="F22971" s="125"/>
      <c r="G22971" s="125">
        <f t="shared" ref="G22971:G22975" si="656">F22971-E22971</f>
        <v>-1700</v>
      </c>
      <c r="H22971" s="1204" t="s">
        <v>15858</v>
      </c>
    </row>
    <row r="22972" spans="1:8" ht="15" x14ac:dyDescent="0.2">
      <c r="A22972" s="1201">
        <v>45689</v>
      </c>
      <c r="B22972" s="1202" t="s">
        <v>15261</v>
      </c>
      <c r="C22972" s="1202" t="s">
        <v>10972</v>
      </c>
      <c r="D22972" s="1203" t="s">
        <v>15861</v>
      </c>
      <c r="E22972" s="125">
        <v>1160</v>
      </c>
      <c r="F22972" s="125"/>
      <c r="G22972" s="125">
        <f t="shared" si="656"/>
        <v>-1160</v>
      </c>
      <c r="H22972" s="1204" t="s">
        <v>15858</v>
      </c>
    </row>
    <row r="22973" spans="1:8" ht="15" x14ac:dyDescent="0.2">
      <c r="A22973" s="1201">
        <v>45689</v>
      </c>
      <c r="B22973" s="1202" t="s">
        <v>15261</v>
      </c>
      <c r="C22973" s="1202" t="s">
        <v>10972</v>
      </c>
      <c r="D22973" s="1203" t="s">
        <v>15862</v>
      </c>
      <c r="E22973" s="125">
        <v>11850</v>
      </c>
      <c r="F22973" s="125"/>
      <c r="G22973" s="125">
        <f t="shared" si="656"/>
        <v>-11850</v>
      </c>
      <c r="H22973" s="1204" t="s">
        <v>15858</v>
      </c>
    </row>
    <row r="22974" spans="1:8" ht="15" x14ac:dyDescent="0.2">
      <c r="A22974" s="1201">
        <v>45689</v>
      </c>
      <c r="B22974" s="1202" t="s">
        <v>14351</v>
      </c>
      <c r="C22974" s="1202" t="s">
        <v>10972</v>
      </c>
      <c r="D22974" s="1203" t="s">
        <v>15863</v>
      </c>
      <c r="E22974" s="125">
        <v>39600</v>
      </c>
      <c r="F22974" s="125"/>
      <c r="G22974" s="125">
        <f t="shared" si="656"/>
        <v>-39600</v>
      </c>
      <c r="H22974" s="1204" t="s">
        <v>15858</v>
      </c>
    </row>
    <row r="22975" spans="1:8" ht="15" x14ac:dyDescent="0.2">
      <c r="A22975" s="1201">
        <v>45689</v>
      </c>
      <c r="B22975" s="1202" t="s">
        <v>14568</v>
      </c>
      <c r="C22975" s="1202" t="s">
        <v>5740</v>
      </c>
      <c r="D22975" s="1203" t="s">
        <v>369</v>
      </c>
      <c r="E22975" s="125">
        <v>1500</v>
      </c>
      <c r="F22975" s="125"/>
      <c r="G22975" s="125">
        <f t="shared" si="656"/>
        <v>-1500</v>
      </c>
      <c r="H22975" s="1204" t="s">
        <v>15858</v>
      </c>
    </row>
    <row r="22976" spans="1:8" ht="15" x14ac:dyDescent="0.2">
      <c r="A22976" s="1081">
        <v>45689</v>
      </c>
      <c r="B22976" s="1082" t="s">
        <v>14718</v>
      </c>
      <c r="C22976" s="669" t="s">
        <v>10972</v>
      </c>
      <c r="D22976" s="905" t="s">
        <v>15866</v>
      </c>
      <c r="E22976" s="671">
        <v>24100</v>
      </c>
      <c r="F22976" s="1083"/>
      <c r="G22976" s="125">
        <f t="shared" ref="G22976:G22983" si="657">F22976-E22976</f>
        <v>-24100</v>
      </c>
      <c r="H22976" s="704" t="s">
        <v>15858</v>
      </c>
    </row>
    <row r="22977" spans="1:8" ht="15" x14ac:dyDescent="0.2">
      <c r="A22977" s="1081">
        <v>45689</v>
      </c>
      <c r="B22977" s="1082" t="s">
        <v>15100</v>
      </c>
      <c r="C22977" s="669" t="s">
        <v>10972</v>
      </c>
      <c r="D22977" s="905" t="s">
        <v>15866</v>
      </c>
      <c r="E22977" s="671">
        <v>24300</v>
      </c>
      <c r="F22977" s="1083"/>
      <c r="G22977" s="125">
        <f t="shared" ref="G22977:G22980" si="658">F22977-E22977</f>
        <v>-24300</v>
      </c>
      <c r="H22977" s="704" t="s">
        <v>15858</v>
      </c>
    </row>
    <row r="22978" spans="1:8" ht="15" x14ac:dyDescent="0.2">
      <c r="A22978" s="1081">
        <v>45689</v>
      </c>
      <c r="B22978" s="1082" t="s">
        <v>12671</v>
      </c>
      <c r="C22978" s="669" t="s">
        <v>10972</v>
      </c>
      <c r="D22978" s="905" t="s">
        <v>15866</v>
      </c>
      <c r="E22978" s="671">
        <v>24100</v>
      </c>
      <c r="F22978" s="1083"/>
      <c r="G22978" s="125">
        <f t="shared" si="658"/>
        <v>-24100</v>
      </c>
      <c r="H22978" s="704" t="s">
        <v>15858</v>
      </c>
    </row>
    <row r="22979" spans="1:8" ht="15" x14ac:dyDescent="0.2">
      <c r="A22979" s="1081">
        <v>45689</v>
      </c>
      <c r="B22979" s="1082" t="s">
        <v>11068</v>
      </c>
      <c r="C22979" s="1082" t="s">
        <v>15864</v>
      </c>
      <c r="D22979" s="1123" t="s">
        <v>14765</v>
      </c>
      <c r="E22979" s="1083">
        <v>82000</v>
      </c>
      <c r="F22979" s="1083"/>
      <c r="G22979" s="125">
        <f t="shared" si="658"/>
        <v>-82000</v>
      </c>
      <c r="H22979" s="704" t="s">
        <v>15858</v>
      </c>
    </row>
    <row r="22980" spans="1:8" ht="15" x14ac:dyDescent="0.2">
      <c r="A22980" s="1081">
        <v>45689</v>
      </c>
      <c r="B22980" s="1082" t="s">
        <v>15338</v>
      </c>
      <c r="C22980" s="1082" t="s">
        <v>15867</v>
      </c>
      <c r="D22980" s="1123" t="s">
        <v>15865</v>
      </c>
      <c r="E22980" s="1083">
        <v>101900</v>
      </c>
      <c r="F22980" s="1083"/>
      <c r="G22980" s="125">
        <f t="shared" si="658"/>
        <v>-101900</v>
      </c>
      <c r="H22980" s="704" t="s">
        <v>15858</v>
      </c>
    </row>
    <row r="22981" spans="1:8" ht="15" x14ac:dyDescent="0.2">
      <c r="A22981" s="1201">
        <v>45689</v>
      </c>
      <c r="B22981" s="1202" t="s">
        <v>14596</v>
      </c>
      <c r="C22981" s="1202" t="s">
        <v>5409</v>
      </c>
      <c r="D22981" s="1203" t="s">
        <v>15868</v>
      </c>
      <c r="E22981" s="125">
        <v>30000</v>
      </c>
      <c r="F22981" s="125"/>
      <c r="G22981" s="125">
        <f t="shared" si="657"/>
        <v>-30000</v>
      </c>
      <c r="H22981" s="1204" t="s">
        <v>15858</v>
      </c>
    </row>
    <row r="22982" spans="1:8" ht="15" x14ac:dyDescent="0.2">
      <c r="A22982" s="1201">
        <v>45691</v>
      </c>
      <c r="B22982" s="1202" t="s">
        <v>103</v>
      </c>
      <c r="C22982" s="1202" t="s">
        <v>1494</v>
      </c>
      <c r="D22982" s="1203" t="s">
        <v>369</v>
      </c>
      <c r="E22982" s="125">
        <v>1920</v>
      </c>
      <c r="F22982" s="125"/>
      <c r="G22982" s="125">
        <f t="shared" si="657"/>
        <v>-1920</v>
      </c>
      <c r="H22982" s="1204" t="s">
        <v>15858</v>
      </c>
    </row>
    <row r="22983" spans="1:8" ht="15" x14ac:dyDescent="0.2">
      <c r="A22983" s="1201">
        <v>45691</v>
      </c>
      <c r="B22983" s="1202" t="s">
        <v>14351</v>
      </c>
      <c r="C22983" s="1202" t="s">
        <v>10972</v>
      </c>
      <c r="D22983" s="1203" t="s">
        <v>15873</v>
      </c>
      <c r="E22983" s="125">
        <v>4600</v>
      </c>
      <c r="F22983" s="125"/>
      <c r="G22983" s="125">
        <f t="shared" si="657"/>
        <v>-4600</v>
      </c>
      <c r="H22983" s="1204" t="s">
        <v>15858</v>
      </c>
    </row>
    <row r="22984" spans="1:8" ht="15" x14ac:dyDescent="0.2">
      <c r="A22984" s="1201">
        <v>45691</v>
      </c>
      <c r="B22984" s="1202" t="s">
        <v>14232</v>
      </c>
      <c r="C22984" s="1202" t="s">
        <v>10972</v>
      </c>
      <c r="D22984" s="1203" t="s">
        <v>15873</v>
      </c>
      <c r="E22984" s="125">
        <v>4600</v>
      </c>
      <c r="F22984" s="125"/>
      <c r="G22984" s="125">
        <f t="shared" ref="G22984:G23001" si="659">F22984-E22984</f>
        <v>-4600</v>
      </c>
      <c r="H22984" s="1204" t="s">
        <v>15858</v>
      </c>
    </row>
    <row r="22985" spans="1:8" ht="15" x14ac:dyDescent="0.2">
      <c r="A22985" s="1201">
        <v>45691</v>
      </c>
      <c r="B22985" s="1202" t="s">
        <v>12671</v>
      </c>
      <c r="C22985" s="1202" t="s">
        <v>10972</v>
      </c>
      <c r="D22985" s="1203" t="s">
        <v>15869</v>
      </c>
      <c r="E22985" s="125">
        <v>1900</v>
      </c>
      <c r="F22985" s="125"/>
      <c r="G22985" s="125">
        <f t="shared" si="659"/>
        <v>-1900</v>
      </c>
      <c r="H22985" s="1204" t="s">
        <v>15858</v>
      </c>
    </row>
    <row r="22986" spans="1:8" ht="15" x14ac:dyDescent="0.2">
      <c r="A22986" s="1201">
        <v>45691</v>
      </c>
      <c r="B22986" s="1202" t="s">
        <v>11068</v>
      </c>
      <c r="C22986" s="1202" t="s">
        <v>5740</v>
      </c>
      <c r="D22986" s="1203" t="s">
        <v>369</v>
      </c>
      <c r="E22986" s="125">
        <v>3500</v>
      </c>
      <c r="F22986" s="125"/>
      <c r="G22986" s="125">
        <f t="shared" si="659"/>
        <v>-3500</v>
      </c>
      <c r="H22986" s="1204" t="s">
        <v>15858</v>
      </c>
    </row>
    <row r="22987" spans="1:8" ht="15" x14ac:dyDescent="0.2">
      <c r="A22987" s="1201">
        <v>45691</v>
      </c>
      <c r="B22987" s="1202" t="s">
        <v>14232</v>
      </c>
      <c r="C22987" s="1202" t="s">
        <v>5740</v>
      </c>
      <c r="D22987" s="1203" t="s">
        <v>14254</v>
      </c>
      <c r="E22987" s="125">
        <v>1000</v>
      </c>
      <c r="F22987" s="125"/>
      <c r="G22987" s="125">
        <f t="shared" si="659"/>
        <v>-1000</v>
      </c>
      <c r="H22987" s="1204" t="s">
        <v>15858</v>
      </c>
    </row>
    <row r="22988" spans="1:8" ht="15" x14ac:dyDescent="0.2">
      <c r="A22988" s="1201">
        <v>45691</v>
      </c>
      <c r="B22988" s="1202" t="s">
        <v>14334</v>
      </c>
      <c r="C22988" s="1202" t="s">
        <v>5386</v>
      </c>
      <c r="D22988" s="1203" t="s">
        <v>15870</v>
      </c>
      <c r="E22988" s="125">
        <v>20000</v>
      </c>
      <c r="F22988" s="125"/>
      <c r="G22988" s="125">
        <f t="shared" si="659"/>
        <v>-20000</v>
      </c>
      <c r="H22988" s="1204" t="s">
        <v>15858</v>
      </c>
    </row>
    <row r="22989" spans="1:8" ht="15" x14ac:dyDescent="0.2">
      <c r="A22989" s="1201">
        <v>45691</v>
      </c>
      <c r="B22989" s="1202" t="s">
        <v>103</v>
      </c>
      <c r="C22989" s="1202" t="s">
        <v>391</v>
      </c>
      <c r="D22989" s="1203" t="s">
        <v>10199</v>
      </c>
      <c r="E22989" s="125">
        <v>3000</v>
      </c>
      <c r="F22989" s="125"/>
      <c r="G22989" s="125">
        <f t="shared" si="659"/>
        <v>-3000</v>
      </c>
      <c r="H22989" s="1204" t="s">
        <v>15858</v>
      </c>
    </row>
    <row r="22990" spans="1:8" ht="15" x14ac:dyDescent="0.2">
      <c r="A22990" s="1201">
        <v>45691</v>
      </c>
      <c r="B22990" s="1202" t="s">
        <v>14334</v>
      </c>
      <c r="C22990" s="1202" t="s">
        <v>285</v>
      </c>
      <c r="D22990" s="1203" t="s">
        <v>15871</v>
      </c>
      <c r="E22990" s="125">
        <v>2000</v>
      </c>
      <c r="F22990" s="125"/>
      <c r="G22990" s="125">
        <f t="shared" si="659"/>
        <v>-2000</v>
      </c>
      <c r="H22990" s="1204" t="s">
        <v>15858</v>
      </c>
    </row>
    <row r="22991" spans="1:8" ht="15" x14ac:dyDescent="0.2">
      <c r="A22991" s="1201">
        <v>45691</v>
      </c>
      <c r="B22991" s="1202" t="s">
        <v>15430</v>
      </c>
      <c r="C22991" s="1202" t="s">
        <v>5386</v>
      </c>
      <c r="D22991" s="1203" t="s">
        <v>15872</v>
      </c>
      <c r="E22991" s="125">
        <v>5000</v>
      </c>
      <c r="F22991" s="125"/>
      <c r="G22991" s="125">
        <f t="shared" si="659"/>
        <v>-5000</v>
      </c>
      <c r="H22991" s="1204" t="s">
        <v>15858</v>
      </c>
    </row>
    <row r="22992" spans="1:8" ht="15" x14ac:dyDescent="0.2">
      <c r="A22992" s="1201">
        <v>45691</v>
      </c>
      <c r="B22992" s="1202" t="s">
        <v>103</v>
      </c>
      <c r="C22992" s="1202" t="s">
        <v>391</v>
      </c>
      <c r="D22992" s="1203" t="s">
        <v>14836</v>
      </c>
      <c r="E22992" s="125">
        <v>2500</v>
      </c>
      <c r="F22992" s="125"/>
      <c r="G22992" s="125">
        <f t="shared" si="659"/>
        <v>-2500</v>
      </c>
      <c r="H22992" s="1204" t="s">
        <v>15858</v>
      </c>
    </row>
    <row r="22993" spans="1:8" ht="24" x14ac:dyDescent="0.2">
      <c r="A22993" s="1081">
        <v>45691</v>
      </c>
      <c r="B22993" s="1082" t="s">
        <v>15430</v>
      </c>
      <c r="C22993" s="1082" t="s">
        <v>11535</v>
      </c>
      <c r="D22993" s="1123" t="s">
        <v>15874</v>
      </c>
      <c r="E22993" s="1083">
        <v>507000</v>
      </c>
      <c r="F22993" s="1083"/>
      <c r="G22993" s="125">
        <f t="shared" si="659"/>
        <v>-507000</v>
      </c>
      <c r="H22993" s="704" t="s">
        <v>15858</v>
      </c>
    </row>
    <row r="22994" spans="1:8" ht="15" x14ac:dyDescent="0.2">
      <c r="A22994" s="1081">
        <v>45691</v>
      </c>
      <c r="B22994" s="1082" t="s">
        <v>11068</v>
      </c>
      <c r="C22994" s="1082" t="s">
        <v>15875</v>
      </c>
      <c r="D22994" s="1123" t="s">
        <v>15876</v>
      </c>
      <c r="E22994" s="1083">
        <v>200000</v>
      </c>
      <c r="F22994" s="1083"/>
      <c r="G22994" s="125">
        <f t="shared" si="659"/>
        <v>-200000</v>
      </c>
      <c r="H22994" s="704" t="s">
        <v>15858</v>
      </c>
    </row>
    <row r="22995" spans="1:8" ht="15" x14ac:dyDescent="0.2">
      <c r="A22995" s="1081">
        <v>45691</v>
      </c>
      <c r="B22995" s="1082" t="s">
        <v>11068</v>
      </c>
      <c r="C22995" s="1082" t="s">
        <v>15875</v>
      </c>
      <c r="D22995" s="1123" t="s">
        <v>15876</v>
      </c>
      <c r="E22995" s="1083">
        <v>200000</v>
      </c>
      <c r="F22995" s="1083"/>
      <c r="G22995" s="125">
        <f t="shared" si="659"/>
        <v>-200000</v>
      </c>
      <c r="H22995" s="704" t="s">
        <v>15858</v>
      </c>
    </row>
    <row r="22996" spans="1:8" ht="15" x14ac:dyDescent="0.2">
      <c r="A22996" s="1081">
        <v>45691</v>
      </c>
      <c r="B22996" s="1082" t="s">
        <v>16275</v>
      </c>
      <c r="C22996" s="1132" t="s">
        <v>793</v>
      </c>
      <c r="D22996" s="1133" t="s">
        <v>12789</v>
      </c>
      <c r="E22996" s="1134">
        <v>50000</v>
      </c>
      <c r="F22996" s="1083"/>
      <c r="G22996" s="125">
        <f t="shared" ref="G22996:G22999" si="660">F22996-E22996</f>
        <v>-50000</v>
      </c>
      <c r="H22996" s="704" t="s">
        <v>15858</v>
      </c>
    </row>
    <row r="22997" spans="1:8" ht="15" x14ac:dyDescent="0.2">
      <c r="A22997" s="1081">
        <v>45691</v>
      </c>
      <c r="B22997" s="1082" t="s">
        <v>10167</v>
      </c>
      <c r="C22997" s="1132" t="s">
        <v>793</v>
      </c>
      <c r="D22997" s="1133" t="s">
        <v>8421</v>
      </c>
      <c r="E22997" s="1134">
        <v>5000</v>
      </c>
      <c r="F22997" s="1083"/>
      <c r="G22997" s="125">
        <f t="shared" si="660"/>
        <v>-5000</v>
      </c>
      <c r="H22997" s="704" t="s">
        <v>15858</v>
      </c>
    </row>
    <row r="22998" spans="1:8" ht="15" x14ac:dyDescent="0.2">
      <c r="A22998" s="1081">
        <v>45691</v>
      </c>
      <c r="B22998" s="1082" t="s">
        <v>15257</v>
      </c>
      <c r="C22998" s="1132" t="s">
        <v>793</v>
      </c>
      <c r="D22998" s="1133" t="s">
        <v>12183</v>
      </c>
      <c r="E22998" s="1134">
        <v>50000</v>
      </c>
      <c r="F22998" s="1083"/>
      <c r="G22998" s="125">
        <f t="shared" si="660"/>
        <v>-50000</v>
      </c>
      <c r="H22998" s="704" t="s">
        <v>15858</v>
      </c>
    </row>
    <row r="22999" spans="1:8" ht="15" x14ac:dyDescent="0.2">
      <c r="A22999" s="1081">
        <v>45691</v>
      </c>
      <c r="B22999" s="1082" t="s">
        <v>25</v>
      </c>
      <c r="C22999" s="1132" t="s">
        <v>793</v>
      </c>
      <c r="D22999" s="1133" t="s">
        <v>12790</v>
      </c>
      <c r="E22999" s="1134">
        <v>105000</v>
      </c>
      <c r="F22999" s="1083"/>
      <c r="G22999" s="125">
        <f t="shared" si="660"/>
        <v>-105000</v>
      </c>
      <c r="H22999" s="704" t="s">
        <v>15858</v>
      </c>
    </row>
    <row r="23000" spans="1:8" ht="15" x14ac:dyDescent="0.2">
      <c r="A23000" s="1081">
        <v>45691</v>
      </c>
      <c r="B23000" s="1082" t="s">
        <v>15430</v>
      </c>
      <c r="C23000" s="1082" t="s">
        <v>1229</v>
      </c>
      <c r="D23000" s="1123" t="s">
        <v>15877</v>
      </c>
      <c r="E23000" s="1083">
        <v>30000</v>
      </c>
      <c r="F23000" s="1083"/>
      <c r="G23000" s="125">
        <f t="shared" si="659"/>
        <v>-30000</v>
      </c>
      <c r="H23000" s="704" t="s">
        <v>15858</v>
      </c>
    </row>
    <row r="23001" spans="1:8" ht="15" x14ac:dyDescent="0.2">
      <c r="A23001" s="1201">
        <v>45692</v>
      </c>
      <c r="B23001" s="1202" t="s">
        <v>15430</v>
      </c>
      <c r="C23001" s="1202" t="s">
        <v>10332</v>
      </c>
      <c r="D23001" s="1203" t="s">
        <v>15878</v>
      </c>
      <c r="E23001" s="125">
        <v>1700</v>
      </c>
      <c r="F23001" s="125"/>
      <c r="G23001" s="125">
        <f t="shared" si="659"/>
        <v>-1700</v>
      </c>
      <c r="H23001" s="1204" t="s">
        <v>15858</v>
      </c>
    </row>
    <row r="23002" spans="1:8" ht="15" x14ac:dyDescent="0.2">
      <c r="A23002" s="1201">
        <v>45692</v>
      </c>
      <c r="B23002" s="1202" t="s">
        <v>15100</v>
      </c>
      <c r="C23002" s="1202" t="s">
        <v>10332</v>
      </c>
      <c r="D23002" s="1203" t="s">
        <v>15879</v>
      </c>
      <c r="E23002" s="125">
        <v>5400</v>
      </c>
      <c r="F23002" s="125"/>
      <c r="G23002" s="125">
        <f t="shared" ref="G23002:G23016" si="661">F23002-E23002</f>
        <v>-5400</v>
      </c>
      <c r="H23002" s="1204" t="s">
        <v>15858</v>
      </c>
    </row>
    <row r="23003" spans="1:8" ht="15" x14ac:dyDescent="0.2">
      <c r="A23003" s="1201">
        <v>45692</v>
      </c>
      <c r="B23003" s="1202" t="s">
        <v>14596</v>
      </c>
      <c r="C23003" s="1202" t="s">
        <v>793</v>
      </c>
      <c r="D23003" s="1203" t="s">
        <v>10340</v>
      </c>
      <c r="E23003" s="125">
        <v>103700</v>
      </c>
      <c r="F23003" s="125"/>
      <c r="G23003" s="125">
        <f t="shared" si="661"/>
        <v>-103700</v>
      </c>
      <c r="H23003" s="1204" t="s">
        <v>15858</v>
      </c>
    </row>
    <row r="23004" spans="1:8" ht="15" x14ac:dyDescent="0.2">
      <c r="A23004" s="1201">
        <v>45692</v>
      </c>
      <c r="B23004" s="1202" t="s">
        <v>13240</v>
      </c>
      <c r="C23004" s="1202" t="s">
        <v>10972</v>
      </c>
      <c r="D23004" s="1203" t="s">
        <v>15880</v>
      </c>
      <c r="E23004" s="125">
        <v>19000</v>
      </c>
      <c r="F23004" s="125"/>
      <c r="G23004" s="125">
        <f t="shared" si="661"/>
        <v>-19000</v>
      </c>
      <c r="H23004" s="1204" t="s">
        <v>15858</v>
      </c>
    </row>
    <row r="23005" spans="1:8" ht="15" x14ac:dyDescent="0.2">
      <c r="A23005" s="1201">
        <v>45692</v>
      </c>
      <c r="B23005" s="1202" t="s">
        <v>6503</v>
      </c>
      <c r="C23005" s="1202" t="s">
        <v>5740</v>
      </c>
      <c r="D23005" s="1203" t="s">
        <v>369</v>
      </c>
      <c r="E23005" s="125">
        <v>500</v>
      </c>
      <c r="F23005" s="125"/>
      <c r="G23005" s="125">
        <f t="shared" si="661"/>
        <v>-500</v>
      </c>
      <c r="H23005" s="1204" t="s">
        <v>15858</v>
      </c>
    </row>
    <row r="23006" spans="1:8" ht="15" x14ac:dyDescent="0.2">
      <c r="A23006" s="1201">
        <v>45692</v>
      </c>
      <c r="B23006" s="1202" t="s">
        <v>103</v>
      </c>
      <c r="C23006" s="1202" t="s">
        <v>391</v>
      </c>
      <c r="D23006" s="1203" t="s">
        <v>10199</v>
      </c>
      <c r="E23006" s="125">
        <v>3000</v>
      </c>
      <c r="F23006" s="125"/>
      <c r="G23006" s="125">
        <f t="shared" si="661"/>
        <v>-3000</v>
      </c>
      <c r="H23006" s="1204" t="s">
        <v>15858</v>
      </c>
    </row>
    <row r="23007" spans="1:8" ht="15" x14ac:dyDescent="0.2">
      <c r="A23007" s="1201">
        <v>45692</v>
      </c>
      <c r="B23007" s="1202" t="s">
        <v>14351</v>
      </c>
      <c r="C23007" s="1202" t="s">
        <v>5740</v>
      </c>
      <c r="D23007" s="1203" t="s">
        <v>369</v>
      </c>
      <c r="E23007" s="125">
        <v>800</v>
      </c>
      <c r="F23007" s="125"/>
      <c r="G23007" s="125">
        <f t="shared" si="661"/>
        <v>-800</v>
      </c>
      <c r="H23007" s="1204" t="s">
        <v>15858</v>
      </c>
    </row>
    <row r="23008" spans="1:8" ht="15" x14ac:dyDescent="0.2">
      <c r="A23008" s="1201">
        <v>45692</v>
      </c>
      <c r="B23008" s="1202" t="s">
        <v>14351</v>
      </c>
      <c r="C23008" s="1202" t="s">
        <v>437</v>
      </c>
      <c r="D23008" s="1203" t="s">
        <v>15881</v>
      </c>
      <c r="E23008" s="125">
        <v>830000</v>
      </c>
      <c r="F23008" s="125"/>
      <c r="G23008" s="125">
        <f t="shared" si="661"/>
        <v>-830000</v>
      </c>
      <c r="H23008" s="1204" t="s">
        <v>15858</v>
      </c>
    </row>
    <row r="23009" spans="1:8" ht="15" x14ac:dyDescent="0.2">
      <c r="A23009" s="1201">
        <v>45692</v>
      </c>
      <c r="B23009" s="1202" t="s">
        <v>14351</v>
      </c>
      <c r="C23009" s="1202" t="s">
        <v>5740</v>
      </c>
      <c r="D23009" s="1203" t="s">
        <v>13082</v>
      </c>
      <c r="E23009" s="125">
        <v>4000</v>
      </c>
      <c r="F23009" s="125"/>
      <c r="G23009" s="125">
        <f t="shared" si="661"/>
        <v>-4000</v>
      </c>
      <c r="H23009" s="1204" t="s">
        <v>15858</v>
      </c>
    </row>
    <row r="23010" spans="1:8" ht="15" x14ac:dyDescent="0.2">
      <c r="A23010" s="1201">
        <v>45692</v>
      </c>
      <c r="B23010" s="1202" t="s">
        <v>14596</v>
      </c>
      <c r="C23010" s="1202" t="s">
        <v>793</v>
      </c>
      <c r="D23010" s="1203" t="s">
        <v>14883</v>
      </c>
      <c r="E23010" s="125">
        <v>49300</v>
      </c>
      <c r="F23010" s="125"/>
      <c r="G23010" s="125">
        <f t="shared" si="661"/>
        <v>-49300</v>
      </c>
      <c r="H23010" s="1204" t="s">
        <v>15858</v>
      </c>
    </row>
    <row r="23011" spans="1:8" ht="15" x14ac:dyDescent="0.2">
      <c r="A23011" s="1201">
        <v>45692</v>
      </c>
      <c r="B23011" s="1202" t="s">
        <v>103</v>
      </c>
      <c r="C23011" s="1202" t="s">
        <v>793</v>
      </c>
      <c r="D23011" s="1203" t="s">
        <v>15882</v>
      </c>
      <c r="E23011" s="125">
        <v>90000</v>
      </c>
      <c r="F23011" s="125"/>
      <c r="G23011" s="125">
        <f t="shared" si="661"/>
        <v>-90000</v>
      </c>
      <c r="H23011" s="1204" t="s">
        <v>15858</v>
      </c>
    </row>
    <row r="23012" spans="1:8" ht="15" x14ac:dyDescent="0.2">
      <c r="A23012" s="1201">
        <v>45692</v>
      </c>
      <c r="B23012" s="1202" t="s">
        <v>3945</v>
      </c>
      <c r="C23012" s="1202" t="s">
        <v>793</v>
      </c>
      <c r="D23012" s="1203" t="s">
        <v>15883</v>
      </c>
      <c r="E23012" s="125">
        <v>37670</v>
      </c>
      <c r="F23012" s="125"/>
      <c r="G23012" s="125">
        <f t="shared" si="661"/>
        <v>-37670</v>
      </c>
      <c r="H23012" s="1204" t="s">
        <v>15858</v>
      </c>
    </row>
    <row r="23013" spans="1:8" ht="15" x14ac:dyDescent="0.2">
      <c r="A23013" s="1201">
        <v>45692</v>
      </c>
      <c r="B23013" s="1202" t="s">
        <v>103</v>
      </c>
      <c r="C23013" s="1202" t="s">
        <v>793</v>
      </c>
      <c r="D23013" s="1203" t="s">
        <v>15884</v>
      </c>
      <c r="E23013" s="125">
        <v>46000</v>
      </c>
      <c r="F23013" s="125"/>
      <c r="G23013" s="125">
        <f t="shared" si="661"/>
        <v>-46000</v>
      </c>
      <c r="H23013" s="1204" t="s">
        <v>15858</v>
      </c>
    </row>
    <row r="23014" spans="1:8" ht="15" x14ac:dyDescent="0.2">
      <c r="A23014" s="1201">
        <v>45692</v>
      </c>
      <c r="B23014" s="1202" t="s">
        <v>103</v>
      </c>
      <c r="C23014" s="1202" t="s">
        <v>793</v>
      </c>
      <c r="D23014" s="1203" t="s">
        <v>15885</v>
      </c>
      <c r="E23014" s="125">
        <v>52250</v>
      </c>
      <c r="F23014" s="125"/>
      <c r="G23014" s="125">
        <f t="shared" si="661"/>
        <v>-52250</v>
      </c>
      <c r="H23014" s="1204" t="s">
        <v>15858</v>
      </c>
    </row>
    <row r="23015" spans="1:8" ht="15" x14ac:dyDescent="0.2">
      <c r="A23015" s="1201">
        <v>45692</v>
      </c>
      <c r="B23015" s="1202" t="s">
        <v>14718</v>
      </c>
      <c r="C23015" s="1202" t="s">
        <v>793</v>
      </c>
      <c r="D23015" s="1203" t="s">
        <v>15886</v>
      </c>
      <c r="E23015" s="125">
        <v>81830</v>
      </c>
      <c r="F23015" s="125"/>
      <c r="G23015" s="125">
        <f t="shared" si="661"/>
        <v>-81830</v>
      </c>
      <c r="H23015" s="1204" t="s">
        <v>15858</v>
      </c>
    </row>
    <row r="23016" spans="1:8" ht="15" x14ac:dyDescent="0.2">
      <c r="A23016" s="1201">
        <v>45692</v>
      </c>
      <c r="B23016" s="1202" t="s">
        <v>103</v>
      </c>
      <c r="C23016" s="1202" t="s">
        <v>793</v>
      </c>
      <c r="D23016" s="1203" t="s">
        <v>15429</v>
      </c>
      <c r="E23016" s="125">
        <v>23000</v>
      </c>
      <c r="F23016" s="125"/>
      <c r="G23016" s="125">
        <f t="shared" si="661"/>
        <v>-23000</v>
      </c>
      <c r="H23016" s="1204" t="s">
        <v>15858</v>
      </c>
    </row>
    <row r="23017" spans="1:8" ht="15" x14ac:dyDescent="0.2">
      <c r="A23017" s="1081">
        <v>45692</v>
      </c>
      <c r="B23017" s="1082" t="s">
        <v>14351</v>
      </c>
      <c r="C23017" s="1082" t="s">
        <v>437</v>
      </c>
      <c r="D23017" s="1123" t="s">
        <v>15887</v>
      </c>
      <c r="E23017" s="1083">
        <v>185100</v>
      </c>
      <c r="F23017" s="1083"/>
      <c r="G23017" s="125">
        <f t="shared" ref="G23017:G23018" si="662">F23017-E23017</f>
        <v>-185100</v>
      </c>
      <c r="H23017" s="704" t="s">
        <v>15858</v>
      </c>
    </row>
    <row r="23018" spans="1:8" ht="15" x14ac:dyDescent="0.2">
      <c r="A23018" s="1081">
        <v>45692</v>
      </c>
      <c r="B23018" s="1082" t="s">
        <v>12671</v>
      </c>
      <c r="C23018" s="1082" t="s">
        <v>14600</v>
      </c>
      <c r="D23018" s="1123" t="s">
        <v>15446</v>
      </c>
      <c r="E23018" s="1083">
        <v>100000</v>
      </c>
      <c r="F23018" s="1083"/>
      <c r="G23018" s="125">
        <f t="shared" si="662"/>
        <v>-100000</v>
      </c>
      <c r="H23018" s="704" t="s">
        <v>15858</v>
      </c>
    </row>
    <row r="23019" spans="1:8" ht="15" x14ac:dyDescent="0.2">
      <c r="A23019" s="1201">
        <v>45692</v>
      </c>
      <c r="B23019" s="1202" t="s">
        <v>25</v>
      </c>
      <c r="C23019" s="1202" t="s">
        <v>391</v>
      </c>
      <c r="D23019" s="1203" t="s">
        <v>15904</v>
      </c>
      <c r="E23019" s="125">
        <v>85000</v>
      </c>
      <c r="F23019" s="125"/>
      <c r="G23019" s="125">
        <f t="shared" ref="G23019:G23020" si="663">F23019-E23019</f>
        <v>-85000</v>
      </c>
      <c r="H23019" s="1204" t="s">
        <v>15858</v>
      </c>
    </row>
    <row r="23020" spans="1:8" ht="15" x14ac:dyDescent="0.2">
      <c r="A23020" s="1201">
        <v>45692</v>
      </c>
      <c r="B23020" s="1202" t="s">
        <v>25</v>
      </c>
      <c r="C23020" s="1202" t="s">
        <v>391</v>
      </c>
      <c r="D23020" s="1203" t="s">
        <v>15905</v>
      </c>
      <c r="E23020" s="125">
        <v>20000</v>
      </c>
      <c r="F23020" s="125"/>
      <c r="G23020" s="125">
        <f t="shared" si="663"/>
        <v>-20000</v>
      </c>
      <c r="H23020" s="1204" t="s">
        <v>15858</v>
      </c>
    </row>
    <row r="23021" spans="1:8" ht="15" x14ac:dyDescent="0.2">
      <c r="A23021" s="1081">
        <v>45693</v>
      </c>
      <c r="B23021" s="1082" t="s">
        <v>15895</v>
      </c>
      <c r="C23021" s="1082" t="s">
        <v>3144</v>
      </c>
      <c r="D23021" s="1123" t="s">
        <v>15547</v>
      </c>
      <c r="E23021" s="1083">
        <v>65620</v>
      </c>
      <c r="F23021" s="1083"/>
      <c r="G23021" s="125">
        <f t="shared" ref="G23021:G23024" si="664">F23021-E23021</f>
        <v>-65620</v>
      </c>
      <c r="H23021" s="704" t="s">
        <v>15858</v>
      </c>
    </row>
    <row r="23022" spans="1:8" ht="24" x14ac:dyDescent="0.2">
      <c r="A23022" s="1081">
        <v>45693</v>
      </c>
      <c r="B23022" s="1082" t="s">
        <v>14351</v>
      </c>
      <c r="C23022" s="1082" t="s">
        <v>3144</v>
      </c>
      <c r="D23022" s="1123" t="s">
        <v>15896</v>
      </c>
      <c r="E23022" s="1083">
        <v>124560</v>
      </c>
      <c r="F23022" s="1083"/>
      <c r="G23022" s="125">
        <f t="shared" si="664"/>
        <v>-124560</v>
      </c>
      <c r="H23022" s="704" t="s">
        <v>15858</v>
      </c>
    </row>
    <row r="23023" spans="1:8" ht="15" x14ac:dyDescent="0.2">
      <c r="A23023" s="1201">
        <v>45693</v>
      </c>
      <c r="B23023" s="1205" t="s">
        <v>15338</v>
      </c>
      <c r="C23023" s="1205" t="s">
        <v>1229</v>
      </c>
      <c r="D23023" s="1206" t="s">
        <v>15897</v>
      </c>
      <c r="E23023" s="1049">
        <v>187000</v>
      </c>
      <c r="F23023" s="125"/>
      <c r="G23023" s="125">
        <f t="shared" si="664"/>
        <v>-187000</v>
      </c>
      <c r="H23023" s="1204" t="s">
        <v>15858</v>
      </c>
    </row>
    <row r="23024" spans="1:8" ht="15" x14ac:dyDescent="0.2">
      <c r="A23024" s="1201">
        <v>45693</v>
      </c>
      <c r="B23024" s="1205" t="s">
        <v>12671</v>
      </c>
      <c r="C23024" s="1205" t="s">
        <v>1229</v>
      </c>
      <c r="D23024" s="1206" t="s">
        <v>15898</v>
      </c>
      <c r="E23024" s="1049">
        <v>90000</v>
      </c>
      <c r="F23024" s="125"/>
      <c r="G23024" s="125">
        <f t="shared" si="664"/>
        <v>-90000</v>
      </c>
      <c r="H23024" s="1204" t="s">
        <v>15858</v>
      </c>
    </row>
    <row r="23025" spans="1:8" ht="15" x14ac:dyDescent="0.2">
      <c r="A23025" s="1201">
        <v>45694</v>
      </c>
      <c r="B23025" s="1202" t="s">
        <v>37</v>
      </c>
      <c r="C23025" s="1202" t="s">
        <v>793</v>
      </c>
      <c r="D23025" s="1203" t="s">
        <v>11813</v>
      </c>
      <c r="E23025" s="125">
        <v>229969.75806451615</v>
      </c>
      <c r="F23025" s="125"/>
      <c r="G23025" s="125">
        <f t="shared" ref="G23025:G23036" si="665">F23025-E23025</f>
        <v>-229969.75806451615</v>
      </c>
      <c r="H23025" s="1204" t="s">
        <v>15858</v>
      </c>
    </row>
    <row r="23026" spans="1:8" ht="15" x14ac:dyDescent="0.2">
      <c r="A23026" s="1201">
        <v>45694</v>
      </c>
      <c r="B23026" s="1202" t="s">
        <v>3945</v>
      </c>
      <c r="C23026" s="1202" t="s">
        <v>793</v>
      </c>
      <c r="D23026" s="1203" t="s">
        <v>12071</v>
      </c>
      <c r="E23026" s="125">
        <v>100920</v>
      </c>
      <c r="F23026" s="125"/>
      <c r="G23026" s="125">
        <f t="shared" si="665"/>
        <v>-100920</v>
      </c>
      <c r="H23026" s="1204" t="s">
        <v>15858</v>
      </c>
    </row>
    <row r="23027" spans="1:8" ht="15" x14ac:dyDescent="0.2">
      <c r="A23027" s="1201">
        <v>45694</v>
      </c>
      <c r="B23027" s="1202" t="s">
        <v>37</v>
      </c>
      <c r="C23027" s="1202" t="s">
        <v>391</v>
      </c>
      <c r="D23027" s="1203" t="s">
        <v>15888</v>
      </c>
      <c r="E23027" s="125">
        <v>3000</v>
      </c>
      <c r="F23027" s="125"/>
      <c r="G23027" s="125">
        <f t="shared" si="665"/>
        <v>-3000</v>
      </c>
      <c r="H23027" s="1204" t="s">
        <v>15858</v>
      </c>
    </row>
    <row r="23028" spans="1:8" ht="15" x14ac:dyDescent="0.2">
      <c r="A23028" s="1201">
        <v>45694</v>
      </c>
      <c r="B23028" s="1202" t="s">
        <v>13240</v>
      </c>
      <c r="C23028" s="1202" t="s">
        <v>793</v>
      </c>
      <c r="D23028" s="1203" t="s">
        <v>15889</v>
      </c>
      <c r="E23028" s="125">
        <v>65140</v>
      </c>
      <c r="F23028" s="125"/>
      <c r="G23028" s="125">
        <f t="shared" si="665"/>
        <v>-65140</v>
      </c>
      <c r="H23028" s="1204" t="s">
        <v>15858</v>
      </c>
    </row>
    <row r="23029" spans="1:8" ht="15" x14ac:dyDescent="0.2">
      <c r="A23029" s="1201">
        <v>45694</v>
      </c>
      <c r="B23029" s="1202" t="s">
        <v>13240</v>
      </c>
      <c r="C23029" s="1202" t="s">
        <v>10972</v>
      </c>
      <c r="D23029" s="1203" t="s">
        <v>15890</v>
      </c>
      <c r="E23029" s="125">
        <v>400</v>
      </c>
      <c r="F23029" s="125"/>
      <c r="G23029" s="125">
        <f t="shared" si="665"/>
        <v>-400</v>
      </c>
      <c r="H23029" s="1204" t="s">
        <v>15858</v>
      </c>
    </row>
    <row r="23030" spans="1:8" ht="15" x14ac:dyDescent="0.2">
      <c r="A23030" s="1201">
        <v>45694</v>
      </c>
      <c r="B23030" s="1202" t="s">
        <v>14351</v>
      </c>
      <c r="C23030" s="1202" t="s">
        <v>10972</v>
      </c>
      <c r="D23030" s="1203" t="s">
        <v>15891</v>
      </c>
      <c r="E23030" s="125">
        <v>9200</v>
      </c>
      <c r="F23030" s="125"/>
      <c r="G23030" s="125">
        <f t="shared" si="665"/>
        <v>-9200</v>
      </c>
      <c r="H23030" s="1204" t="s">
        <v>15858</v>
      </c>
    </row>
    <row r="23031" spans="1:8" ht="15" x14ac:dyDescent="0.2">
      <c r="A23031" s="1201">
        <v>45694</v>
      </c>
      <c r="B23031" s="1202" t="s">
        <v>13240</v>
      </c>
      <c r="C23031" s="1202" t="s">
        <v>285</v>
      </c>
      <c r="D23031" s="1203" t="s">
        <v>15871</v>
      </c>
      <c r="E23031" s="125">
        <v>1000</v>
      </c>
      <c r="F23031" s="125"/>
      <c r="G23031" s="125">
        <f t="shared" si="665"/>
        <v>-1000</v>
      </c>
      <c r="H23031" s="1204" t="s">
        <v>15858</v>
      </c>
    </row>
    <row r="23032" spans="1:8" ht="15" x14ac:dyDescent="0.2">
      <c r="A23032" s="1201">
        <v>45694</v>
      </c>
      <c r="B23032" s="1202" t="s">
        <v>103</v>
      </c>
      <c r="C23032" s="1202" t="s">
        <v>391</v>
      </c>
      <c r="D23032" s="1203" t="s">
        <v>10199</v>
      </c>
      <c r="E23032" s="125">
        <v>3000</v>
      </c>
      <c r="F23032" s="125"/>
      <c r="G23032" s="125">
        <f t="shared" si="665"/>
        <v>-3000</v>
      </c>
      <c r="H23032" s="1204" t="s">
        <v>15858</v>
      </c>
    </row>
    <row r="23033" spans="1:8" ht="15" x14ac:dyDescent="0.2">
      <c r="A23033" s="1201">
        <v>45694</v>
      </c>
      <c r="B23033" s="1202" t="s">
        <v>15338</v>
      </c>
      <c r="C23033" s="1202" t="s">
        <v>5740</v>
      </c>
      <c r="D23033" s="1203" t="s">
        <v>369</v>
      </c>
      <c r="E23033" s="125">
        <v>1200</v>
      </c>
      <c r="F23033" s="125"/>
      <c r="G23033" s="125">
        <f t="shared" si="665"/>
        <v>-1200</v>
      </c>
      <c r="H23033" s="1204" t="s">
        <v>15858</v>
      </c>
    </row>
    <row r="23034" spans="1:8" ht="15" x14ac:dyDescent="0.2">
      <c r="A23034" s="1201">
        <v>45694</v>
      </c>
      <c r="B23034" s="1202" t="s">
        <v>14351</v>
      </c>
      <c r="C23034" s="1202" t="s">
        <v>391</v>
      </c>
      <c r="D23034" s="1203" t="s">
        <v>15892</v>
      </c>
      <c r="E23034" s="125">
        <v>8500</v>
      </c>
      <c r="F23034" s="125"/>
      <c r="G23034" s="125">
        <f t="shared" si="665"/>
        <v>-8500</v>
      </c>
      <c r="H23034" s="1204" t="s">
        <v>15858</v>
      </c>
    </row>
    <row r="23035" spans="1:8" ht="15" x14ac:dyDescent="0.2">
      <c r="A23035" s="1201">
        <v>45694</v>
      </c>
      <c r="B23035" s="1205" t="s">
        <v>14351</v>
      </c>
      <c r="C23035" s="1205" t="s">
        <v>793</v>
      </c>
      <c r="D23035" s="1206" t="s">
        <v>15893</v>
      </c>
      <c r="E23035" s="1049">
        <v>45000</v>
      </c>
      <c r="F23035" s="125"/>
      <c r="G23035" s="125">
        <f t="shared" si="665"/>
        <v>-45000</v>
      </c>
      <c r="H23035" s="1204" t="s">
        <v>15858</v>
      </c>
    </row>
    <row r="23036" spans="1:8" ht="15" x14ac:dyDescent="0.2">
      <c r="A23036" s="1201">
        <v>45694</v>
      </c>
      <c r="B23036" s="1205" t="s">
        <v>13240</v>
      </c>
      <c r="C23036" s="1205" t="s">
        <v>793</v>
      </c>
      <c r="D23036" s="1206" t="s">
        <v>15894</v>
      </c>
      <c r="E23036" s="1049">
        <v>74210</v>
      </c>
      <c r="F23036" s="125"/>
      <c r="G23036" s="125">
        <f t="shared" si="665"/>
        <v>-74210</v>
      </c>
      <c r="H23036" s="1204" t="s">
        <v>15858</v>
      </c>
    </row>
    <row r="23037" spans="1:8" ht="15" x14ac:dyDescent="0.2">
      <c r="A23037" s="1201">
        <v>45694</v>
      </c>
      <c r="B23037" s="1202" t="s">
        <v>11068</v>
      </c>
      <c r="C23037" s="1202" t="s">
        <v>10972</v>
      </c>
      <c r="D23037" s="1203" t="s">
        <v>15911</v>
      </c>
      <c r="E23037" s="125">
        <v>11200</v>
      </c>
      <c r="F23037" s="125"/>
      <c r="G23037" s="125">
        <f t="shared" ref="G23037:G23043" si="666">F23037-E23037</f>
        <v>-11200</v>
      </c>
      <c r="H23037" s="1204" t="s">
        <v>15858</v>
      </c>
    </row>
    <row r="23038" spans="1:8" ht="15" x14ac:dyDescent="0.2">
      <c r="A23038" s="1201">
        <v>45694</v>
      </c>
      <c r="B23038" s="1202" t="s">
        <v>14596</v>
      </c>
      <c r="C23038" s="1202" t="s">
        <v>793</v>
      </c>
      <c r="D23038" s="1203" t="s">
        <v>15912</v>
      </c>
      <c r="E23038" s="125">
        <v>383630</v>
      </c>
      <c r="F23038" s="125"/>
      <c r="G23038" s="125">
        <f t="shared" si="666"/>
        <v>-383630</v>
      </c>
      <c r="H23038" s="1204" t="s">
        <v>15858</v>
      </c>
    </row>
    <row r="23039" spans="1:8" ht="15" x14ac:dyDescent="0.2">
      <c r="A23039" s="1201">
        <v>45694</v>
      </c>
      <c r="B23039" s="1202" t="s">
        <v>15338</v>
      </c>
      <c r="C23039" s="1202" t="s">
        <v>793</v>
      </c>
      <c r="D23039" s="1203" t="s">
        <v>15913</v>
      </c>
      <c r="E23039" s="125">
        <v>53270</v>
      </c>
      <c r="F23039" s="125"/>
      <c r="G23039" s="125">
        <f t="shared" si="666"/>
        <v>-53270</v>
      </c>
      <c r="H23039" s="1204" t="s">
        <v>15858</v>
      </c>
    </row>
    <row r="23040" spans="1:8" ht="15" x14ac:dyDescent="0.2">
      <c r="A23040" s="1201">
        <v>45694</v>
      </c>
      <c r="B23040" s="1202" t="s">
        <v>3945</v>
      </c>
      <c r="C23040" s="1202" t="s">
        <v>793</v>
      </c>
      <c r="D23040" s="1203" t="s">
        <v>8420</v>
      </c>
      <c r="E23040" s="125">
        <v>28000</v>
      </c>
      <c r="F23040" s="125"/>
      <c r="G23040" s="125">
        <f t="shared" si="666"/>
        <v>-28000</v>
      </c>
      <c r="H23040" s="1204" t="s">
        <v>15858</v>
      </c>
    </row>
    <row r="23041" spans="1:8" ht="15" x14ac:dyDescent="0.2">
      <c r="A23041" s="1201">
        <v>45694</v>
      </c>
      <c r="B23041" s="1202" t="s">
        <v>13240</v>
      </c>
      <c r="C23041" s="1202" t="s">
        <v>391</v>
      </c>
      <c r="D23041" s="1203" t="s">
        <v>15914</v>
      </c>
      <c r="E23041" s="125">
        <v>2000</v>
      </c>
      <c r="F23041" s="125"/>
      <c r="G23041" s="125">
        <f t="shared" si="666"/>
        <v>-2000</v>
      </c>
      <c r="H23041" s="1204" t="s">
        <v>15858</v>
      </c>
    </row>
    <row r="23042" spans="1:8" ht="15" x14ac:dyDescent="0.2">
      <c r="A23042" s="1201">
        <v>45694</v>
      </c>
      <c r="B23042" s="1202" t="s">
        <v>14596</v>
      </c>
      <c r="C23042" s="1202" t="s">
        <v>285</v>
      </c>
      <c r="D23042" s="1203" t="s">
        <v>15199</v>
      </c>
      <c r="E23042" s="125">
        <v>1000</v>
      </c>
      <c r="F23042" s="125"/>
      <c r="G23042" s="125">
        <f t="shared" si="666"/>
        <v>-1000</v>
      </c>
      <c r="H23042" s="1204" t="s">
        <v>15858</v>
      </c>
    </row>
    <row r="23043" spans="1:8" ht="15" x14ac:dyDescent="0.2">
      <c r="A23043" s="1201">
        <v>45694</v>
      </c>
      <c r="B23043" s="1202" t="s">
        <v>25</v>
      </c>
      <c r="C23043" s="1202" t="s">
        <v>391</v>
      </c>
      <c r="D23043" s="1203" t="s">
        <v>15915</v>
      </c>
      <c r="E23043" s="125">
        <v>1000</v>
      </c>
      <c r="F23043" s="125"/>
      <c r="G23043" s="125">
        <f t="shared" si="666"/>
        <v>-1000</v>
      </c>
      <c r="H23043" s="1204" t="s">
        <v>15858</v>
      </c>
    </row>
    <row r="23044" spans="1:8" ht="15" x14ac:dyDescent="0.2">
      <c r="A23044" s="1201">
        <v>45694</v>
      </c>
      <c r="B23044" s="1202" t="s">
        <v>15430</v>
      </c>
      <c r="C23044" s="1202" t="s">
        <v>1229</v>
      </c>
      <c r="D23044" s="1203" t="s">
        <v>15899</v>
      </c>
      <c r="E23044" s="125">
        <v>363419</v>
      </c>
      <c r="F23044" s="125"/>
      <c r="G23044" s="125">
        <f t="shared" ref="G23044:G23048" si="667">F23044-E23044</f>
        <v>-363419</v>
      </c>
      <c r="H23044" s="1204" t="s">
        <v>15858</v>
      </c>
    </row>
    <row r="23045" spans="1:8" ht="15" x14ac:dyDescent="0.2">
      <c r="A23045" s="1201">
        <v>45694</v>
      </c>
      <c r="B23045" s="1202" t="s">
        <v>15400</v>
      </c>
      <c r="C23045" s="1202" t="s">
        <v>1229</v>
      </c>
      <c r="D23045" s="1203" t="s">
        <v>15498</v>
      </c>
      <c r="E23045" s="125">
        <v>177206</v>
      </c>
      <c r="F23045" s="125"/>
      <c r="G23045" s="125">
        <f t="shared" si="667"/>
        <v>-177206</v>
      </c>
      <c r="H23045" s="1204" t="s">
        <v>15858</v>
      </c>
    </row>
    <row r="23046" spans="1:8" ht="15" x14ac:dyDescent="0.2">
      <c r="A23046" s="1201">
        <v>45694</v>
      </c>
      <c r="B23046" s="1202" t="s">
        <v>13240</v>
      </c>
      <c r="C23046" s="1202" t="s">
        <v>1229</v>
      </c>
      <c r="D23046" s="1203" t="s">
        <v>15900</v>
      </c>
      <c r="E23046" s="125">
        <v>115000</v>
      </c>
      <c r="F23046" s="125"/>
      <c r="G23046" s="125">
        <f t="shared" si="667"/>
        <v>-115000</v>
      </c>
      <c r="H23046" s="1204" t="s">
        <v>15858</v>
      </c>
    </row>
    <row r="23047" spans="1:8" ht="15" x14ac:dyDescent="0.2">
      <c r="A23047" s="1201">
        <v>45694</v>
      </c>
      <c r="B23047" s="1202" t="s">
        <v>3944</v>
      </c>
      <c r="C23047" s="1202" t="s">
        <v>1229</v>
      </c>
      <c r="D23047" s="1203" t="s">
        <v>15174</v>
      </c>
      <c r="E23047" s="125">
        <v>181244</v>
      </c>
      <c r="F23047" s="125"/>
      <c r="G23047" s="125">
        <f t="shared" si="667"/>
        <v>-181244</v>
      </c>
      <c r="H23047" s="1204" t="s">
        <v>15858</v>
      </c>
    </row>
    <row r="23048" spans="1:8" ht="24" x14ac:dyDescent="0.2">
      <c r="A23048" s="1201">
        <v>45694</v>
      </c>
      <c r="B23048" s="1202" t="s">
        <v>15261</v>
      </c>
      <c r="C23048" s="1202" t="s">
        <v>13258</v>
      </c>
      <c r="D23048" s="1203" t="s">
        <v>15902</v>
      </c>
      <c r="E23048" s="125">
        <v>420000</v>
      </c>
      <c r="F23048" s="125"/>
      <c r="G23048" s="125">
        <f t="shared" si="667"/>
        <v>-420000</v>
      </c>
      <c r="H23048" s="1204" t="s">
        <v>15858</v>
      </c>
    </row>
    <row r="23049" spans="1:8" ht="15" x14ac:dyDescent="0.2">
      <c r="A23049" s="1201">
        <v>45694</v>
      </c>
      <c r="B23049" s="1202" t="s">
        <v>15338</v>
      </c>
      <c r="C23049" s="1202" t="s">
        <v>11993</v>
      </c>
      <c r="D23049" s="1203" t="s">
        <v>15903</v>
      </c>
      <c r="E23049" s="125">
        <v>550000</v>
      </c>
      <c r="F23049" s="125"/>
      <c r="G23049" s="125">
        <f t="shared" ref="G23049" si="668">F23049-E23049</f>
        <v>-550000</v>
      </c>
      <c r="H23049" s="1204" t="s">
        <v>15858</v>
      </c>
    </row>
    <row r="23050" spans="1:8" ht="15" x14ac:dyDescent="0.2">
      <c r="A23050" s="1201">
        <v>45695</v>
      </c>
      <c r="B23050" s="1202" t="s">
        <v>15916</v>
      </c>
      <c r="C23050" s="1202" t="s">
        <v>10972</v>
      </c>
      <c r="D23050" s="1203" t="s">
        <v>15917</v>
      </c>
      <c r="E23050" s="125">
        <v>19300</v>
      </c>
      <c r="F23050" s="125"/>
      <c r="G23050" s="125">
        <f t="shared" ref="G23050:G23060" si="669">F23050-E23050</f>
        <v>-19300</v>
      </c>
      <c r="H23050" s="1204" t="s">
        <v>15858</v>
      </c>
    </row>
    <row r="23051" spans="1:8" ht="15" x14ac:dyDescent="0.2">
      <c r="A23051" s="1201">
        <v>45695</v>
      </c>
      <c r="B23051" s="1202" t="s">
        <v>11068</v>
      </c>
      <c r="C23051" s="1202" t="s">
        <v>5740</v>
      </c>
      <c r="D23051" s="1203" t="s">
        <v>369</v>
      </c>
      <c r="E23051" s="125">
        <v>500</v>
      </c>
      <c r="F23051" s="125"/>
      <c r="G23051" s="125">
        <f t="shared" si="669"/>
        <v>-500</v>
      </c>
      <c r="H23051" s="1204" t="s">
        <v>15858</v>
      </c>
    </row>
    <row r="23052" spans="1:8" ht="15" x14ac:dyDescent="0.2">
      <c r="A23052" s="1201">
        <v>45695</v>
      </c>
      <c r="B23052" s="1202" t="s">
        <v>14718</v>
      </c>
      <c r="C23052" s="1202" t="s">
        <v>793</v>
      </c>
      <c r="D23052" s="1203" t="s">
        <v>11015</v>
      </c>
      <c r="E23052" s="125">
        <v>44610</v>
      </c>
      <c r="F23052" s="125"/>
      <c r="G23052" s="125">
        <f t="shared" si="669"/>
        <v>-44610</v>
      </c>
      <c r="H23052" s="1204" t="s">
        <v>15858</v>
      </c>
    </row>
    <row r="23053" spans="1:8" ht="15" x14ac:dyDescent="0.2">
      <c r="A23053" s="1201">
        <v>45695</v>
      </c>
      <c r="B23053" s="1202" t="s">
        <v>14596</v>
      </c>
      <c r="C23053" s="1202" t="s">
        <v>793</v>
      </c>
      <c r="D23053" s="1203" t="s">
        <v>14530</v>
      </c>
      <c r="E23053" s="125">
        <v>29650</v>
      </c>
      <c r="F23053" s="125"/>
      <c r="G23053" s="125">
        <f t="shared" si="669"/>
        <v>-29650</v>
      </c>
      <c r="H23053" s="1204" t="s">
        <v>15858</v>
      </c>
    </row>
    <row r="23054" spans="1:8" ht="15" x14ac:dyDescent="0.2">
      <c r="A23054" s="1201">
        <v>45695</v>
      </c>
      <c r="B23054" s="1202" t="s">
        <v>14596</v>
      </c>
      <c r="C23054" s="1202" t="s">
        <v>391</v>
      </c>
      <c r="D23054" s="1203" t="s">
        <v>15918</v>
      </c>
      <c r="E23054" s="125">
        <v>9000</v>
      </c>
      <c r="F23054" s="125"/>
      <c r="G23054" s="125">
        <f t="shared" si="669"/>
        <v>-9000</v>
      </c>
      <c r="H23054" s="1204" t="s">
        <v>15858</v>
      </c>
    </row>
    <row r="23055" spans="1:8" ht="15" x14ac:dyDescent="0.2">
      <c r="A23055" s="1201">
        <v>45695</v>
      </c>
      <c r="B23055" s="1202" t="s">
        <v>13213</v>
      </c>
      <c r="C23055" s="1202" t="s">
        <v>793</v>
      </c>
      <c r="D23055" s="1203" t="s">
        <v>15919</v>
      </c>
      <c r="E23055" s="125">
        <v>110000</v>
      </c>
      <c r="F23055" s="125"/>
      <c r="G23055" s="125">
        <f t="shared" si="669"/>
        <v>-110000</v>
      </c>
      <c r="H23055" s="1204" t="s">
        <v>15858</v>
      </c>
    </row>
    <row r="23056" spans="1:8" ht="15" x14ac:dyDescent="0.2">
      <c r="A23056" s="1201">
        <v>45694</v>
      </c>
      <c r="B23056" s="1202" t="s">
        <v>103</v>
      </c>
      <c r="C23056" s="1202" t="s">
        <v>793</v>
      </c>
      <c r="D23056" s="1203" t="s">
        <v>15920</v>
      </c>
      <c r="E23056" s="125">
        <v>122500</v>
      </c>
      <c r="F23056" s="125"/>
      <c r="G23056" s="125">
        <f t="shared" si="669"/>
        <v>-122500</v>
      </c>
      <c r="H23056" s="1204" t="s">
        <v>15858</v>
      </c>
    </row>
    <row r="23057" spans="1:8" ht="15" x14ac:dyDescent="0.2">
      <c r="A23057" s="1201">
        <v>45695</v>
      </c>
      <c r="B23057" s="1202" t="s">
        <v>14718</v>
      </c>
      <c r="C23057" s="1202" t="s">
        <v>793</v>
      </c>
      <c r="D23057" s="1203" t="s">
        <v>15921</v>
      </c>
      <c r="E23057" s="125">
        <v>125970</v>
      </c>
      <c r="F23057" s="125"/>
      <c r="G23057" s="125">
        <f t="shared" si="669"/>
        <v>-125970</v>
      </c>
      <c r="H23057" s="1204" t="s">
        <v>15858</v>
      </c>
    </row>
    <row r="23058" spans="1:8" ht="15" x14ac:dyDescent="0.2">
      <c r="A23058" s="1201">
        <v>45695</v>
      </c>
      <c r="B23058" s="1202" t="s">
        <v>14718</v>
      </c>
      <c r="C23058" s="1202" t="s">
        <v>793</v>
      </c>
      <c r="D23058" s="1203" t="s">
        <v>12376</v>
      </c>
      <c r="E23058" s="125">
        <v>47000</v>
      </c>
      <c r="F23058" s="125"/>
      <c r="G23058" s="125">
        <f t="shared" si="669"/>
        <v>-47000</v>
      </c>
      <c r="H23058" s="1204" t="s">
        <v>15858</v>
      </c>
    </row>
    <row r="23059" spans="1:8" ht="15" x14ac:dyDescent="0.2">
      <c r="A23059" s="1201">
        <v>45695</v>
      </c>
      <c r="B23059" s="1202" t="s">
        <v>14568</v>
      </c>
      <c r="C23059" s="1202" t="s">
        <v>10972</v>
      </c>
      <c r="D23059" s="1203" t="s">
        <v>15922</v>
      </c>
      <c r="E23059" s="125">
        <v>5000</v>
      </c>
      <c r="F23059" s="125"/>
      <c r="G23059" s="125">
        <f t="shared" si="669"/>
        <v>-5000</v>
      </c>
      <c r="H23059" s="1204" t="s">
        <v>15858</v>
      </c>
    </row>
    <row r="23060" spans="1:8" ht="15" x14ac:dyDescent="0.2">
      <c r="A23060" s="1201">
        <v>45695</v>
      </c>
      <c r="B23060" s="1202" t="s">
        <v>15337</v>
      </c>
      <c r="C23060" s="1202" t="s">
        <v>793</v>
      </c>
      <c r="D23060" s="1203" t="s">
        <v>11566</v>
      </c>
      <c r="E23060" s="125">
        <v>43650</v>
      </c>
      <c r="F23060" s="125"/>
      <c r="G23060" s="125">
        <f t="shared" si="669"/>
        <v>-43650</v>
      </c>
      <c r="H23060" s="1204" t="s">
        <v>15858</v>
      </c>
    </row>
    <row r="23061" spans="1:8" ht="15" x14ac:dyDescent="0.2">
      <c r="A23061" s="1081">
        <v>45695</v>
      </c>
      <c r="B23061" s="1082" t="s">
        <v>15430</v>
      </c>
      <c r="C23061" s="669" t="s">
        <v>15923</v>
      </c>
      <c r="D23061" s="905" t="s">
        <v>15927</v>
      </c>
      <c r="E23061" s="671">
        <v>350000</v>
      </c>
      <c r="F23061" s="1083"/>
      <c r="G23061" s="125">
        <f t="shared" ref="G23061:G23065" si="670">F23061-E23061</f>
        <v>-350000</v>
      </c>
      <c r="H23061" s="704" t="s">
        <v>15858</v>
      </c>
    </row>
    <row r="23062" spans="1:8" ht="15" x14ac:dyDescent="0.2">
      <c r="A23062" s="1081">
        <v>45695</v>
      </c>
      <c r="B23062" s="1082" t="s">
        <v>15100</v>
      </c>
      <c r="C23062" s="669" t="s">
        <v>15923</v>
      </c>
      <c r="D23062" s="905" t="s">
        <v>15927</v>
      </c>
      <c r="E23062" s="671">
        <v>350000</v>
      </c>
      <c r="F23062" s="1083"/>
      <c r="G23062" s="125">
        <f t="shared" si="670"/>
        <v>-350000</v>
      </c>
      <c r="H23062" s="704" t="s">
        <v>15858</v>
      </c>
    </row>
    <row r="23063" spans="1:8" ht="24" x14ac:dyDescent="0.2">
      <c r="A23063" s="1081">
        <v>45695</v>
      </c>
      <c r="B23063" s="1082" t="s">
        <v>14351</v>
      </c>
      <c r="C23063" s="1082" t="s">
        <v>15924</v>
      </c>
      <c r="D23063" s="1123" t="s">
        <v>15925</v>
      </c>
      <c r="E23063" s="1083">
        <v>50100</v>
      </c>
      <c r="F23063" s="1083"/>
      <c r="G23063" s="125">
        <f t="shared" si="670"/>
        <v>-50100</v>
      </c>
      <c r="H23063" s="704" t="s">
        <v>15858</v>
      </c>
    </row>
    <row r="23064" spans="1:8" ht="15" x14ac:dyDescent="0.2">
      <c r="A23064" s="1081">
        <v>45695</v>
      </c>
      <c r="B23064" s="1082" t="s">
        <v>11423</v>
      </c>
      <c r="C23064" s="669" t="s">
        <v>5680</v>
      </c>
      <c r="D23064" s="905" t="s">
        <v>15926</v>
      </c>
      <c r="E23064" s="671">
        <v>82756</v>
      </c>
      <c r="F23064" s="1083"/>
      <c r="G23064" s="125">
        <f t="shared" si="670"/>
        <v>-82756</v>
      </c>
      <c r="H23064" s="704" t="s">
        <v>15858</v>
      </c>
    </row>
    <row r="23065" spans="1:8" ht="15" x14ac:dyDescent="0.2">
      <c r="A23065" s="1081">
        <v>45695</v>
      </c>
      <c r="B23065" s="1082" t="s">
        <v>3944</v>
      </c>
      <c r="C23065" s="669" t="s">
        <v>5680</v>
      </c>
      <c r="D23065" s="905" t="s">
        <v>15926</v>
      </c>
      <c r="E23065" s="671">
        <v>7244</v>
      </c>
      <c r="F23065" s="1083"/>
      <c r="G23065" s="125">
        <f t="shared" si="670"/>
        <v>-7244</v>
      </c>
      <c r="H23065" s="704" t="s">
        <v>15858</v>
      </c>
    </row>
    <row r="23066" spans="1:8" ht="15" x14ac:dyDescent="0.2">
      <c r="A23066" s="1201">
        <v>45696</v>
      </c>
      <c r="B23066" s="1202" t="s">
        <v>14232</v>
      </c>
      <c r="C23066" s="1202" t="s">
        <v>793</v>
      </c>
      <c r="D23066" s="1203" t="s">
        <v>15928</v>
      </c>
      <c r="E23066" s="125">
        <v>181200</v>
      </c>
      <c r="F23066" s="125"/>
      <c r="G23066" s="125">
        <f t="shared" ref="G23066:G23075" si="671">F23066-E23066</f>
        <v>-181200</v>
      </c>
      <c r="H23066" s="1204" t="s">
        <v>15858</v>
      </c>
    </row>
    <row r="23067" spans="1:8" ht="15" x14ac:dyDescent="0.2">
      <c r="A23067" s="1201">
        <v>45696</v>
      </c>
      <c r="B23067" s="1202" t="s">
        <v>103</v>
      </c>
      <c r="C23067" s="1202" t="s">
        <v>391</v>
      </c>
      <c r="D23067" s="1203" t="s">
        <v>10199</v>
      </c>
      <c r="E23067" s="125">
        <v>2000</v>
      </c>
      <c r="F23067" s="125"/>
      <c r="G23067" s="125">
        <f>F23067-E23067</f>
        <v>-2000</v>
      </c>
      <c r="H23067" s="1204" t="s">
        <v>15858</v>
      </c>
    </row>
    <row r="23068" spans="1:8" ht="15" x14ac:dyDescent="0.2">
      <c r="A23068" s="1201">
        <v>45696</v>
      </c>
      <c r="B23068" s="1202" t="s">
        <v>12334</v>
      </c>
      <c r="C23068" s="1202" t="s">
        <v>793</v>
      </c>
      <c r="D23068" s="1203" t="s">
        <v>15929</v>
      </c>
      <c r="E23068" s="125">
        <v>112100</v>
      </c>
      <c r="F23068" s="125"/>
      <c r="G23068" s="125">
        <f t="shared" si="671"/>
        <v>-112100</v>
      </c>
      <c r="H23068" s="1204" t="s">
        <v>15858</v>
      </c>
    </row>
    <row r="23069" spans="1:8" ht="15" x14ac:dyDescent="0.2">
      <c r="A23069" s="1201">
        <v>45696</v>
      </c>
      <c r="B23069" s="1202" t="s">
        <v>13213</v>
      </c>
      <c r="C23069" s="1202" t="s">
        <v>793</v>
      </c>
      <c r="D23069" s="1203" t="s">
        <v>15930</v>
      </c>
      <c r="E23069" s="125">
        <v>71620</v>
      </c>
      <c r="F23069" s="125"/>
      <c r="G23069" s="125">
        <f t="shared" si="671"/>
        <v>-71620</v>
      </c>
      <c r="H23069" s="1204" t="s">
        <v>15858</v>
      </c>
    </row>
    <row r="23070" spans="1:8" ht="15" x14ac:dyDescent="0.2">
      <c r="A23070" s="1201">
        <v>45696</v>
      </c>
      <c r="B23070" s="1202" t="s">
        <v>15337</v>
      </c>
      <c r="C23070" s="1202" t="s">
        <v>793</v>
      </c>
      <c r="D23070" s="1203" t="s">
        <v>15492</v>
      </c>
      <c r="E23070" s="125">
        <v>34230</v>
      </c>
      <c r="F23070" s="125"/>
      <c r="G23070" s="125">
        <f t="shared" si="671"/>
        <v>-34230</v>
      </c>
      <c r="H23070" s="1204" t="s">
        <v>15858</v>
      </c>
    </row>
    <row r="23071" spans="1:8" ht="15" x14ac:dyDescent="0.2">
      <c r="A23071" s="1201">
        <v>45696</v>
      </c>
      <c r="B23071" s="1202" t="s">
        <v>11068</v>
      </c>
      <c r="C23071" s="1202" t="s">
        <v>793</v>
      </c>
      <c r="D23071" s="1203" t="s">
        <v>15931</v>
      </c>
      <c r="E23071" s="125">
        <v>88120</v>
      </c>
      <c r="F23071" s="125"/>
      <c r="G23071" s="125">
        <f t="shared" si="671"/>
        <v>-88120</v>
      </c>
      <c r="H23071" s="1204" t="s">
        <v>15858</v>
      </c>
    </row>
    <row r="23072" spans="1:8" ht="15" x14ac:dyDescent="0.2">
      <c r="A23072" s="1201">
        <v>45696</v>
      </c>
      <c r="B23072" s="1202" t="s">
        <v>37</v>
      </c>
      <c r="C23072" s="1202" t="s">
        <v>5740</v>
      </c>
      <c r="D23072" s="1203" t="s">
        <v>15932</v>
      </c>
      <c r="E23072" s="125">
        <v>12000</v>
      </c>
      <c r="F23072" s="125"/>
      <c r="G23072" s="125">
        <f t="shared" si="671"/>
        <v>-12000</v>
      </c>
      <c r="H23072" s="1204" t="s">
        <v>15858</v>
      </c>
    </row>
    <row r="23073" spans="1:8" ht="15" x14ac:dyDescent="0.2">
      <c r="A23073" s="1201">
        <v>45696</v>
      </c>
      <c r="B23073" s="1202" t="s">
        <v>13213</v>
      </c>
      <c r="C23073" s="1202" t="s">
        <v>5740</v>
      </c>
      <c r="D23073" s="1203" t="s">
        <v>10325</v>
      </c>
      <c r="E23073" s="125">
        <v>250</v>
      </c>
      <c r="F23073" s="125"/>
      <c r="G23073" s="125">
        <f t="shared" si="671"/>
        <v>-250</v>
      </c>
      <c r="H23073" s="1204" t="s">
        <v>15858</v>
      </c>
    </row>
    <row r="23074" spans="1:8" ht="15" x14ac:dyDescent="0.2">
      <c r="A23074" s="1201">
        <v>45696</v>
      </c>
      <c r="B23074" s="1202" t="s">
        <v>14568</v>
      </c>
      <c r="C23074" s="1202" t="s">
        <v>5740</v>
      </c>
      <c r="D23074" s="1203" t="s">
        <v>733</v>
      </c>
      <c r="E23074" s="125">
        <v>1500</v>
      </c>
      <c r="F23074" s="125"/>
      <c r="G23074" s="125">
        <f t="shared" si="671"/>
        <v>-1500</v>
      </c>
      <c r="H23074" s="1204" t="s">
        <v>15858</v>
      </c>
    </row>
    <row r="23075" spans="1:8" ht="15" x14ac:dyDescent="0.2">
      <c r="A23075" s="1201">
        <v>45696</v>
      </c>
      <c r="B23075" s="1202" t="s">
        <v>14351</v>
      </c>
      <c r="C23075" s="1202" t="s">
        <v>10972</v>
      </c>
      <c r="D23075" s="1203" t="s">
        <v>11255</v>
      </c>
      <c r="E23075" s="125">
        <v>700</v>
      </c>
      <c r="F23075" s="125"/>
      <c r="G23075" s="125">
        <f t="shared" si="671"/>
        <v>-700</v>
      </c>
      <c r="H23075" s="1204" t="s">
        <v>15858</v>
      </c>
    </row>
    <row r="23076" spans="1:8" ht="15" x14ac:dyDescent="0.2">
      <c r="A23076" s="1081">
        <v>45696</v>
      </c>
      <c r="B23076" s="1082" t="s">
        <v>14351</v>
      </c>
      <c r="C23076" s="1082" t="s">
        <v>437</v>
      </c>
      <c r="D23076" s="1123" t="s">
        <v>15933</v>
      </c>
      <c r="E23076" s="1083">
        <v>1000000</v>
      </c>
      <c r="F23076" s="1083"/>
      <c r="G23076" s="125">
        <f t="shared" ref="G23076:G23077" si="672">F23076-E23076</f>
        <v>-1000000</v>
      </c>
      <c r="H23076" s="704" t="s">
        <v>15858</v>
      </c>
    </row>
    <row r="23077" spans="1:8" ht="15" x14ac:dyDescent="0.2">
      <c r="A23077" s="1201">
        <v>45696</v>
      </c>
      <c r="B23077" s="1202" t="s">
        <v>14232</v>
      </c>
      <c r="C23077" s="1202" t="s">
        <v>10972</v>
      </c>
      <c r="D23077" s="1203" t="s">
        <v>10193</v>
      </c>
      <c r="E23077" s="125">
        <v>35380</v>
      </c>
      <c r="F23077" s="125"/>
      <c r="G23077" s="125">
        <f t="shared" si="672"/>
        <v>-35380</v>
      </c>
      <c r="H23077" s="1204" t="s">
        <v>15858</v>
      </c>
    </row>
    <row r="23078" spans="1:8" ht="15" x14ac:dyDescent="0.2">
      <c r="A23078" s="1201">
        <v>45696</v>
      </c>
      <c r="B23078" s="1202" t="s">
        <v>15430</v>
      </c>
      <c r="C23078" s="1202" t="s">
        <v>10972</v>
      </c>
      <c r="D23078" s="1203" t="s">
        <v>15938</v>
      </c>
      <c r="E23078" s="125">
        <v>69000</v>
      </c>
      <c r="F23078" s="125"/>
      <c r="G23078" s="125">
        <f t="shared" ref="G23078:G23079" si="673">F23078-E23078</f>
        <v>-69000</v>
      </c>
      <c r="H23078" s="1204" t="s">
        <v>15858</v>
      </c>
    </row>
    <row r="23079" spans="1:8" ht="15" x14ac:dyDescent="0.2">
      <c r="A23079" s="1081">
        <v>45696</v>
      </c>
      <c r="B23079" s="1082" t="s">
        <v>11068</v>
      </c>
      <c r="C23079" s="1082" t="s">
        <v>391</v>
      </c>
      <c r="D23079" s="1123" t="s">
        <v>9905</v>
      </c>
      <c r="E23079" s="1083">
        <v>11480</v>
      </c>
      <c r="F23079" s="1083"/>
      <c r="G23079" s="125">
        <f t="shared" si="673"/>
        <v>-11480</v>
      </c>
      <c r="H23079" s="704" t="s">
        <v>15858</v>
      </c>
    </row>
    <row r="23080" spans="1:8" ht="24" x14ac:dyDescent="0.2">
      <c r="A23080" s="1081">
        <v>45698</v>
      </c>
      <c r="B23080" s="1082" t="s">
        <v>14351</v>
      </c>
      <c r="C23080" s="1082" t="s">
        <v>11602</v>
      </c>
      <c r="D23080" s="1123" t="s">
        <v>15939</v>
      </c>
      <c r="E23080" s="1083">
        <v>168000</v>
      </c>
      <c r="F23080" s="1083"/>
      <c r="G23080" s="125">
        <f t="shared" ref="G23080:G23085" si="674">F23080-E23080</f>
        <v>-168000</v>
      </c>
      <c r="H23080" s="704" t="s">
        <v>15858</v>
      </c>
    </row>
    <row r="23081" spans="1:8" ht="24" x14ac:dyDescent="0.2">
      <c r="A23081" s="1081">
        <v>45698</v>
      </c>
      <c r="B23081" s="1082" t="s">
        <v>15338</v>
      </c>
      <c r="C23081" s="565" t="s">
        <v>13714</v>
      </c>
      <c r="D23081" s="873" t="s">
        <v>15941</v>
      </c>
      <c r="E23081" s="566">
        <v>18133</v>
      </c>
      <c r="F23081" s="1083"/>
      <c r="G23081" s="125">
        <f t="shared" si="674"/>
        <v>-18133</v>
      </c>
      <c r="H23081" s="704" t="s">
        <v>15858</v>
      </c>
    </row>
    <row r="23082" spans="1:8" ht="24" x14ac:dyDescent="0.2">
      <c r="A23082" s="1081">
        <v>45698</v>
      </c>
      <c r="B23082" s="1082" t="s">
        <v>15257</v>
      </c>
      <c r="C23082" s="565" t="s">
        <v>13714</v>
      </c>
      <c r="D23082" s="873" t="s">
        <v>15941</v>
      </c>
      <c r="E23082" s="566">
        <v>18134</v>
      </c>
      <c r="F23082" s="1083"/>
      <c r="G23082" s="125">
        <f t="shared" si="674"/>
        <v>-18134</v>
      </c>
      <c r="H23082" s="704" t="s">
        <v>15858</v>
      </c>
    </row>
    <row r="23083" spans="1:8" ht="24" x14ac:dyDescent="0.2">
      <c r="A23083" s="1081">
        <v>45698</v>
      </c>
      <c r="B23083" s="1082" t="s">
        <v>15260</v>
      </c>
      <c r="C23083" s="565" t="s">
        <v>13714</v>
      </c>
      <c r="D23083" s="873" t="s">
        <v>15941</v>
      </c>
      <c r="E23083" s="566">
        <v>18133</v>
      </c>
      <c r="F23083" s="1083"/>
      <c r="G23083" s="125">
        <f t="shared" si="674"/>
        <v>-18133</v>
      </c>
      <c r="H23083" s="704" t="s">
        <v>15858</v>
      </c>
    </row>
    <row r="23084" spans="1:8" ht="24" x14ac:dyDescent="0.2">
      <c r="A23084" s="1081">
        <v>45698</v>
      </c>
      <c r="B23084" s="1082" t="s">
        <v>15430</v>
      </c>
      <c r="C23084" s="1082" t="s">
        <v>3144</v>
      </c>
      <c r="D23084" s="1123" t="s">
        <v>15940</v>
      </c>
      <c r="E23084" s="1083">
        <v>80000</v>
      </c>
      <c r="F23084" s="1083"/>
      <c r="G23084" s="125">
        <f t="shared" si="674"/>
        <v>-80000</v>
      </c>
      <c r="H23084" s="704" t="s">
        <v>15858</v>
      </c>
    </row>
    <row r="23085" spans="1:8" ht="15" x14ac:dyDescent="0.2">
      <c r="A23085" s="1081">
        <v>45698</v>
      </c>
      <c r="B23085" s="1082" t="s">
        <v>15100</v>
      </c>
      <c r="C23085" s="1082" t="s">
        <v>3144</v>
      </c>
      <c r="D23085" s="1123" t="s">
        <v>15547</v>
      </c>
      <c r="E23085" s="1083">
        <v>113620</v>
      </c>
      <c r="F23085" s="1083"/>
      <c r="G23085" s="125">
        <f t="shared" si="674"/>
        <v>-113620</v>
      </c>
      <c r="H23085" s="704" t="s">
        <v>15858</v>
      </c>
    </row>
    <row r="23086" spans="1:8" ht="15" x14ac:dyDescent="0.2">
      <c r="A23086" s="1201">
        <v>45698</v>
      </c>
      <c r="B23086" s="1202" t="s">
        <v>14334</v>
      </c>
      <c r="C23086" s="1202" t="s">
        <v>15942</v>
      </c>
      <c r="D23086" s="1203" t="s">
        <v>16427</v>
      </c>
      <c r="E23086" s="125">
        <v>500000</v>
      </c>
      <c r="F23086" s="125"/>
      <c r="G23086" s="125">
        <f t="shared" ref="G23086:G23087" si="675">F23086-E23086</f>
        <v>-500000</v>
      </c>
      <c r="H23086" s="1204" t="s">
        <v>15858</v>
      </c>
    </row>
    <row r="23087" spans="1:8" ht="15" x14ac:dyDescent="0.2">
      <c r="A23087" s="1201">
        <v>45698</v>
      </c>
      <c r="B23087" s="1202" t="s">
        <v>11068</v>
      </c>
      <c r="C23087" s="1202" t="s">
        <v>10972</v>
      </c>
      <c r="D23087" s="1203" t="s">
        <v>15943</v>
      </c>
      <c r="E23087" s="125">
        <v>28000</v>
      </c>
      <c r="F23087" s="125"/>
      <c r="G23087" s="125">
        <f t="shared" si="675"/>
        <v>-28000</v>
      </c>
      <c r="H23087" s="704" t="s">
        <v>15858</v>
      </c>
    </row>
    <row r="23088" spans="1:8" ht="15" x14ac:dyDescent="0.2">
      <c r="A23088" s="1081">
        <v>45699</v>
      </c>
      <c r="B23088" s="1082" t="s">
        <v>12783</v>
      </c>
      <c r="C23088" s="1082" t="s">
        <v>14180</v>
      </c>
      <c r="D23088" s="1123" t="s">
        <v>15944</v>
      </c>
      <c r="E23088" s="1083">
        <v>496500</v>
      </c>
      <c r="F23088" s="1083"/>
      <c r="G23088" s="125">
        <f t="shared" ref="G23088" si="676">F23088-E23088</f>
        <v>-496500</v>
      </c>
      <c r="H23088" s="704" t="s">
        <v>15858</v>
      </c>
    </row>
    <row r="23089" spans="1:8" ht="15" x14ac:dyDescent="0.2">
      <c r="A23089" s="1081">
        <v>45699</v>
      </c>
      <c r="B23089" s="1082" t="s">
        <v>15100</v>
      </c>
      <c r="C23089" s="1082" t="s">
        <v>15945</v>
      </c>
      <c r="D23089" s="1123" t="s">
        <v>15946</v>
      </c>
      <c r="E23089" s="1083">
        <v>33000</v>
      </c>
      <c r="F23089" s="1083"/>
      <c r="G23089" s="125">
        <f t="shared" ref="G23089:G23091" si="677">F23089-E23089</f>
        <v>-33000</v>
      </c>
      <c r="H23089" s="704" t="s">
        <v>15858</v>
      </c>
    </row>
    <row r="23090" spans="1:8" ht="15" x14ac:dyDescent="0.2">
      <c r="A23090" s="1081">
        <v>45699</v>
      </c>
      <c r="B23090" s="1082" t="s">
        <v>37</v>
      </c>
      <c r="C23090" s="1082" t="s">
        <v>15056</v>
      </c>
      <c r="D23090" s="1123" t="s">
        <v>15947</v>
      </c>
      <c r="E23090" s="1083">
        <v>100000</v>
      </c>
      <c r="F23090" s="1083"/>
      <c r="G23090" s="125">
        <f t="shared" si="677"/>
        <v>-100000</v>
      </c>
      <c r="H23090" s="704" t="s">
        <v>15858</v>
      </c>
    </row>
    <row r="23091" spans="1:8" ht="15" x14ac:dyDescent="0.2">
      <c r="A23091" s="1081">
        <v>45699</v>
      </c>
      <c r="B23091" s="1082" t="s">
        <v>11068</v>
      </c>
      <c r="C23091" s="565" t="s">
        <v>1390</v>
      </c>
      <c r="D23091" s="873" t="s">
        <v>15990</v>
      </c>
      <c r="E23091" s="566">
        <v>33442</v>
      </c>
      <c r="F23091" s="1083"/>
      <c r="G23091" s="125">
        <f t="shared" si="677"/>
        <v>-33442</v>
      </c>
      <c r="H23091" s="704" t="s">
        <v>15858</v>
      </c>
    </row>
    <row r="23092" spans="1:8" ht="15" x14ac:dyDescent="0.2">
      <c r="A23092" s="1081">
        <v>45699</v>
      </c>
      <c r="B23092" s="1082" t="s">
        <v>12671</v>
      </c>
      <c r="C23092" s="565" t="s">
        <v>1390</v>
      </c>
      <c r="D23092" s="873" t="s">
        <v>15990</v>
      </c>
      <c r="E23092" s="566">
        <v>11859</v>
      </c>
      <c r="F23092" s="1083"/>
      <c r="G23092" s="125">
        <f t="shared" ref="G23092:G23096" si="678">F23092-E23092</f>
        <v>-11859</v>
      </c>
      <c r="H23092" s="704" t="s">
        <v>15858</v>
      </c>
    </row>
    <row r="23093" spans="1:8" ht="15" x14ac:dyDescent="0.2">
      <c r="A23093" s="1081">
        <v>45699</v>
      </c>
      <c r="B23093" s="1082" t="s">
        <v>13417</v>
      </c>
      <c r="C23093" s="565" t="s">
        <v>1390</v>
      </c>
      <c r="D23093" s="873" t="s">
        <v>15990</v>
      </c>
      <c r="E23093" s="566">
        <v>70363</v>
      </c>
      <c r="F23093" s="1083"/>
      <c r="G23093" s="125">
        <f t="shared" si="678"/>
        <v>-70363</v>
      </c>
      <c r="H23093" s="704" t="s">
        <v>15858</v>
      </c>
    </row>
    <row r="23094" spans="1:8" ht="15" x14ac:dyDescent="0.2">
      <c r="A23094" s="1081">
        <v>45699</v>
      </c>
      <c r="B23094" s="1082" t="s">
        <v>13278</v>
      </c>
      <c r="C23094" s="565" t="s">
        <v>1390</v>
      </c>
      <c r="D23094" s="873" t="s">
        <v>15990</v>
      </c>
      <c r="E23094" s="566">
        <v>3089</v>
      </c>
      <c r="F23094" s="1083"/>
      <c r="G23094" s="125">
        <f t="shared" si="678"/>
        <v>-3089</v>
      </c>
      <c r="H23094" s="704" t="s">
        <v>15858</v>
      </c>
    </row>
    <row r="23095" spans="1:8" ht="15" x14ac:dyDescent="0.2">
      <c r="A23095" s="1081">
        <v>45699</v>
      </c>
      <c r="B23095" s="1082" t="s">
        <v>14232</v>
      </c>
      <c r="C23095" s="565" t="s">
        <v>1390</v>
      </c>
      <c r="D23095" s="873" t="s">
        <v>15990</v>
      </c>
      <c r="E23095" s="566">
        <v>4850</v>
      </c>
      <c r="F23095" s="1083"/>
      <c r="G23095" s="125">
        <f t="shared" si="678"/>
        <v>-4850</v>
      </c>
      <c r="H23095" s="704" t="s">
        <v>15858</v>
      </c>
    </row>
    <row r="23096" spans="1:8" ht="15" x14ac:dyDescent="0.2">
      <c r="A23096" s="1081">
        <v>45699</v>
      </c>
      <c r="B23096" s="1082" t="s">
        <v>15260</v>
      </c>
      <c r="C23096" s="565" t="s">
        <v>1390</v>
      </c>
      <c r="D23096" s="873" t="s">
        <v>15990</v>
      </c>
      <c r="E23096" s="566">
        <v>2333</v>
      </c>
      <c r="F23096" s="1083"/>
      <c r="G23096" s="125">
        <f t="shared" si="678"/>
        <v>-2333</v>
      </c>
      <c r="H23096" s="704" t="s">
        <v>15858</v>
      </c>
    </row>
    <row r="23097" spans="1:8" ht="15" x14ac:dyDescent="0.2">
      <c r="A23097" s="1081">
        <v>45699</v>
      </c>
      <c r="B23097" s="1082" t="s">
        <v>14351</v>
      </c>
      <c r="C23097" s="565" t="s">
        <v>1390</v>
      </c>
      <c r="D23097" s="873" t="s">
        <v>15990</v>
      </c>
      <c r="E23097" s="566">
        <v>24064</v>
      </c>
      <c r="F23097" s="1083"/>
      <c r="G23097" s="125">
        <f t="shared" ref="G23097:G23099" si="679">F23097-E23097</f>
        <v>-24064</v>
      </c>
      <c r="H23097" s="704" t="s">
        <v>15858</v>
      </c>
    </row>
    <row r="23098" spans="1:8" ht="15" x14ac:dyDescent="0.2">
      <c r="A23098" s="1081">
        <v>45699</v>
      </c>
      <c r="B23098" s="1082" t="s">
        <v>14351</v>
      </c>
      <c r="C23098" s="1082" t="s">
        <v>437</v>
      </c>
      <c r="D23098" s="1123" t="s">
        <v>15948</v>
      </c>
      <c r="E23098" s="1083">
        <v>282830</v>
      </c>
      <c r="F23098" s="1083"/>
      <c r="G23098" s="125">
        <f t="shared" si="679"/>
        <v>-282830</v>
      </c>
      <c r="H23098" s="704" t="s">
        <v>15858</v>
      </c>
    </row>
    <row r="23099" spans="1:8" ht="24" x14ac:dyDescent="0.2">
      <c r="A23099" s="1081">
        <v>45700</v>
      </c>
      <c r="B23099" s="1082" t="s">
        <v>14351</v>
      </c>
      <c r="C23099" s="1082" t="s">
        <v>3144</v>
      </c>
      <c r="D23099" s="1123" t="s">
        <v>15961</v>
      </c>
      <c r="E23099" s="1083">
        <v>78400</v>
      </c>
      <c r="F23099" s="1083"/>
      <c r="G23099" s="125">
        <f t="shared" si="679"/>
        <v>-78400</v>
      </c>
      <c r="H23099" s="704" t="s">
        <v>15858</v>
      </c>
    </row>
    <row r="23100" spans="1:8" ht="15" x14ac:dyDescent="0.2">
      <c r="A23100" s="1081">
        <v>45700</v>
      </c>
      <c r="B23100" s="1082" t="s">
        <v>11068</v>
      </c>
      <c r="C23100" s="1082" t="s">
        <v>7770</v>
      </c>
      <c r="D23100" s="1123" t="s">
        <v>15962</v>
      </c>
      <c r="E23100" s="1083">
        <v>100000</v>
      </c>
      <c r="F23100" s="1083"/>
      <c r="G23100" s="125">
        <f t="shared" ref="G23100:G23101" si="680">F23100-E23100</f>
        <v>-100000</v>
      </c>
      <c r="H23100" s="704" t="s">
        <v>15858</v>
      </c>
    </row>
    <row r="23101" spans="1:8" ht="15" x14ac:dyDescent="0.2">
      <c r="A23101" s="1081">
        <v>45700</v>
      </c>
      <c r="B23101" s="1082" t="s">
        <v>14232</v>
      </c>
      <c r="C23101" s="1082" t="s">
        <v>15963</v>
      </c>
      <c r="D23101" s="1123" t="s">
        <v>15182</v>
      </c>
      <c r="E23101" s="1083">
        <v>535220</v>
      </c>
      <c r="F23101" s="1083"/>
      <c r="G23101" s="125">
        <f t="shared" si="680"/>
        <v>-535220</v>
      </c>
      <c r="H23101" s="704" t="s">
        <v>15858</v>
      </c>
    </row>
    <row r="23102" spans="1:8" ht="15" x14ac:dyDescent="0.2">
      <c r="A23102" s="1081">
        <v>45700</v>
      </c>
      <c r="B23102" s="1082" t="s">
        <v>14351</v>
      </c>
      <c r="C23102" s="1082" t="s">
        <v>5228</v>
      </c>
      <c r="D23102" s="1123" t="s">
        <v>15975</v>
      </c>
      <c r="E23102" s="1083">
        <v>25000</v>
      </c>
      <c r="F23102" s="1083"/>
      <c r="G23102" s="125">
        <f t="shared" ref="G23102:G23104" si="681">F23102-E23102</f>
        <v>-25000</v>
      </c>
      <c r="H23102" s="704" t="s">
        <v>15858</v>
      </c>
    </row>
    <row r="23103" spans="1:8" ht="15" x14ac:dyDescent="0.2">
      <c r="A23103" s="1081">
        <v>45700</v>
      </c>
      <c r="B23103" s="1082" t="s">
        <v>6503</v>
      </c>
      <c r="C23103" s="1082" t="s">
        <v>14296</v>
      </c>
      <c r="D23103" s="1123" t="s">
        <v>15976</v>
      </c>
      <c r="E23103" s="1083">
        <v>500000</v>
      </c>
      <c r="F23103" s="1083"/>
      <c r="G23103" s="125">
        <f t="shared" si="681"/>
        <v>-500000</v>
      </c>
      <c r="H23103" s="704" t="s">
        <v>15858</v>
      </c>
    </row>
    <row r="23104" spans="1:8" ht="15" x14ac:dyDescent="0.2">
      <c r="A23104" s="1081">
        <v>45700</v>
      </c>
      <c r="B23104" s="1082" t="s">
        <v>14351</v>
      </c>
      <c r="C23104" s="1082" t="s">
        <v>5228</v>
      </c>
      <c r="D23104" s="1123" t="s">
        <v>15975</v>
      </c>
      <c r="E23104" s="1083">
        <v>60000</v>
      </c>
      <c r="F23104" s="1083"/>
      <c r="G23104" s="125">
        <f t="shared" si="681"/>
        <v>-60000</v>
      </c>
      <c r="H23104" s="704" t="s">
        <v>15858</v>
      </c>
    </row>
    <row r="23105" spans="1:8" ht="15" x14ac:dyDescent="0.2">
      <c r="A23105" s="1201">
        <v>45701</v>
      </c>
      <c r="B23105" s="1202" t="s">
        <v>14351</v>
      </c>
      <c r="C23105" s="1202" t="s">
        <v>5740</v>
      </c>
      <c r="D23105" s="1203" t="s">
        <v>15968</v>
      </c>
      <c r="E23105" s="125">
        <v>3000</v>
      </c>
      <c r="F23105" s="125"/>
      <c r="G23105" s="125">
        <f t="shared" ref="G23105:G23168" si="682">F23105-E23105</f>
        <v>-3000</v>
      </c>
      <c r="H23105" s="1204" t="s">
        <v>15858</v>
      </c>
    </row>
    <row r="23106" spans="1:8" ht="15" x14ac:dyDescent="0.2">
      <c r="A23106" s="1201">
        <v>45701</v>
      </c>
      <c r="B23106" s="1202" t="s">
        <v>15261</v>
      </c>
      <c r="C23106" s="1202" t="s">
        <v>5740</v>
      </c>
      <c r="D23106" s="1203" t="s">
        <v>15968</v>
      </c>
      <c r="E23106" s="125">
        <v>1500</v>
      </c>
      <c r="F23106" s="125"/>
      <c r="G23106" s="125">
        <f t="shared" si="682"/>
        <v>-1500</v>
      </c>
      <c r="H23106" s="1204" t="s">
        <v>15858</v>
      </c>
    </row>
    <row r="23107" spans="1:8" ht="15" x14ac:dyDescent="0.2">
      <c r="A23107" s="1201">
        <v>45701</v>
      </c>
      <c r="B23107" s="1202" t="s">
        <v>14351</v>
      </c>
      <c r="C23107" s="1202" t="s">
        <v>5740</v>
      </c>
      <c r="D23107" s="1203" t="s">
        <v>14385</v>
      </c>
      <c r="E23107" s="125">
        <v>1000</v>
      </c>
      <c r="F23107" s="125"/>
      <c r="G23107" s="125">
        <f t="shared" si="682"/>
        <v>-1000</v>
      </c>
      <c r="H23107" s="1204" t="s">
        <v>15858</v>
      </c>
    </row>
    <row r="23108" spans="1:8" ht="15" x14ac:dyDescent="0.2">
      <c r="A23108" s="1201">
        <v>45701</v>
      </c>
      <c r="B23108" s="1202" t="s">
        <v>14351</v>
      </c>
      <c r="C23108" s="1202" t="s">
        <v>10972</v>
      </c>
      <c r="D23108" s="1203" t="s">
        <v>15873</v>
      </c>
      <c r="E23108" s="125">
        <v>4600</v>
      </c>
      <c r="F23108" s="125"/>
      <c r="G23108" s="125">
        <f t="shared" si="682"/>
        <v>-4600</v>
      </c>
      <c r="H23108" s="704" t="s">
        <v>15858</v>
      </c>
    </row>
    <row r="23109" spans="1:8" ht="15" x14ac:dyDescent="0.2">
      <c r="A23109" s="1201">
        <v>45701</v>
      </c>
      <c r="B23109" s="1202" t="s">
        <v>103</v>
      </c>
      <c r="C23109" s="1202" t="s">
        <v>391</v>
      </c>
      <c r="D23109" s="1203" t="s">
        <v>10199</v>
      </c>
      <c r="E23109" s="125">
        <v>5000</v>
      </c>
      <c r="F23109" s="125"/>
      <c r="G23109" s="125">
        <f t="shared" si="682"/>
        <v>-5000</v>
      </c>
      <c r="H23109" s="1204" t="s">
        <v>15858</v>
      </c>
    </row>
    <row r="23110" spans="1:8" ht="15" x14ac:dyDescent="0.2">
      <c r="A23110" s="1201">
        <v>45701</v>
      </c>
      <c r="B23110" s="1202" t="s">
        <v>103</v>
      </c>
      <c r="C23110" s="1202" t="s">
        <v>5340</v>
      </c>
      <c r="D23110" s="1203" t="s">
        <v>15969</v>
      </c>
      <c r="E23110" s="125">
        <v>7500</v>
      </c>
      <c r="F23110" s="125"/>
      <c r="G23110" s="125">
        <f t="shared" si="682"/>
        <v>-7500</v>
      </c>
      <c r="H23110" s="1204" t="s">
        <v>15858</v>
      </c>
    </row>
    <row r="23111" spans="1:8" ht="15" x14ac:dyDescent="0.2">
      <c r="A23111" s="1201">
        <v>45701</v>
      </c>
      <c r="B23111" s="1202" t="s">
        <v>13240</v>
      </c>
      <c r="C23111" s="1202" t="s">
        <v>285</v>
      </c>
      <c r="D23111" s="1203" t="s">
        <v>15970</v>
      </c>
      <c r="E23111" s="125">
        <v>3400</v>
      </c>
      <c r="F23111" s="125"/>
      <c r="G23111" s="125">
        <f t="shared" si="682"/>
        <v>-3400</v>
      </c>
      <c r="H23111" s="1204" t="s">
        <v>15858</v>
      </c>
    </row>
    <row r="23112" spans="1:8" ht="15" x14ac:dyDescent="0.2">
      <c r="A23112" s="1201">
        <v>45701</v>
      </c>
      <c r="B23112" s="1202" t="s">
        <v>14351</v>
      </c>
      <c r="C23112" s="1202" t="s">
        <v>10972</v>
      </c>
      <c r="D23112" s="1203" t="s">
        <v>15971</v>
      </c>
      <c r="E23112" s="125">
        <v>8400</v>
      </c>
      <c r="F23112" s="125"/>
      <c r="G23112" s="125">
        <f t="shared" si="682"/>
        <v>-8400</v>
      </c>
      <c r="H23112" s="1204" t="s">
        <v>15858</v>
      </c>
    </row>
    <row r="23113" spans="1:8" ht="15" x14ac:dyDescent="0.2">
      <c r="A23113" s="1201">
        <v>45701</v>
      </c>
      <c r="B23113" s="1202" t="s">
        <v>15972</v>
      </c>
      <c r="C23113" s="1202" t="s">
        <v>5740</v>
      </c>
      <c r="D23113" s="1203" t="s">
        <v>369</v>
      </c>
      <c r="E23113" s="125">
        <v>800</v>
      </c>
      <c r="F23113" s="125"/>
      <c r="G23113" s="125">
        <f t="shared" si="682"/>
        <v>-800</v>
      </c>
      <c r="H23113" s="1204" t="s">
        <v>15858</v>
      </c>
    </row>
    <row r="23114" spans="1:8" ht="15" x14ac:dyDescent="0.2">
      <c r="A23114" s="1201">
        <v>45701</v>
      </c>
      <c r="B23114" s="1202" t="s">
        <v>11068</v>
      </c>
      <c r="C23114" s="1202" t="s">
        <v>5740</v>
      </c>
      <c r="D23114" s="1203" t="s">
        <v>10325</v>
      </c>
      <c r="E23114" s="125">
        <v>750</v>
      </c>
      <c r="F23114" s="125"/>
      <c r="G23114" s="125">
        <f t="shared" si="682"/>
        <v>-750</v>
      </c>
      <c r="H23114" s="1204" t="s">
        <v>15858</v>
      </c>
    </row>
    <row r="23115" spans="1:8" ht="15" x14ac:dyDescent="0.2">
      <c r="A23115" s="1201">
        <v>45701</v>
      </c>
      <c r="B23115" s="1202" t="s">
        <v>11068</v>
      </c>
      <c r="C23115" s="1202" t="s">
        <v>5740</v>
      </c>
      <c r="D23115" s="1203" t="s">
        <v>369</v>
      </c>
      <c r="E23115" s="125">
        <v>700</v>
      </c>
      <c r="F23115" s="125"/>
      <c r="G23115" s="125">
        <f t="shared" si="682"/>
        <v>-700</v>
      </c>
      <c r="H23115" s="1204" t="s">
        <v>15858</v>
      </c>
    </row>
    <row r="23116" spans="1:8" ht="15" x14ac:dyDescent="0.2">
      <c r="A23116" s="1201">
        <v>45701</v>
      </c>
      <c r="B23116" s="1202" t="s">
        <v>103</v>
      </c>
      <c r="C23116" s="1202" t="s">
        <v>285</v>
      </c>
      <c r="D23116" s="1203" t="s">
        <v>15973</v>
      </c>
      <c r="E23116" s="125">
        <v>500</v>
      </c>
      <c r="F23116" s="125"/>
      <c r="G23116" s="125">
        <f t="shared" si="682"/>
        <v>-500</v>
      </c>
      <c r="H23116" s="1204" t="s">
        <v>15858</v>
      </c>
    </row>
    <row r="23117" spans="1:8" ht="15" x14ac:dyDescent="0.2">
      <c r="A23117" s="1201">
        <v>45701</v>
      </c>
      <c r="B23117" s="1202" t="s">
        <v>14596</v>
      </c>
      <c r="C23117" s="1202" t="s">
        <v>5740</v>
      </c>
      <c r="D23117" s="1203" t="s">
        <v>369</v>
      </c>
      <c r="E23117" s="125">
        <v>1000</v>
      </c>
      <c r="F23117" s="125"/>
      <c r="G23117" s="125">
        <f t="shared" si="682"/>
        <v>-1000</v>
      </c>
      <c r="H23117" s="1204" t="s">
        <v>15858</v>
      </c>
    </row>
    <row r="23118" spans="1:8" ht="15" x14ac:dyDescent="0.2">
      <c r="A23118" s="1201">
        <v>45701</v>
      </c>
      <c r="B23118" s="1202" t="s">
        <v>15261</v>
      </c>
      <c r="C23118" s="1202" t="s">
        <v>391</v>
      </c>
      <c r="D23118" s="1203" t="s">
        <v>15974</v>
      </c>
      <c r="E23118" s="125">
        <v>2100</v>
      </c>
      <c r="F23118" s="125"/>
      <c r="G23118" s="125">
        <f t="shared" si="682"/>
        <v>-2100</v>
      </c>
      <c r="H23118" s="1204" t="s">
        <v>15858</v>
      </c>
    </row>
    <row r="23119" spans="1:8" ht="15" x14ac:dyDescent="0.2">
      <c r="A23119" s="1201">
        <v>45701</v>
      </c>
      <c r="B23119" s="1202" t="s">
        <v>15261</v>
      </c>
      <c r="C23119" s="1202" t="s">
        <v>391</v>
      </c>
      <c r="D23119" s="1203" t="s">
        <v>15999</v>
      </c>
      <c r="E23119" s="125">
        <v>720</v>
      </c>
      <c r="F23119" s="125"/>
      <c r="G23119" s="125">
        <f t="shared" si="682"/>
        <v>-720</v>
      </c>
      <c r="H23119" s="1204" t="s">
        <v>15858</v>
      </c>
    </row>
    <row r="23120" spans="1:8" ht="15" x14ac:dyDescent="0.2">
      <c r="A23120" s="1081">
        <v>45701</v>
      </c>
      <c r="B23120" s="1082" t="s">
        <v>13240</v>
      </c>
      <c r="C23120" s="1082" t="s">
        <v>15978</v>
      </c>
      <c r="D23120" s="1123" t="s">
        <v>15977</v>
      </c>
      <c r="E23120" s="1083">
        <v>50000</v>
      </c>
      <c r="F23120" s="1083"/>
      <c r="G23120" s="125">
        <f t="shared" si="682"/>
        <v>-50000</v>
      </c>
      <c r="H23120" s="704" t="s">
        <v>15858</v>
      </c>
    </row>
    <row r="23121" spans="1:8" ht="15" x14ac:dyDescent="0.2">
      <c r="A23121" s="1081">
        <v>45701</v>
      </c>
      <c r="B23121" s="1082" t="s">
        <v>14351</v>
      </c>
      <c r="C23121" s="1082" t="s">
        <v>12605</v>
      </c>
      <c r="D23121" s="1123" t="s">
        <v>15964</v>
      </c>
      <c r="E23121" s="1083">
        <v>80000</v>
      </c>
      <c r="F23121" s="1083"/>
      <c r="G23121" s="125">
        <f t="shared" si="682"/>
        <v>-80000</v>
      </c>
      <c r="H23121" s="704" t="s">
        <v>15858</v>
      </c>
    </row>
    <row r="23122" spans="1:8" ht="15" x14ac:dyDescent="0.2">
      <c r="A23122" s="1081">
        <v>45701</v>
      </c>
      <c r="B23122" s="1082" t="s">
        <v>15400</v>
      </c>
      <c r="C23122" s="669" t="s">
        <v>15965</v>
      </c>
      <c r="D23122" s="905" t="s">
        <v>15966</v>
      </c>
      <c r="E23122" s="671">
        <v>20800</v>
      </c>
      <c r="F23122" s="1083"/>
      <c r="G23122" s="125">
        <f t="shared" si="682"/>
        <v>-20800</v>
      </c>
      <c r="H23122" s="704" t="s">
        <v>15858</v>
      </c>
    </row>
    <row r="23123" spans="1:8" ht="15" x14ac:dyDescent="0.2">
      <c r="A23123" s="1081">
        <v>45701</v>
      </c>
      <c r="B23123" s="1082" t="s">
        <v>15100</v>
      </c>
      <c r="C23123" s="669" t="s">
        <v>15965</v>
      </c>
      <c r="D23123" s="905" t="s">
        <v>15966</v>
      </c>
      <c r="E23123" s="671">
        <v>20800</v>
      </c>
      <c r="F23123" s="1083"/>
      <c r="G23123" s="125">
        <f t="shared" si="682"/>
        <v>-20800</v>
      </c>
      <c r="H23123" s="704" t="s">
        <v>15858</v>
      </c>
    </row>
    <row r="23124" spans="1:8" ht="15" x14ac:dyDescent="0.2">
      <c r="A23124" s="1081">
        <v>45701</v>
      </c>
      <c r="B23124" s="1082" t="s">
        <v>15004</v>
      </c>
      <c r="C23124" s="669" t="s">
        <v>15965</v>
      </c>
      <c r="D23124" s="905" t="s">
        <v>15966</v>
      </c>
      <c r="E23124" s="671">
        <v>20800</v>
      </c>
      <c r="F23124" s="1083"/>
      <c r="G23124" s="125">
        <f t="shared" si="682"/>
        <v>-20800</v>
      </c>
      <c r="H23124" s="704" t="s">
        <v>15858</v>
      </c>
    </row>
    <row r="23125" spans="1:8" ht="15" x14ac:dyDescent="0.2">
      <c r="A23125" s="1081">
        <v>45701</v>
      </c>
      <c r="B23125" s="1082" t="s">
        <v>15337</v>
      </c>
      <c r="C23125" s="669" t="s">
        <v>15965</v>
      </c>
      <c r="D23125" s="905" t="s">
        <v>15966</v>
      </c>
      <c r="E23125" s="671">
        <v>20865</v>
      </c>
      <c r="F23125" s="1083"/>
      <c r="G23125" s="125">
        <f t="shared" si="682"/>
        <v>-20865</v>
      </c>
      <c r="H23125" s="704" t="s">
        <v>15858</v>
      </c>
    </row>
    <row r="23126" spans="1:8" ht="15" x14ac:dyDescent="0.2">
      <c r="A23126" s="1081">
        <v>45701</v>
      </c>
      <c r="B23126" s="1082" t="s">
        <v>13240</v>
      </c>
      <c r="C23126" s="565" t="s">
        <v>483</v>
      </c>
      <c r="D23126" s="873" t="s">
        <v>15967</v>
      </c>
      <c r="E23126" s="566">
        <v>50000</v>
      </c>
      <c r="F23126" s="1083"/>
      <c r="G23126" s="125">
        <f t="shared" si="682"/>
        <v>-50000</v>
      </c>
      <c r="H23126" s="704" t="s">
        <v>15858</v>
      </c>
    </row>
    <row r="23127" spans="1:8" ht="15" x14ac:dyDescent="0.2">
      <c r="A23127" s="1081">
        <v>45701</v>
      </c>
      <c r="B23127" s="1082" t="s">
        <v>13278</v>
      </c>
      <c r="C23127" s="565" t="s">
        <v>483</v>
      </c>
      <c r="D23127" s="873" t="s">
        <v>15967</v>
      </c>
      <c r="E23127" s="566">
        <v>50000</v>
      </c>
      <c r="F23127" s="1083"/>
      <c r="G23127" s="125">
        <f t="shared" si="682"/>
        <v>-50000</v>
      </c>
      <c r="H23127" s="704" t="s">
        <v>15858</v>
      </c>
    </row>
    <row r="23128" spans="1:8" ht="15" x14ac:dyDescent="0.2">
      <c r="A23128" s="1201">
        <v>45702</v>
      </c>
      <c r="B23128" s="1202" t="s">
        <v>15916</v>
      </c>
      <c r="C23128" s="1202" t="s">
        <v>10972</v>
      </c>
      <c r="D23128" s="1203" t="s">
        <v>16000</v>
      </c>
      <c r="E23128" s="125">
        <v>8965</v>
      </c>
      <c r="F23128" s="125"/>
      <c r="G23128" s="125">
        <f t="shared" si="682"/>
        <v>-8965</v>
      </c>
      <c r="H23128" s="1204" t="s">
        <v>15858</v>
      </c>
    </row>
    <row r="23129" spans="1:8" ht="15" x14ac:dyDescent="0.2">
      <c r="A23129" s="1201">
        <v>45702</v>
      </c>
      <c r="B23129" s="1202" t="s">
        <v>15261</v>
      </c>
      <c r="C23129" s="1202" t="s">
        <v>10972</v>
      </c>
      <c r="D23129" s="1203" t="s">
        <v>16001</v>
      </c>
      <c r="E23129" s="125">
        <v>12000</v>
      </c>
      <c r="F23129" s="125"/>
      <c r="G23129" s="125">
        <f t="shared" si="682"/>
        <v>-12000</v>
      </c>
      <c r="H23129" s="1204" t="s">
        <v>15858</v>
      </c>
    </row>
    <row r="23130" spans="1:8" ht="15" x14ac:dyDescent="0.2">
      <c r="A23130" s="1201">
        <v>45702</v>
      </c>
      <c r="B23130" s="1202" t="s">
        <v>14351</v>
      </c>
      <c r="C23130" s="1202" t="s">
        <v>10972</v>
      </c>
      <c r="D23130" s="1203" t="s">
        <v>15873</v>
      </c>
      <c r="E23130" s="125">
        <v>4600</v>
      </c>
      <c r="F23130" s="125"/>
      <c r="G23130" s="125">
        <f t="shared" si="682"/>
        <v>-4600</v>
      </c>
      <c r="H23130" s="1204" t="s">
        <v>15858</v>
      </c>
    </row>
    <row r="23131" spans="1:8" ht="15" x14ac:dyDescent="0.2">
      <c r="A23131" s="1201">
        <v>45702</v>
      </c>
      <c r="B23131" s="1202" t="s">
        <v>15261</v>
      </c>
      <c r="C23131" s="1202" t="s">
        <v>10972</v>
      </c>
      <c r="D23131" s="1203" t="s">
        <v>16002</v>
      </c>
      <c r="E23131" s="125">
        <v>1320</v>
      </c>
      <c r="F23131" s="125"/>
      <c r="G23131" s="125">
        <f t="shared" si="682"/>
        <v>-1320</v>
      </c>
      <c r="H23131" s="1204" t="s">
        <v>15858</v>
      </c>
    </row>
    <row r="23132" spans="1:8" ht="15" x14ac:dyDescent="0.2">
      <c r="A23132" s="1201">
        <v>45702</v>
      </c>
      <c r="B23132" s="1202" t="s">
        <v>103</v>
      </c>
      <c r="C23132" s="1202" t="s">
        <v>391</v>
      </c>
      <c r="D23132" s="1203" t="s">
        <v>10199</v>
      </c>
      <c r="E23132" s="125">
        <v>4000</v>
      </c>
      <c r="F23132" s="125"/>
      <c r="G23132" s="125">
        <f t="shared" si="682"/>
        <v>-4000</v>
      </c>
      <c r="H23132" s="1204" t="s">
        <v>15858</v>
      </c>
    </row>
    <row r="23133" spans="1:8" ht="15" x14ac:dyDescent="0.2">
      <c r="A23133" s="1201">
        <v>45702</v>
      </c>
      <c r="B23133" s="1202" t="s">
        <v>14596</v>
      </c>
      <c r="C23133" s="1202" t="s">
        <v>391</v>
      </c>
      <c r="D23133" s="1203" t="s">
        <v>10294</v>
      </c>
      <c r="E23133" s="125">
        <v>1380</v>
      </c>
      <c r="F23133" s="125"/>
      <c r="G23133" s="125">
        <f t="shared" si="682"/>
        <v>-1380</v>
      </c>
      <c r="H23133" s="1204" t="s">
        <v>15858</v>
      </c>
    </row>
    <row r="23134" spans="1:8" ht="15" x14ac:dyDescent="0.2">
      <c r="A23134" s="1081">
        <v>45702</v>
      </c>
      <c r="B23134" s="1082" t="s">
        <v>15430</v>
      </c>
      <c r="C23134" s="1082" t="s">
        <v>10972</v>
      </c>
      <c r="D23134" s="1123" t="s">
        <v>15938</v>
      </c>
      <c r="E23134" s="1083">
        <v>100000</v>
      </c>
      <c r="F23134" s="1083"/>
      <c r="G23134" s="125">
        <f t="shared" si="682"/>
        <v>-100000</v>
      </c>
      <c r="H23134" s="704" t="s">
        <v>15858</v>
      </c>
    </row>
    <row r="23135" spans="1:8" ht="15" x14ac:dyDescent="0.2">
      <c r="A23135" s="1081">
        <v>45702</v>
      </c>
      <c r="B23135" s="1082" t="s">
        <v>14596</v>
      </c>
      <c r="C23135" s="1082" t="s">
        <v>11513</v>
      </c>
      <c r="D23135" s="1123" t="s">
        <v>16003</v>
      </c>
      <c r="E23135" s="1083">
        <v>100000</v>
      </c>
      <c r="F23135" s="1083"/>
      <c r="G23135" s="125">
        <f t="shared" si="682"/>
        <v>-100000</v>
      </c>
      <c r="H23135" s="704" t="s">
        <v>15858</v>
      </c>
    </row>
    <row r="23136" spans="1:8" ht="15" x14ac:dyDescent="0.2">
      <c r="A23136" s="1081">
        <v>45702</v>
      </c>
      <c r="B23136" s="1082" t="s">
        <v>14351</v>
      </c>
      <c r="C23136" s="1082" t="s">
        <v>14431</v>
      </c>
      <c r="D23136" s="1123" t="s">
        <v>16004</v>
      </c>
      <c r="E23136" s="1083">
        <v>100000</v>
      </c>
      <c r="F23136" s="1083"/>
      <c r="G23136" s="125">
        <f t="shared" si="682"/>
        <v>-100000</v>
      </c>
      <c r="H23136" s="704" t="s">
        <v>15858</v>
      </c>
    </row>
    <row r="23137" spans="1:8" ht="15" x14ac:dyDescent="0.2">
      <c r="A23137" s="1201">
        <v>45703</v>
      </c>
      <c r="B23137" s="1202" t="s">
        <v>15916</v>
      </c>
      <c r="C23137" s="1202" t="s">
        <v>10972</v>
      </c>
      <c r="D23137" s="1203" t="s">
        <v>16005</v>
      </c>
      <c r="E23137" s="125">
        <v>15600</v>
      </c>
      <c r="F23137" s="125"/>
      <c r="G23137" s="125">
        <f t="shared" si="682"/>
        <v>-15600</v>
      </c>
      <c r="H23137" s="1204" t="s">
        <v>15858</v>
      </c>
    </row>
    <row r="23138" spans="1:8" ht="15" x14ac:dyDescent="0.2">
      <c r="A23138" s="1201">
        <v>45703</v>
      </c>
      <c r="B23138" s="1202" t="s">
        <v>103</v>
      </c>
      <c r="C23138" s="1202" t="s">
        <v>391</v>
      </c>
      <c r="D23138" s="1203" t="s">
        <v>10199</v>
      </c>
      <c r="E23138" s="125">
        <v>4000</v>
      </c>
      <c r="F23138" s="125"/>
      <c r="G23138" s="125">
        <f t="shared" si="682"/>
        <v>-4000</v>
      </c>
      <c r="H23138" s="1204" t="s">
        <v>15858</v>
      </c>
    </row>
    <row r="23139" spans="1:8" ht="15" x14ac:dyDescent="0.2">
      <c r="A23139" s="1201">
        <v>45703</v>
      </c>
      <c r="B23139" s="1202" t="s">
        <v>25</v>
      </c>
      <c r="C23139" s="1202" t="s">
        <v>14867</v>
      </c>
      <c r="D23139" s="1203" t="s">
        <v>16006</v>
      </c>
      <c r="E23139" s="125">
        <v>2900</v>
      </c>
      <c r="F23139" s="125"/>
      <c r="G23139" s="125">
        <f t="shared" si="682"/>
        <v>-2900</v>
      </c>
      <c r="H23139" s="1204" t="s">
        <v>15858</v>
      </c>
    </row>
    <row r="23140" spans="1:8" ht="15" x14ac:dyDescent="0.2">
      <c r="A23140" s="1201">
        <v>45703</v>
      </c>
      <c r="B23140" s="1202" t="s">
        <v>14351</v>
      </c>
      <c r="C23140" s="1202" t="s">
        <v>10972</v>
      </c>
      <c r="D23140" s="1203" t="s">
        <v>16007</v>
      </c>
      <c r="E23140" s="125">
        <v>10000</v>
      </c>
      <c r="F23140" s="125"/>
      <c r="G23140" s="125">
        <f t="shared" si="682"/>
        <v>-10000</v>
      </c>
      <c r="H23140" s="1204" t="s">
        <v>15858</v>
      </c>
    </row>
    <row r="23141" spans="1:8" ht="15" x14ac:dyDescent="0.2">
      <c r="A23141" s="1201">
        <v>45703</v>
      </c>
      <c r="B23141" s="1202" t="s">
        <v>37</v>
      </c>
      <c r="C23141" s="1202" t="s">
        <v>793</v>
      </c>
      <c r="D23141" s="1203" t="s">
        <v>16008</v>
      </c>
      <c r="E23141" s="125">
        <v>3000</v>
      </c>
      <c r="F23141" s="125"/>
      <c r="G23141" s="125">
        <f t="shared" si="682"/>
        <v>-3000</v>
      </c>
      <c r="H23141" s="1204" t="s">
        <v>15858</v>
      </c>
    </row>
    <row r="23142" spans="1:8" ht="15" x14ac:dyDescent="0.2">
      <c r="A23142" s="1201">
        <v>45703</v>
      </c>
      <c r="B23142" s="1202" t="s">
        <v>13213</v>
      </c>
      <c r="C23142" s="1202" t="s">
        <v>10972</v>
      </c>
      <c r="D23142" s="1203" t="s">
        <v>16009</v>
      </c>
      <c r="E23142" s="125">
        <v>6000</v>
      </c>
      <c r="F23142" s="125"/>
      <c r="G23142" s="125">
        <f t="shared" si="682"/>
        <v>-6000</v>
      </c>
      <c r="H23142" s="1204" t="s">
        <v>15858</v>
      </c>
    </row>
    <row r="23143" spans="1:8" ht="24" x14ac:dyDescent="0.2">
      <c r="A23143" s="1081">
        <v>45703</v>
      </c>
      <c r="B23143" s="1082" t="s">
        <v>15400</v>
      </c>
      <c r="C23143" s="1082" t="s">
        <v>16011</v>
      </c>
      <c r="D23143" s="1123" t="s">
        <v>16010</v>
      </c>
      <c r="E23143" s="1083">
        <v>110000</v>
      </c>
      <c r="F23143" s="1083"/>
      <c r="G23143" s="125">
        <f t="shared" si="682"/>
        <v>-110000</v>
      </c>
      <c r="H23143" s="704" t="s">
        <v>15858</v>
      </c>
    </row>
    <row r="23144" spans="1:8" ht="15" x14ac:dyDescent="0.2">
      <c r="A23144" s="1201">
        <v>45705</v>
      </c>
      <c r="B23144" s="1202" t="s">
        <v>15916</v>
      </c>
      <c r="C23144" s="1202" t="s">
        <v>391</v>
      </c>
      <c r="D23144" s="1203" t="s">
        <v>16012</v>
      </c>
      <c r="E23144" s="125">
        <v>9000</v>
      </c>
      <c r="F23144" s="125"/>
      <c r="G23144" s="125">
        <f t="shared" si="682"/>
        <v>-9000</v>
      </c>
      <c r="H23144" s="1204" t="s">
        <v>15858</v>
      </c>
    </row>
    <row r="23145" spans="1:8" ht="15" x14ac:dyDescent="0.2">
      <c r="A23145" s="1201">
        <v>45705</v>
      </c>
      <c r="B23145" s="1202" t="s">
        <v>25</v>
      </c>
      <c r="C23145" s="1202" t="s">
        <v>391</v>
      </c>
      <c r="D23145" s="1203" t="s">
        <v>16013</v>
      </c>
      <c r="E23145" s="125">
        <v>12860</v>
      </c>
      <c r="F23145" s="125"/>
      <c r="G23145" s="125">
        <f t="shared" si="682"/>
        <v>-12860</v>
      </c>
      <c r="H23145" s="1204" t="s">
        <v>15858</v>
      </c>
    </row>
    <row r="23146" spans="1:8" ht="15" x14ac:dyDescent="0.2">
      <c r="A23146" s="1201">
        <v>45705</v>
      </c>
      <c r="B23146" s="1202" t="s">
        <v>3945</v>
      </c>
      <c r="C23146" s="1202" t="s">
        <v>10972</v>
      </c>
      <c r="D23146" s="1203" t="s">
        <v>16014</v>
      </c>
      <c r="E23146" s="125">
        <v>10000</v>
      </c>
      <c r="F23146" s="125"/>
      <c r="G23146" s="125">
        <f t="shared" si="682"/>
        <v>-10000</v>
      </c>
      <c r="H23146" s="1204" t="s">
        <v>15858</v>
      </c>
    </row>
    <row r="23147" spans="1:8" ht="15" x14ac:dyDescent="0.2">
      <c r="A23147" s="1201">
        <v>45705</v>
      </c>
      <c r="B23147" s="1202" t="s">
        <v>14232</v>
      </c>
      <c r="C23147" s="1202" t="s">
        <v>5740</v>
      </c>
      <c r="D23147" s="1203" t="s">
        <v>16015</v>
      </c>
      <c r="E23147" s="125">
        <v>3000</v>
      </c>
      <c r="F23147" s="125"/>
      <c r="G23147" s="125">
        <f t="shared" si="682"/>
        <v>-3000</v>
      </c>
      <c r="H23147" s="1204" t="s">
        <v>15858</v>
      </c>
    </row>
    <row r="23148" spans="1:8" ht="24" x14ac:dyDescent="0.2">
      <c r="A23148" s="1201">
        <v>45705</v>
      </c>
      <c r="B23148" s="1202" t="s">
        <v>14334</v>
      </c>
      <c r="C23148" s="1202" t="s">
        <v>10972</v>
      </c>
      <c r="D23148" s="1203" t="s">
        <v>16016</v>
      </c>
      <c r="E23148" s="125">
        <v>15600</v>
      </c>
      <c r="F23148" s="125"/>
      <c r="G23148" s="125">
        <f t="shared" si="682"/>
        <v>-15600</v>
      </c>
      <c r="H23148" s="1204" t="s">
        <v>15858</v>
      </c>
    </row>
    <row r="23149" spans="1:8" ht="15" x14ac:dyDescent="0.2">
      <c r="A23149" s="1201">
        <v>45705</v>
      </c>
      <c r="B23149" s="1202" t="s">
        <v>15338</v>
      </c>
      <c r="C23149" s="1202" t="s">
        <v>5740</v>
      </c>
      <c r="D23149" s="1203" t="s">
        <v>369</v>
      </c>
      <c r="E23149" s="125">
        <v>2200</v>
      </c>
      <c r="F23149" s="125"/>
      <c r="G23149" s="125">
        <f t="shared" si="682"/>
        <v>-2200</v>
      </c>
      <c r="H23149" s="1204" t="s">
        <v>15858</v>
      </c>
    </row>
    <row r="23150" spans="1:8" ht="15" x14ac:dyDescent="0.2">
      <c r="A23150" s="1201">
        <v>45705</v>
      </c>
      <c r="B23150" s="1202" t="s">
        <v>25</v>
      </c>
      <c r="C23150" s="1202" t="s">
        <v>8141</v>
      </c>
      <c r="D23150" s="1203" t="s">
        <v>6342</v>
      </c>
      <c r="E23150" s="125">
        <v>3150</v>
      </c>
      <c r="F23150" s="125"/>
      <c r="G23150" s="125">
        <f t="shared" si="682"/>
        <v>-3150</v>
      </c>
      <c r="H23150" s="1204" t="s">
        <v>15858</v>
      </c>
    </row>
    <row r="23151" spans="1:8" ht="15" x14ac:dyDescent="0.2">
      <c r="A23151" s="1201">
        <v>45705</v>
      </c>
      <c r="B23151" s="1202" t="s">
        <v>103</v>
      </c>
      <c r="C23151" s="1202" t="s">
        <v>8141</v>
      </c>
      <c r="D23151" s="1203" t="s">
        <v>6342</v>
      </c>
      <c r="E23151" s="125">
        <v>11595</v>
      </c>
      <c r="F23151" s="125"/>
      <c r="G23151" s="125">
        <f t="shared" si="682"/>
        <v>-11595</v>
      </c>
      <c r="H23151" s="1204" t="s">
        <v>15858</v>
      </c>
    </row>
    <row r="23152" spans="1:8" ht="15" x14ac:dyDescent="0.2">
      <c r="A23152" s="1201">
        <v>45705</v>
      </c>
      <c r="B23152" s="1202" t="s">
        <v>103</v>
      </c>
      <c r="C23152" s="1202" t="s">
        <v>391</v>
      </c>
      <c r="D23152" s="1203" t="s">
        <v>10199</v>
      </c>
      <c r="E23152" s="125">
        <v>3000</v>
      </c>
      <c r="F23152" s="125"/>
      <c r="G23152" s="125">
        <f t="shared" si="682"/>
        <v>-3000</v>
      </c>
      <c r="H23152" s="1204" t="s">
        <v>15858</v>
      </c>
    </row>
    <row r="23153" spans="1:8" ht="15" x14ac:dyDescent="0.2">
      <c r="A23153" s="1201">
        <v>45705</v>
      </c>
      <c r="B23153" s="1202" t="s">
        <v>14334</v>
      </c>
      <c r="C23153" s="1202" t="s">
        <v>5740</v>
      </c>
      <c r="D23153" s="1203" t="s">
        <v>16017</v>
      </c>
      <c r="E23153" s="125">
        <v>560</v>
      </c>
      <c r="F23153" s="125"/>
      <c r="G23153" s="125">
        <f t="shared" si="682"/>
        <v>-560</v>
      </c>
      <c r="H23153" s="1204" t="s">
        <v>15858</v>
      </c>
    </row>
    <row r="23154" spans="1:8" ht="15" x14ac:dyDescent="0.2">
      <c r="A23154" s="1201">
        <v>45705</v>
      </c>
      <c r="B23154" s="1202" t="s">
        <v>103</v>
      </c>
      <c r="C23154" s="1202" t="s">
        <v>391</v>
      </c>
      <c r="D23154" s="1203" t="s">
        <v>16018</v>
      </c>
      <c r="E23154" s="125">
        <v>4500</v>
      </c>
      <c r="F23154" s="125"/>
      <c r="G23154" s="125">
        <f t="shared" si="682"/>
        <v>-4500</v>
      </c>
      <c r="H23154" s="1204" t="s">
        <v>15858</v>
      </c>
    </row>
    <row r="23155" spans="1:8" ht="15" x14ac:dyDescent="0.2">
      <c r="A23155" s="1201">
        <v>45705</v>
      </c>
      <c r="B23155" s="1202" t="s">
        <v>13213</v>
      </c>
      <c r="C23155" s="1202" t="s">
        <v>10972</v>
      </c>
      <c r="D23155" s="1203" t="s">
        <v>16019</v>
      </c>
      <c r="E23155" s="125">
        <v>14300</v>
      </c>
      <c r="F23155" s="125"/>
      <c r="G23155" s="125">
        <f t="shared" si="682"/>
        <v>-14300</v>
      </c>
      <c r="H23155" s="1204" t="s">
        <v>15858</v>
      </c>
    </row>
    <row r="23156" spans="1:8" ht="15" x14ac:dyDescent="0.2">
      <c r="A23156" s="1201">
        <v>45706</v>
      </c>
      <c r="B23156" s="1202" t="s">
        <v>15261</v>
      </c>
      <c r="C23156" s="1202" t="s">
        <v>10972</v>
      </c>
      <c r="D23156" s="1203" t="s">
        <v>16020</v>
      </c>
      <c r="E23156" s="125">
        <v>25200</v>
      </c>
      <c r="F23156" s="125"/>
      <c r="G23156" s="125">
        <f t="shared" si="682"/>
        <v>-25200</v>
      </c>
      <c r="H23156" s="1204" t="s">
        <v>15858</v>
      </c>
    </row>
    <row r="23157" spans="1:8" ht="24" x14ac:dyDescent="0.2">
      <c r="A23157" s="1201">
        <v>45706</v>
      </c>
      <c r="B23157" s="1202" t="s">
        <v>14351</v>
      </c>
      <c r="C23157" s="1202" t="s">
        <v>10972</v>
      </c>
      <c r="D23157" s="1203" t="s">
        <v>16021</v>
      </c>
      <c r="E23157" s="125">
        <v>27850</v>
      </c>
      <c r="F23157" s="125"/>
      <c r="G23157" s="125">
        <f t="shared" si="682"/>
        <v>-27850</v>
      </c>
      <c r="H23157" s="1204" t="s">
        <v>15858</v>
      </c>
    </row>
    <row r="23158" spans="1:8" ht="15" x14ac:dyDescent="0.2">
      <c r="A23158" s="1201">
        <v>45706</v>
      </c>
      <c r="B23158" s="1202" t="s">
        <v>14596</v>
      </c>
      <c r="C23158" s="1202" t="s">
        <v>793</v>
      </c>
      <c r="D23158" s="1203" t="s">
        <v>16022</v>
      </c>
      <c r="E23158" s="125">
        <v>2000</v>
      </c>
      <c r="F23158" s="125"/>
      <c r="G23158" s="125">
        <f t="shared" si="682"/>
        <v>-2000</v>
      </c>
      <c r="H23158" s="1204" t="s">
        <v>15858</v>
      </c>
    </row>
    <row r="23159" spans="1:8" ht="15" x14ac:dyDescent="0.2">
      <c r="A23159" s="1201">
        <v>45706</v>
      </c>
      <c r="B23159" s="1202" t="s">
        <v>103</v>
      </c>
      <c r="C23159" s="1202" t="s">
        <v>391</v>
      </c>
      <c r="D23159" s="1203" t="s">
        <v>10199</v>
      </c>
      <c r="E23159" s="125">
        <v>3000</v>
      </c>
      <c r="F23159" s="125"/>
      <c r="G23159" s="125">
        <f t="shared" si="682"/>
        <v>-3000</v>
      </c>
      <c r="H23159" s="1204" t="s">
        <v>15858</v>
      </c>
    </row>
    <row r="23160" spans="1:8" ht="15" x14ac:dyDescent="0.2">
      <c r="A23160" s="1201">
        <v>45706</v>
      </c>
      <c r="B23160" s="1202" t="s">
        <v>14351</v>
      </c>
      <c r="C23160" s="1202" t="s">
        <v>10972</v>
      </c>
      <c r="D23160" s="1203" t="s">
        <v>16023</v>
      </c>
      <c r="E23160" s="125">
        <v>4600</v>
      </c>
      <c r="F23160" s="125"/>
      <c r="G23160" s="125">
        <f t="shared" si="682"/>
        <v>-4600</v>
      </c>
      <c r="H23160" s="1204" t="s">
        <v>15858</v>
      </c>
    </row>
    <row r="23161" spans="1:8" ht="15" x14ac:dyDescent="0.2">
      <c r="A23161" s="1201">
        <v>45706</v>
      </c>
      <c r="B23161" s="1202"/>
      <c r="C23161" s="1202" t="s">
        <v>285</v>
      </c>
      <c r="D23161" s="1203" t="s">
        <v>16024</v>
      </c>
      <c r="E23161" s="125">
        <v>3000</v>
      </c>
      <c r="F23161" s="125"/>
      <c r="G23161" s="125">
        <f t="shared" si="682"/>
        <v>-3000</v>
      </c>
      <c r="H23161" s="1204" t="s">
        <v>15858</v>
      </c>
    </row>
    <row r="23162" spans="1:8" ht="15" x14ac:dyDescent="0.2">
      <c r="A23162" s="1201">
        <v>45706</v>
      </c>
      <c r="B23162" s="1202" t="s">
        <v>13240</v>
      </c>
      <c r="C23162" s="1202" t="s">
        <v>10972</v>
      </c>
      <c r="D23162" s="1203" t="s">
        <v>13539</v>
      </c>
      <c r="E23162" s="125">
        <v>8400</v>
      </c>
      <c r="F23162" s="125"/>
      <c r="G23162" s="125">
        <f t="shared" si="682"/>
        <v>-8400</v>
      </c>
      <c r="H23162" s="1204" t="s">
        <v>15858</v>
      </c>
    </row>
    <row r="23163" spans="1:8" ht="15" x14ac:dyDescent="0.2">
      <c r="A23163" s="1201">
        <v>45706</v>
      </c>
      <c r="B23163" s="1202" t="s">
        <v>15261</v>
      </c>
      <c r="C23163" s="1202" t="s">
        <v>391</v>
      </c>
      <c r="D23163" s="1203" t="s">
        <v>16025</v>
      </c>
      <c r="E23163" s="125">
        <v>2000</v>
      </c>
      <c r="F23163" s="125"/>
      <c r="G23163" s="125">
        <f t="shared" si="682"/>
        <v>-2000</v>
      </c>
      <c r="H23163" s="1204" t="s">
        <v>15858</v>
      </c>
    </row>
    <row r="23164" spans="1:8" ht="15" x14ac:dyDescent="0.2">
      <c r="A23164" s="1201">
        <v>45706</v>
      </c>
      <c r="B23164" s="1202" t="s">
        <v>15430</v>
      </c>
      <c r="C23164" s="1202" t="s">
        <v>5740</v>
      </c>
      <c r="D23164" s="1203" t="s">
        <v>369</v>
      </c>
      <c r="E23164" s="125">
        <v>1800</v>
      </c>
      <c r="F23164" s="125"/>
      <c r="G23164" s="125">
        <f t="shared" si="682"/>
        <v>-1800</v>
      </c>
      <c r="H23164" s="1204" t="s">
        <v>15858</v>
      </c>
    </row>
    <row r="23165" spans="1:8" ht="24" x14ac:dyDescent="0.2">
      <c r="A23165" s="1081">
        <v>45706</v>
      </c>
      <c r="B23165" s="1082" t="s">
        <v>15430</v>
      </c>
      <c r="C23165" s="1082" t="s">
        <v>15414</v>
      </c>
      <c r="D23165" s="1123" t="s">
        <v>16026</v>
      </c>
      <c r="E23165" s="1083">
        <v>41600</v>
      </c>
      <c r="F23165" s="1083"/>
      <c r="G23165" s="125">
        <f t="shared" si="682"/>
        <v>-41600</v>
      </c>
      <c r="H23165" s="704" t="s">
        <v>15858</v>
      </c>
    </row>
    <row r="23166" spans="1:8" ht="15" x14ac:dyDescent="0.2">
      <c r="A23166" s="1081">
        <v>45706</v>
      </c>
      <c r="B23166" s="1082" t="s">
        <v>14351</v>
      </c>
      <c r="C23166" s="565" t="s">
        <v>13169</v>
      </c>
      <c r="D23166" s="873" t="s">
        <v>16039</v>
      </c>
      <c r="E23166" s="566">
        <v>25000</v>
      </c>
      <c r="F23166" s="1083"/>
      <c r="G23166" s="125">
        <f t="shared" si="682"/>
        <v>-25000</v>
      </c>
      <c r="H23166" s="704" t="s">
        <v>15858</v>
      </c>
    </row>
    <row r="23167" spans="1:8" ht="15" x14ac:dyDescent="0.2">
      <c r="A23167" s="1081">
        <v>45706</v>
      </c>
      <c r="B23167" s="1082" t="s">
        <v>6503</v>
      </c>
      <c r="C23167" s="565" t="s">
        <v>13169</v>
      </c>
      <c r="D23167" s="873" t="s">
        <v>16039</v>
      </c>
      <c r="E23167" s="566">
        <v>25000</v>
      </c>
      <c r="F23167" s="1083"/>
      <c r="G23167" s="125">
        <f t="shared" si="682"/>
        <v>-25000</v>
      </c>
      <c r="H23167" s="704" t="s">
        <v>15858</v>
      </c>
    </row>
    <row r="23168" spans="1:8" ht="15" x14ac:dyDescent="0.2">
      <c r="A23168" s="1081">
        <v>45706</v>
      </c>
      <c r="B23168" s="1082" t="s">
        <v>14718</v>
      </c>
      <c r="C23168" s="565" t="s">
        <v>13169</v>
      </c>
      <c r="D23168" s="873" t="s">
        <v>16039</v>
      </c>
      <c r="E23168" s="566">
        <v>25000</v>
      </c>
      <c r="F23168" s="1083"/>
      <c r="G23168" s="125">
        <f t="shared" si="682"/>
        <v>-25000</v>
      </c>
      <c r="H23168" s="704" t="s">
        <v>15858</v>
      </c>
    </row>
    <row r="23169" spans="1:8" ht="15" x14ac:dyDescent="0.2">
      <c r="A23169" s="1081">
        <v>45706</v>
      </c>
      <c r="B23169" s="1082" t="s">
        <v>10764</v>
      </c>
      <c r="C23169" s="565" t="s">
        <v>13169</v>
      </c>
      <c r="D23169" s="873" t="s">
        <v>16039</v>
      </c>
      <c r="E23169" s="566">
        <v>15000</v>
      </c>
      <c r="F23169" s="1083"/>
      <c r="G23169" s="125">
        <f t="shared" ref="G23169:G23188" si="683">F23169-E23169</f>
        <v>-15000</v>
      </c>
      <c r="H23169" s="704" t="s">
        <v>15858</v>
      </c>
    </row>
    <row r="23170" spans="1:8" ht="15" x14ac:dyDescent="0.2">
      <c r="A23170" s="1081">
        <v>45706</v>
      </c>
      <c r="B23170" s="1082" t="s">
        <v>15338</v>
      </c>
      <c r="C23170" s="1082" t="s">
        <v>11993</v>
      </c>
      <c r="D23170" s="1123" t="s">
        <v>16027</v>
      </c>
      <c r="E23170" s="1083">
        <v>500000</v>
      </c>
      <c r="F23170" s="1083"/>
      <c r="G23170" s="125">
        <f t="shared" si="683"/>
        <v>-500000</v>
      </c>
      <c r="H23170" s="704" t="s">
        <v>15858</v>
      </c>
    </row>
    <row r="23171" spans="1:8" ht="15" x14ac:dyDescent="0.2">
      <c r="A23171" s="1081">
        <v>45706</v>
      </c>
      <c r="B23171" s="1082" t="s">
        <v>13165</v>
      </c>
      <c r="C23171" s="1082" t="s">
        <v>16028</v>
      </c>
      <c r="D23171" s="1123" t="s">
        <v>16029</v>
      </c>
      <c r="E23171" s="1083">
        <v>150000</v>
      </c>
      <c r="F23171" s="1083"/>
      <c r="G23171" s="125">
        <f t="shared" si="683"/>
        <v>-150000</v>
      </c>
      <c r="H23171" s="704" t="s">
        <v>15858</v>
      </c>
    </row>
    <row r="23172" spans="1:8" ht="24" x14ac:dyDescent="0.2">
      <c r="A23172" s="1081">
        <v>45706</v>
      </c>
      <c r="B23172" s="1082" t="s">
        <v>15430</v>
      </c>
      <c r="C23172" s="1082" t="s">
        <v>3144</v>
      </c>
      <c r="D23172" s="1123" t="s">
        <v>16030</v>
      </c>
      <c r="E23172" s="1083">
        <v>67100</v>
      </c>
      <c r="F23172" s="1083"/>
      <c r="G23172" s="125">
        <f t="shared" si="683"/>
        <v>-67100</v>
      </c>
      <c r="H23172" s="704" t="s">
        <v>15858</v>
      </c>
    </row>
    <row r="23173" spans="1:8" ht="15" x14ac:dyDescent="0.2">
      <c r="A23173" s="1081">
        <v>45706</v>
      </c>
      <c r="B23173" s="1082" t="s">
        <v>15430</v>
      </c>
      <c r="C23173" s="1082" t="s">
        <v>3144</v>
      </c>
      <c r="D23173" s="1123" t="s">
        <v>16031</v>
      </c>
      <c r="E23173" s="1083">
        <v>56100</v>
      </c>
      <c r="F23173" s="1083"/>
      <c r="G23173" s="125">
        <f t="shared" si="683"/>
        <v>-56100</v>
      </c>
      <c r="H23173" s="704" t="s">
        <v>15858</v>
      </c>
    </row>
    <row r="23174" spans="1:8" ht="15" x14ac:dyDescent="0.2">
      <c r="A23174" s="1081">
        <v>45706</v>
      </c>
      <c r="B23174" s="1082" t="s">
        <v>13165</v>
      </c>
      <c r="C23174" s="1082" t="s">
        <v>3144</v>
      </c>
      <c r="D23174" s="1123" t="s">
        <v>16032</v>
      </c>
      <c r="E23174" s="1083">
        <v>40000</v>
      </c>
      <c r="F23174" s="1083"/>
      <c r="G23174" s="125">
        <f t="shared" si="683"/>
        <v>-40000</v>
      </c>
      <c r="H23174" s="704" t="s">
        <v>15858</v>
      </c>
    </row>
    <row r="23175" spans="1:8" ht="15" x14ac:dyDescent="0.2">
      <c r="A23175" s="1081">
        <v>45706</v>
      </c>
      <c r="B23175" s="1082" t="s">
        <v>14334</v>
      </c>
      <c r="C23175" s="1082" t="s">
        <v>3144</v>
      </c>
      <c r="D23175" s="1123" t="s">
        <v>16033</v>
      </c>
      <c r="E23175" s="1083">
        <v>100000</v>
      </c>
      <c r="F23175" s="1083"/>
      <c r="G23175" s="125">
        <f t="shared" si="683"/>
        <v>-100000</v>
      </c>
      <c r="H23175" s="704" t="s">
        <v>15858</v>
      </c>
    </row>
    <row r="23176" spans="1:8" ht="24" x14ac:dyDescent="0.2">
      <c r="A23176" s="1081">
        <v>45706</v>
      </c>
      <c r="B23176" s="1082" t="s">
        <v>14351</v>
      </c>
      <c r="C23176" s="1082" t="s">
        <v>15924</v>
      </c>
      <c r="D23176" s="1123" t="s">
        <v>16034</v>
      </c>
      <c r="E23176" s="1083">
        <v>101465</v>
      </c>
      <c r="F23176" s="1083"/>
      <c r="G23176" s="125">
        <f t="shared" si="683"/>
        <v>-101465</v>
      </c>
      <c r="H23176" s="704" t="s">
        <v>15858</v>
      </c>
    </row>
    <row r="23177" spans="1:8" ht="24" x14ac:dyDescent="0.2">
      <c r="A23177" s="1081">
        <v>45706</v>
      </c>
      <c r="B23177" s="1082" t="s">
        <v>14232</v>
      </c>
      <c r="C23177" s="1082" t="s">
        <v>16035</v>
      </c>
      <c r="D23177" s="1123" t="s">
        <v>16036</v>
      </c>
      <c r="E23177" s="1083">
        <v>250000</v>
      </c>
      <c r="F23177" s="1083"/>
      <c r="G23177" s="125">
        <f t="shared" si="683"/>
        <v>-250000</v>
      </c>
      <c r="H23177" s="704" t="s">
        <v>15858</v>
      </c>
    </row>
    <row r="23178" spans="1:8" ht="15" x14ac:dyDescent="0.2">
      <c r="A23178" s="1081">
        <v>45706</v>
      </c>
      <c r="B23178" s="1082" t="s">
        <v>14334</v>
      </c>
      <c r="C23178" s="1082" t="s">
        <v>3144</v>
      </c>
      <c r="D23178" s="1123" t="s">
        <v>16037</v>
      </c>
      <c r="E23178" s="1083">
        <v>43228</v>
      </c>
      <c r="F23178" s="1083"/>
      <c r="G23178" s="125">
        <f t="shared" si="683"/>
        <v>-43228</v>
      </c>
      <c r="H23178" s="704" t="s">
        <v>15858</v>
      </c>
    </row>
    <row r="23179" spans="1:8" ht="15" x14ac:dyDescent="0.2">
      <c r="A23179" s="1081">
        <v>45706</v>
      </c>
      <c r="B23179" s="1082" t="s">
        <v>13297</v>
      </c>
      <c r="C23179" s="1082" t="s">
        <v>3144</v>
      </c>
      <c r="D23179" s="1123" t="s">
        <v>16038</v>
      </c>
      <c r="E23179" s="1083">
        <v>32440</v>
      </c>
      <c r="F23179" s="1083"/>
      <c r="G23179" s="125">
        <f t="shared" si="683"/>
        <v>-32440</v>
      </c>
      <c r="H23179" s="704" t="s">
        <v>15858</v>
      </c>
    </row>
    <row r="23180" spans="1:8" ht="15" x14ac:dyDescent="0.2">
      <c r="A23180" s="1201">
        <v>45707</v>
      </c>
      <c r="B23180" s="1202" t="s">
        <v>13240</v>
      </c>
      <c r="C23180" s="1202" t="s">
        <v>10972</v>
      </c>
      <c r="D23180" s="1203" t="s">
        <v>15368</v>
      </c>
      <c r="E23180" s="125">
        <v>16000</v>
      </c>
      <c r="F23180" s="125"/>
      <c r="G23180" s="125">
        <f t="shared" si="683"/>
        <v>-16000</v>
      </c>
      <c r="H23180" s="1204" t="s">
        <v>15858</v>
      </c>
    </row>
    <row r="23181" spans="1:8" ht="15" x14ac:dyDescent="0.2">
      <c r="A23181" s="1201">
        <v>45707</v>
      </c>
      <c r="B23181" s="1202" t="s">
        <v>13240</v>
      </c>
      <c r="C23181" s="1202" t="s">
        <v>391</v>
      </c>
      <c r="D23181" s="1203" t="s">
        <v>16040</v>
      </c>
      <c r="E23181" s="125">
        <v>15000</v>
      </c>
      <c r="F23181" s="125"/>
      <c r="G23181" s="125">
        <f t="shared" si="683"/>
        <v>-15000</v>
      </c>
      <c r="H23181" s="1204" t="s">
        <v>15858</v>
      </c>
    </row>
    <row r="23182" spans="1:8" ht="15" x14ac:dyDescent="0.2">
      <c r="A23182" s="1201">
        <v>45707</v>
      </c>
      <c r="B23182" s="1202" t="s">
        <v>14596</v>
      </c>
      <c r="C23182" s="565" t="s">
        <v>2189</v>
      </c>
      <c r="D23182" s="873" t="s">
        <v>16041</v>
      </c>
      <c r="E23182" s="566">
        <v>7500</v>
      </c>
      <c r="F23182" s="125"/>
      <c r="G23182" s="125">
        <f t="shared" si="683"/>
        <v>-7500</v>
      </c>
      <c r="H23182" s="1204" t="s">
        <v>15858</v>
      </c>
    </row>
    <row r="23183" spans="1:8" ht="15" x14ac:dyDescent="0.2">
      <c r="A23183" s="1201">
        <v>45707</v>
      </c>
      <c r="B23183" s="1202" t="s">
        <v>14232</v>
      </c>
      <c r="C23183" s="565" t="s">
        <v>2189</v>
      </c>
      <c r="D23183" s="873" t="s">
        <v>16041</v>
      </c>
      <c r="E23183" s="566">
        <v>7500</v>
      </c>
      <c r="F23183" s="125"/>
      <c r="G23183" s="125">
        <f t="shared" si="683"/>
        <v>-7500</v>
      </c>
      <c r="H23183" s="1204" t="s">
        <v>15858</v>
      </c>
    </row>
    <row r="23184" spans="1:8" ht="15" x14ac:dyDescent="0.2">
      <c r="A23184" s="1201">
        <v>45707</v>
      </c>
      <c r="B23184" s="1202" t="s">
        <v>14351</v>
      </c>
      <c r="C23184" s="565" t="s">
        <v>2189</v>
      </c>
      <c r="D23184" s="873" t="s">
        <v>16041</v>
      </c>
      <c r="E23184" s="566">
        <v>7500</v>
      </c>
      <c r="F23184" s="125"/>
      <c r="G23184" s="125">
        <f t="shared" si="683"/>
        <v>-7500</v>
      </c>
      <c r="H23184" s="1204" t="s">
        <v>15858</v>
      </c>
    </row>
    <row r="23185" spans="1:8" ht="15" x14ac:dyDescent="0.2">
      <c r="A23185" s="1201">
        <v>45707</v>
      </c>
      <c r="B23185" s="1202" t="s">
        <v>14568</v>
      </c>
      <c r="C23185" s="565" t="s">
        <v>2189</v>
      </c>
      <c r="D23185" s="873" t="s">
        <v>16041</v>
      </c>
      <c r="E23185" s="566">
        <v>7500</v>
      </c>
      <c r="F23185" s="125"/>
      <c r="G23185" s="125">
        <f t="shared" si="683"/>
        <v>-7500</v>
      </c>
      <c r="H23185" s="1204" t="s">
        <v>15858</v>
      </c>
    </row>
    <row r="23186" spans="1:8" ht="15" x14ac:dyDescent="0.2">
      <c r="A23186" s="1201">
        <v>45707</v>
      </c>
      <c r="B23186" s="1202" t="s">
        <v>11068</v>
      </c>
      <c r="C23186" s="565" t="s">
        <v>3144</v>
      </c>
      <c r="D23186" s="873" t="s">
        <v>16044</v>
      </c>
      <c r="E23186" s="566">
        <v>9500</v>
      </c>
      <c r="F23186" s="125"/>
      <c r="G23186" s="125">
        <f t="shared" si="683"/>
        <v>-9500</v>
      </c>
      <c r="H23186" s="1204" t="s">
        <v>15858</v>
      </c>
    </row>
    <row r="23187" spans="1:8" ht="15" x14ac:dyDescent="0.2">
      <c r="A23187" s="1201">
        <v>45707</v>
      </c>
      <c r="B23187" s="1202" t="s">
        <v>14568</v>
      </c>
      <c r="C23187" s="565" t="s">
        <v>3144</v>
      </c>
      <c r="D23187" s="873" t="s">
        <v>16044</v>
      </c>
      <c r="E23187" s="566">
        <v>11500</v>
      </c>
      <c r="F23187" s="125"/>
      <c r="G23187" s="125">
        <f t="shared" si="683"/>
        <v>-11500</v>
      </c>
      <c r="H23187" s="1204" t="s">
        <v>15858</v>
      </c>
    </row>
    <row r="23188" spans="1:8" ht="15" x14ac:dyDescent="0.2">
      <c r="A23188" s="1201">
        <v>45707</v>
      </c>
      <c r="B23188" s="1202" t="s">
        <v>15338</v>
      </c>
      <c r="C23188" s="565" t="s">
        <v>3144</v>
      </c>
      <c r="D23188" s="873" t="s">
        <v>16044</v>
      </c>
      <c r="E23188" s="566">
        <v>11500</v>
      </c>
      <c r="F23188" s="125"/>
      <c r="G23188" s="125">
        <f t="shared" si="683"/>
        <v>-11500</v>
      </c>
      <c r="H23188" s="1204" t="s">
        <v>15858</v>
      </c>
    </row>
    <row r="23189" spans="1:8" ht="15" x14ac:dyDescent="0.2">
      <c r="A23189" s="1201">
        <v>45707</v>
      </c>
      <c r="B23189" s="1202" t="s">
        <v>103</v>
      </c>
      <c r="C23189" s="1202" t="s">
        <v>391</v>
      </c>
      <c r="D23189" s="1203" t="s">
        <v>16428</v>
      </c>
      <c r="E23189" s="125">
        <v>400</v>
      </c>
      <c r="F23189" s="125"/>
      <c r="G23189" s="125">
        <f t="shared" ref="G23189" si="684">F23189-E23189</f>
        <v>-400</v>
      </c>
      <c r="H23189" s="1204" t="s">
        <v>15858</v>
      </c>
    </row>
    <row r="23190" spans="1:8" ht="15" x14ac:dyDescent="0.2">
      <c r="A23190" s="1081">
        <v>45707</v>
      </c>
      <c r="B23190" s="1082" t="s">
        <v>14351</v>
      </c>
      <c r="C23190" s="1082" t="s">
        <v>437</v>
      </c>
      <c r="D23190" s="1123" t="s">
        <v>15948</v>
      </c>
      <c r="E23190" s="1083">
        <v>414700</v>
      </c>
      <c r="F23190" s="1083"/>
      <c r="G23190" s="125">
        <f t="shared" ref="G23190:G23225" si="685">F23190-E23190</f>
        <v>-414700</v>
      </c>
      <c r="H23190" s="704" t="s">
        <v>15858</v>
      </c>
    </row>
    <row r="23191" spans="1:8" ht="15" x14ac:dyDescent="0.2">
      <c r="A23191" s="1081">
        <v>45707</v>
      </c>
      <c r="B23191" s="1082" t="s">
        <v>14351</v>
      </c>
      <c r="C23191" s="1082" t="s">
        <v>16042</v>
      </c>
      <c r="D23191" s="1123" t="s">
        <v>16043</v>
      </c>
      <c r="E23191" s="1083">
        <v>300000</v>
      </c>
      <c r="F23191" s="1083"/>
      <c r="G23191" s="125">
        <f t="shared" si="685"/>
        <v>-300000</v>
      </c>
      <c r="H23191" s="704" t="s">
        <v>15858</v>
      </c>
    </row>
    <row r="23192" spans="1:8" ht="15" x14ac:dyDescent="0.2">
      <c r="A23192" s="1201">
        <v>45708</v>
      </c>
      <c r="B23192" s="1202" t="s">
        <v>103</v>
      </c>
      <c r="C23192" s="1202" t="s">
        <v>391</v>
      </c>
      <c r="D23192" s="1203" t="s">
        <v>16047</v>
      </c>
      <c r="E23192" s="125">
        <v>5000</v>
      </c>
      <c r="F23192" s="125"/>
      <c r="G23192" s="125">
        <f t="shared" si="685"/>
        <v>-5000</v>
      </c>
      <c r="H23192" s="1204" t="s">
        <v>15858</v>
      </c>
    </row>
    <row r="23193" spans="1:8" ht="15" x14ac:dyDescent="0.2">
      <c r="A23193" s="1201">
        <v>45708</v>
      </c>
      <c r="B23193" s="1202" t="s">
        <v>103</v>
      </c>
      <c r="C23193" s="1202" t="s">
        <v>391</v>
      </c>
      <c r="D23193" s="1203" t="s">
        <v>10199</v>
      </c>
      <c r="E23193" s="125">
        <v>3000</v>
      </c>
      <c r="F23193" s="125"/>
      <c r="G23193" s="125">
        <f t="shared" si="685"/>
        <v>-3000</v>
      </c>
      <c r="H23193" s="1204" t="s">
        <v>15858</v>
      </c>
    </row>
    <row r="23194" spans="1:8" ht="15" x14ac:dyDescent="0.2">
      <c r="A23194" s="1201">
        <v>45708</v>
      </c>
      <c r="B23194" s="1202" t="s">
        <v>13240</v>
      </c>
      <c r="C23194" s="1202" t="s">
        <v>5740</v>
      </c>
      <c r="D23194" s="1203" t="s">
        <v>369</v>
      </c>
      <c r="E23194" s="125">
        <v>2000</v>
      </c>
      <c r="F23194" s="125"/>
      <c r="G23194" s="125">
        <f t="shared" si="685"/>
        <v>-2000</v>
      </c>
      <c r="H23194" s="1204" t="s">
        <v>15858</v>
      </c>
    </row>
    <row r="23195" spans="1:8" ht="15" x14ac:dyDescent="0.2">
      <c r="A23195" s="1201">
        <v>45708</v>
      </c>
      <c r="B23195" s="1202" t="s">
        <v>25</v>
      </c>
      <c r="C23195" s="1202" t="s">
        <v>391</v>
      </c>
      <c r="D23195" s="1203" t="s">
        <v>16048</v>
      </c>
      <c r="E23195" s="125">
        <v>16000</v>
      </c>
      <c r="F23195" s="125"/>
      <c r="G23195" s="125">
        <f t="shared" si="685"/>
        <v>-16000</v>
      </c>
      <c r="H23195" s="1204" t="s">
        <v>15858</v>
      </c>
    </row>
    <row r="23196" spans="1:8" ht="15" x14ac:dyDescent="0.2">
      <c r="A23196" s="1201">
        <v>45708</v>
      </c>
      <c r="B23196" s="1202" t="s">
        <v>15430</v>
      </c>
      <c r="C23196" s="1202" t="s">
        <v>5740</v>
      </c>
      <c r="D23196" s="1203" t="s">
        <v>369</v>
      </c>
      <c r="E23196" s="125">
        <v>250</v>
      </c>
      <c r="F23196" s="125"/>
      <c r="G23196" s="125">
        <f t="shared" si="685"/>
        <v>-250</v>
      </c>
      <c r="H23196" s="1204" t="s">
        <v>15858</v>
      </c>
    </row>
    <row r="23197" spans="1:8" ht="15" x14ac:dyDescent="0.2">
      <c r="A23197" s="1201">
        <v>45708</v>
      </c>
      <c r="B23197" s="1202" t="s">
        <v>13240</v>
      </c>
      <c r="C23197" s="1202" t="s">
        <v>10972</v>
      </c>
      <c r="D23197" s="1203" t="s">
        <v>16049</v>
      </c>
      <c r="E23197" s="125">
        <v>9000</v>
      </c>
      <c r="F23197" s="125"/>
      <c r="G23197" s="125">
        <f t="shared" si="685"/>
        <v>-9000</v>
      </c>
      <c r="H23197" s="1204" t="s">
        <v>15858</v>
      </c>
    </row>
    <row r="23198" spans="1:8" ht="15" x14ac:dyDescent="0.2">
      <c r="A23198" s="1201">
        <v>45708</v>
      </c>
      <c r="B23198" s="1202" t="s">
        <v>15430</v>
      </c>
      <c r="C23198" s="1202" t="s">
        <v>391</v>
      </c>
      <c r="D23198" s="1203" t="s">
        <v>16050</v>
      </c>
      <c r="E23198" s="125">
        <v>700</v>
      </c>
      <c r="F23198" s="125"/>
      <c r="G23198" s="125">
        <f t="shared" si="685"/>
        <v>-700</v>
      </c>
      <c r="H23198" s="1204" t="s">
        <v>15858</v>
      </c>
    </row>
    <row r="23199" spans="1:8" ht="15" x14ac:dyDescent="0.2">
      <c r="A23199" s="1201">
        <v>45708</v>
      </c>
      <c r="B23199" s="1202" t="s">
        <v>13213</v>
      </c>
      <c r="C23199" s="1202" t="s">
        <v>285</v>
      </c>
      <c r="D23199" s="1203" t="s">
        <v>16051</v>
      </c>
      <c r="E23199" s="125">
        <v>300</v>
      </c>
      <c r="F23199" s="125"/>
      <c r="G23199" s="125">
        <f t="shared" si="685"/>
        <v>-300</v>
      </c>
      <c r="H23199" s="1204" t="s">
        <v>15858</v>
      </c>
    </row>
    <row r="23200" spans="1:8" ht="24" x14ac:dyDescent="0.2">
      <c r="A23200" s="1201">
        <v>45708</v>
      </c>
      <c r="B23200" s="1202" t="s">
        <v>13213</v>
      </c>
      <c r="C23200" s="1202" t="s">
        <v>10972</v>
      </c>
      <c r="D23200" s="1203" t="s">
        <v>16052</v>
      </c>
      <c r="E23200" s="125">
        <v>5680</v>
      </c>
      <c r="F23200" s="125"/>
      <c r="G23200" s="125">
        <f t="shared" si="685"/>
        <v>-5680</v>
      </c>
      <c r="H23200" s="1204" t="s">
        <v>15858</v>
      </c>
    </row>
    <row r="23201" spans="1:8" ht="15" x14ac:dyDescent="0.2">
      <c r="A23201" s="1201">
        <v>45708</v>
      </c>
      <c r="B23201" s="1202" t="s">
        <v>13213</v>
      </c>
      <c r="C23201" s="1202" t="s">
        <v>793</v>
      </c>
      <c r="D23201" s="1203" t="s">
        <v>16053</v>
      </c>
      <c r="E23201" s="125">
        <v>1300</v>
      </c>
      <c r="F23201" s="125"/>
      <c r="G23201" s="125">
        <f t="shared" si="685"/>
        <v>-1300</v>
      </c>
      <c r="H23201" s="1204" t="s">
        <v>15858</v>
      </c>
    </row>
    <row r="23202" spans="1:8" ht="15" x14ac:dyDescent="0.2">
      <c r="A23202" s="1201">
        <v>45708</v>
      </c>
      <c r="B23202" s="1202" t="s">
        <v>14351</v>
      </c>
      <c r="C23202" s="1202" t="s">
        <v>10972</v>
      </c>
      <c r="D23202" s="1203" t="s">
        <v>16054</v>
      </c>
      <c r="E23202" s="125">
        <v>2400</v>
      </c>
      <c r="F23202" s="125"/>
      <c r="G23202" s="125">
        <f t="shared" si="685"/>
        <v>-2400</v>
      </c>
      <c r="H23202" s="1204" t="s">
        <v>15858</v>
      </c>
    </row>
    <row r="23203" spans="1:8" ht="24" x14ac:dyDescent="0.2">
      <c r="A23203" s="1201">
        <v>45708</v>
      </c>
      <c r="B23203" s="1202" t="s">
        <v>13240</v>
      </c>
      <c r="C23203" s="1202" t="s">
        <v>5740</v>
      </c>
      <c r="D23203" s="1203" t="s">
        <v>16055</v>
      </c>
      <c r="E23203" s="125">
        <v>4000</v>
      </c>
      <c r="F23203" s="125"/>
      <c r="G23203" s="125">
        <f t="shared" si="685"/>
        <v>-4000</v>
      </c>
      <c r="H23203" s="1204" t="s">
        <v>15858</v>
      </c>
    </row>
    <row r="23204" spans="1:8" ht="15" x14ac:dyDescent="0.2">
      <c r="A23204" s="1081">
        <v>45708</v>
      </c>
      <c r="B23204" s="1082" t="s">
        <v>15100</v>
      </c>
      <c r="C23204" s="550" t="s">
        <v>3427</v>
      </c>
      <c r="D23204" s="739" t="s">
        <v>16056</v>
      </c>
      <c r="E23204" s="551">
        <v>250000</v>
      </c>
      <c r="F23204" s="1083"/>
      <c r="G23204" s="125">
        <f t="shared" si="685"/>
        <v>-250000</v>
      </c>
      <c r="H23204" s="704" t="s">
        <v>15858</v>
      </c>
    </row>
    <row r="23205" spans="1:8" ht="15" x14ac:dyDescent="0.2">
      <c r="A23205" s="1081">
        <v>45708</v>
      </c>
      <c r="B23205" s="1082" t="s">
        <v>15430</v>
      </c>
      <c r="C23205" s="550" t="s">
        <v>3427</v>
      </c>
      <c r="D23205" s="739" t="s">
        <v>16056</v>
      </c>
      <c r="E23205" s="551">
        <v>250000</v>
      </c>
      <c r="F23205" s="1083"/>
      <c r="G23205" s="125">
        <f t="shared" si="685"/>
        <v>-250000</v>
      </c>
      <c r="H23205" s="704" t="s">
        <v>15858</v>
      </c>
    </row>
    <row r="23206" spans="1:8" ht="15" x14ac:dyDescent="0.2">
      <c r="A23206" s="1201">
        <v>45709</v>
      </c>
      <c r="B23206" s="1202" t="s">
        <v>11068</v>
      </c>
      <c r="C23206" s="1202" t="s">
        <v>391</v>
      </c>
      <c r="D23206" s="1203" t="s">
        <v>16057</v>
      </c>
      <c r="E23206" s="125">
        <v>1500</v>
      </c>
      <c r="F23206" s="125"/>
      <c r="G23206" s="125">
        <f t="shared" si="685"/>
        <v>-1500</v>
      </c>
      <c r="H23206" s="1204" t="s">
        <v>15858</v>
      </c>
    </row>
    <row r="23207" spans="1:8" ht="15" x14ac:dyDescent="0.2">
      <c r="A23207" s="1201">
        <v>45709</v>
      </c>
      <c r="B23207" s="1202" t="s">
        <v>14232</v>
      </c>
      <c r="C23207" s="1202" t="s">
        <v>10972</v>
      </c>
      <c r="D23207" s="1203" t="s">
        <v>16058</v>
      </c>
      <c r="E23207" s="125">
        <v>4600</v>
      </c>
      <c r="F23207" s="125"/>
      <c r="G23207" s="125">
        <f t="shared" si="685"/>
        <v>-4600</v>
      </c>
      <c r="H23207" s="1204" t="s">
        <v>15858</v>
      </c>
    </row>
    <row r="23208" spans="1:8" ht="15" x14ac:dyDescent="0.2">
      <c r="A23208" s="1201">
        <v>45709</v>
      </c>
      <c r="B23208" s="1202" t="s">
        <v>14232</v>
      </c>
      <c r="C23208" s="1202" t="s">
        <v>10972</v>
      </c>
      <c r="D23208" s="1203" t="s">
        <v>16059</v>
      </c>
      <c r="E23208" s="125">
        <v>1980</v>
      </c>
      <c r="F23208" s="125"/>
      <c r="G23208" s="125">
        <f t="shared" si="685"/>
        <v>-1980</v>
      </c>
      <c r="H23208" s="1204" t="s">
        <v>15858</v>
      </c>
    </row>
    <row r="23209" spans="1:8" ht="15" x14ac:dyDescent="0.2">
      <c r="A23209" s="1201">
        <v>45709</v>
      </c>
      <c r="B23209" s="1202" t="s">
        <v>14351</v>
      </c>
      <c r="C23209" s="1202" t="s">
        <v>10972</v>
      </c>
      <c r="D23209" s="1203" t="s">
        <v>16058</v>
      </c>
      <c r="E23209" s="125">
        <v>4600</v>
      </c>
      <c r="F23209" s="125"/>
      <c r="G23209" s="125">
        <f t="shared" si="685"/>
        <v>-4600</v>
      </c>
      <c r="H23209" s="1204" t="s">
        <v>15858</v>
      </c>
    </row>
    <row r="23210" spans="1:8" ht="15" x14ac:dyDescent="0.2">
      <c r="A23210" s="1201">
        <v>45709</v>
      </c>
      <c r="B23210" s="1202" t="s">
        <v>103</v>
      </c>
      <c r="C23210" s="1202" t="s">
        <v>391</v>
      </c>
      <c r="D23210" s="1203" t="s">
        <v>10199</v>
      </c>
      <c r="E23210" s="125">
        <v>2000</v>
      </c>
      <c r="F23210" s="125"/>
      <c r="G23210" s="125">
        <f t="shared" si="685"/>
        <v>-2000</v>
      </c>
      <c r="H23210" s="1204" t="s">
        <v>15858</v>
      </c>
    </row>
    <row r="23211" spans="1:8" ht="15" x14ac:dyDescent="0.2">
      <c r="A23211" s="1081">
        <v>45709</v>
      </c>
      <c r="B23211" s="1082" t="s">
        <v>15100</v>
      </c>
      <c r="C23211" s="1082" t="s">
        <v>3144</v>
      </c>
      <c r="D23211" s="1123" t="s">
        <v>15547</v>
      </c>
      <c r="E23211" s="1083">
        <v>86530</v>
      </c>
      <c r="F23211" s="1083"/>
      <c r="G23211" s="125">
        <f t="shared" si="685"/>
        <v>-86530</v>
      </c>
      <c r="H23211" s="704" t="s">
        <v>15858</v>
      </c>
    </row>
    <row r="23212" spans="1:8" ht="16.5" customHeight="1" x14ac:dyDescent="0.2">
      <c r="A23212" s="1081">
        <v>45709</v>
      </c>
      <c r="B23212" s="1082" t="s">
        <v>13279</v>
      </c>
      <c r="C23212" s="550" t="s">
        <v>16060</v>
      </c>
      <c r="D23212" s="739" t="s">
        <v>16071</v>
      </c>
      <c r="E23212" s="551">
        <v>50000</v>
      </c>
      <c r="F23212" s="1083"/>
      <c r="G23212" s="125">
        <f t="shared" si="685"/>
        <v>-50000</v>
      </c>
      <c r="H23212" s="704" t="s">
        <v>15858</v>
      </c>
    </row>
    <row r="23213" spans="1:8" ht="16.5" customHeight="1" x14ac:dyDescent="0.2">
      <c r="A23213" s="1081">
        <v>45709</v>
      </c>
      <c r="B23213" s="1082" t="s">
        <v>13904</v>
      </c>
      <c r="C23213" s="550" t="s">
        <v>16060</v>
      </c>
      <c r="D23213" s="739" t="s">
        <v>16071</v>
      </c>
      <c r="E23213" s="551">
        <v>50000</v>
      </c>
      <c r="F23213" s="1083"/>
      <c r="G23213" s="125">
        <f t="shared" si="685"/>
        <v>-50000</v>
      </c>
      <c r="H23213" s="704" t="s">
        <v>15858</v>
      </c>
    </row>
    <row r="23214" spans="1:8" ht="16.5" customHeight="1" x14ac:dyDescent="0.2">
      <c r="A23214" s="1081">
        <v>45709</v>
      </c>
      <c r="B23214" s="1082" t="s">
        <v>13297</v>
      </c>
      <c r="C23214" s="550" t="s">
        <v>16060</v>
      </c>
      <c r="D23214" s="739" t="s">
        <v>16071</v>
      </c>
      <c r="E23214" s="551">
        <v>50000</v>
      </c>
      <c r="F23214" s="1083"/>
      <c r="G23214" s="125">
        <f t="shared" si="685"/>
        <v>-50000</v>
      </c>
      <c r="H23214" s="704" t="s">
        <v>15858</v>
      </c>
    </row>
    <row r="23215" spans="1:8" ht="24" x14ac:dyDescent="0.2">
      <c r="A23215" s="1081">
        <v>45709</v>
      </c>
      <c r="B23215" s="1082" t="s">
        <v>13165</v>
      </c>
      <c r="C23215" s="1082" t="s">
        <v>16061</v>
      </c>
      <c r="D23215" s="1123" t="s">
        <v>16062</v>
      </c>
      <c r="E23215" s="1083">
        <v>128000</v>
      </c>
      <c r="F23215" s="1083"/>
      <c r="G23215" s="125">
        <f t="shared" si="685"/>
        <v>-128000</v>
      </c>
      <c r="H23215" s="704" t="s">
        <v>15858</v>
      </c>
    </row>
    <row r="23216" spans="1:8" ht="24" x14ac:dyDescent="0.2">
      <c r="A23216" s="1081">
        <v>45709</v>
      </c>
      <c r="B23216" s="1082" t="s">
        <v>14351</v>
      </c>
      <c r="C23216" s="1082" t="s">
        <v>3144</v>
      </c>
      <c r="D23216" s="1123" t="s">
        <v>16064</v>
      </c>
      <c r="E23216" s="1083">
        <v>40220</v>
      </c>
      <c r="F23216" s="1083"/>
      <c r="G23216" s="125">
        <f t="shared" si="685"/>
        <v>-40220</v>
      </c>
      <c r="H23216" s="704" t="s">
        <v>15858</v>
      </c>
    </row>
    <row r="23217" spans="1:8" ht="15" x14ac:dyDescent="0.2">
      <c r="A23217" s="1081">
        <v>45709</v>
      </c>
      <c r="B23217" s="1082" t="s">
        <v>16063</v>
      </c>
      <c r="C23217" s="1082" t="s">
        <v>16065</v>
      </c>
      <c r="D23217" s="1123" t="s">
        <v>16066</v>
      </c>
      <c r="E23217" s="1083">
        <v>200000</v>
      </c>
      <c r="F23217" s="1083"/>
      <c r="G23217" s="125">
        <f t="shared" si="685"/>
        <v>-200000</v>
      </c>
      <c r="H23217" s="704" t="s">
        <v>15858</v>
      </c>
    </row>
    <row r="23218" spans="1:8" ht="15" x14ac:dyDescent="0.2">
      <c r="A23218" s="1081">
        <v>45709</v>
      </c>
      <c r="B23218" s="1082" t="s">
        <v>12671</v>
      </c>
      <c r="C23218" s="1082" t="s">
        <v>14237</v>
      </c>
      <c r="D23218" s="1123" t="s">
        <v>16067</v>
      </c>
      <c r="E23218" s="1083">
        <v>42000</v>
      </c>
      <c r="F23218" s="1083"/>
      <c r="G23218" s="125">
        <f t="shared" si="685"/>
        <v>-42000</v>
      </c>
      <c r="H23218" s="704" t="s">
        <v>15858</v>
      </c>
    </row>
    <row r="23219" spans="1:8" ht="24" x14ac:dyDescent="0.2">
      <c r="A23219" s="1081">
        <v>45709</v>
      </c>
      <c r="B23219" s="1082" t="s">
        <v>14539</v>
      </c>
      <c r="C23219" s="1082" t="s">
        <v>16068</v>
      </c>
      <c r="D23219" s="1123" t="s">
        <v>16069</v>
      </c>
      <c r="E23219" s="1083">
        <v>50000</v>
      </c>
      <c r="F23219" s="1083"/>
      <c r="G23219" s="125">
        <f t="shared" si="685"/>
        <v>-50000</v>
      </c>
      <c r="H23219" s="704" t="s">
        <v>15858</v>
      </c>
    </row>
    <row r="23220" spans="1:8" ht="24" x14ac:dyDescent="0.2">
      <c r="A23220" s="1081">
        <v>45709</v>
      </c>
      <c r="B23220" s="1082" t="s">
        <v>3945</v>
      </c>
      <c r="C23220" s="1082" t="s">
        <v>16070</v>
      </c>
      <c r="D23220" s="1123" t="s">
        <v>14039</v>
      </c>
      <c r="E23220" s="1083">
        <v>80000</v>
      </c>
      <c r="F23220" s="1083"/>
      <c r="G23220" s="125">
        <f t="shared" si="685"/>
        <v>-80000</v>
      </c>
      <c r="H23220" s="704" t="s">
        <v>15858</v>
      </c>
    </row>
    <row r="23221" spans="1:8" ht="24" x14ac:dyDescent="0.2">
      <c r="A23221" s="1081">
        <v>45710</v>
      </c>
      <c r="B23221" s="1082" t="s">
        <v>15100</v>
      </c>
      <c r="C23221" s="550" t="s">
        <v>8223</v>
      </c>
      <c r="D23221" s="739" t="s">
        <v>16075</v>
      </c>
      <c r="E23221" s="551">
        <v>103500</v>
      </c>
      <c r="F23221" s="1083"/>
      <c r="G23221" s="125">
        <f t="shared" si="685"/>
        <v>-103500</v>
      </c>
      <c r="H23221" s="704" t="s">
        <v>15858</v>
      </c>
    </row>
    <row r="23222" spans="1:8" ht="24" x14ac:dyDescent="0.2">
      <c r="A23222" s="1081">
        <v>45710</v>
      </c>
      <c r="B23222" s="1082" t="s">
        <v>15430</v>
      </c>
      <c r="C23222" s="550" t="s">
        <v>8223</v>
      </c>
      <c r="D23222" s="739" t="s">
        <v>16075</v>
      </c>
      <c r="E23222" s="551">
        <v>103500</v>
      </c>
      <c r="F23222" s="1083"/>
      <c r="G23222" s="125">
        <f t="shared" si="685"/>
        <v>-103500</v>
      </c>
      <c r="H23222" s="704" t="s">
        <v>15858</v>
      </c>
    </row>
    <row r="23223" spans="1:8" ht="18" customHeight="1" x14ac:dyDescent="0.2">
      <c r="A23223" s="1081">
        <v>45710</v>
      </c>
      <c r="B23223" s="1082" t="s">
        <v>12671</v>
      </c>
      <c r="C23223" s="1082" t="s">
        <v>3144</v>
      </c>
      <c r="D23223" s="1123" t="s">
        <v>16072</v>
      </c>
      <c r="E23223" s="1083">
        <v>118000</v>
      </c>
      <c r="F23223" s="1083"/>
      <c r="G23223" s="125">
        <f t="shared" si="685"/>
        <v>-118000</v>
      </c>
      <c r="H23223" s="704" t="s">
        <v>15858</v>
      </c>
    </row>
    <row r="23224" spans="1:8" ht="15" x14ac:dyDescent="0.2">
      <c r="A23224" s="1081">
        <v>45710</v>
      </c>
      <c r="B23224" s="1082" t="s">
        <v>16063</v>
      </c>
      <c r="C23224" s="550" t="s">
        <v>11529</v>
      </c>
      <c r="D23224" s="739" t="s">
        <v>16073</v>
      </c>
      <c r="E23224" s="551">
        <v>25000</v>
      </c>
      <c r="F23224" s="1083"/>
      <c r="G23224" s="125">
        <f t="shared" si="685"/>
        <v>-25000</v>
      </c>
      <c r="H23224" s="704" t="s">
        <v>15858</v>
      </c>
    </row>
    <row r="23225" spans="1:8" ht="15" x14ac:dyDescent="0.2">
      <c r="A23225" s="1081">
        <v>45710</v>
      </c>
      <c r="B23225" s="1082" t="s">
        <v>15338</v>
      </c>
      <c r="C23225" s="550" t="s">
        <v>11529</v>
      </c>
      <c r="D23225" s="739" t="s">
        <v>16074</v>
      </c>
      <c r="E23225" s="551">
        <v>25000</v>
      </c>
      <c r="F23225" s="1083"/>
      <c r="G23225" s="125">
        <f t="shared" si="685"/>
        <v>-25000</v>
      </c>
      <c r="H23225" s="704" t="s">
        <v>15858</v>
      </c>
    </row>
    <row r="23226" spans="1:8" ht="15" x14ac:dyDescent="0.2">
      <c r="A23226" s="1081">
        <v>45712</v>
      </c>
      <c r="B23226" s="1082" t="s">
        <v>15430</v>
      </c>
      <c r="C23226" s="1082" t="s">
        <v>3144</v>
      </c>
      <c r="D23226" s="1123" t="s">
        <v>15547</v>
      </c>
      <c r="E23226" s="1083">
        <v>129000</v>
      </c>
      <c r="F23226" s="1083"/>
      <c r="G23226" s="125">
        <f t="shared" ref="G23226:G23263" si="686">F23226-E23226</f>
        <v>-129000</v>
      </c>
      <c r="H23226" s="704" t="s">
        <v>15858</v>
      </c>
    </row>
    <row r="23227" spans="1:8" ht="15" x14ac:dyDescent="0.2">
      <c r="A23227" s="1201">
        <v>45713</v>
      </c>
      <c r="B23227" s="1202" t="s">
        <v>103</v>
      </c>
      <c r="C23227" s="1202" t="s">
        <v>8141</v>
      </c>
      <c r="D23227" s="1203" t="s">
        <v>16087</v>
      </c>
      <c r="E23227" s="125">
        <v>15117</v>
      </c>
      <c r="F23227" s="125"/>
      <c r="G23227" s="125">
        <f t="shared" si="686"/>
        <v>-15117</v>
      </c>
      <c r="H23227" s="704" t="s">
        <v>15858</v>
      </c>
    </row>
    <row r="23228" spans="1:8" ht="15" x14ac:dyDescent="0.2">
      <c r="A23228" s="1201">
        <v>45713</v>
      </c>
      <c r="B23228" s="1202" t="s">
        <v>25</v>
      </c>
      <c r="C23228" s="1202" t="s">
        <v>8141</v>
      </c>
      <c r="D23228" s="1203" t="s">
        <v>16087</v>
      </c>
      <c r="E23228" s="125">
        <v>37943</v>
      </c>
      <c r="F23228" s="125"/>
      <c r="G23228" s="125">
        <f t="shared" si="686"/>
        <v>-37943</v>
      </c>
      <c r="H23228" s="704" t="s">
        <v>15858</v>
      </c>
    </row>
    <row r="23229" spans="1:8" ht="15" x14ac:dyDescent="0.2">
      <c r="A23229" s="1201">
        <v>45713</v>
      </c>
      <c r="B23229" s="1202"/>
      <c r="C23229" s="1202" t="s">
        <v>371</v>
      </c>
      <c r="D23229" s="1203" t="s">
        <v>2107</v>
      </c>
      <c r="E23229" s="125">
        <v>1000</v>
      </c>
      <c r="F23229" s="125"/>
      <c r="G23229" s="125">
        <f t="shared" si="686"/>
        <v>-1000</v>
      </c>
      <c r="H23229" s="704" t="s">
        <v>15858</v>
      </c>
    </row>
    <row r="23230" spans="1:8" ht="15" x14ac:dyDescent="0.2">
      <c r="A23230" s="1201">
        <v>45713</v>
      </c>
      <c r="B23230" s="1202" t="s">
        <v>14351</v>
      </c>
      <c r="C23230" s="1202" t="s">
        <v>10972</v>
      </c>
      <c r="D23230" s="1203" t="s">
        <v>16088</v>
      </c>
      <c r="E23230" s="125">
        <v>2400</v>
      </c>
      <c r="F23230" s="125"/>
      <c r="G23230" s="125">
        <f t="shared" si="686"/>
        <v>-2400</v>
      </c>
      <c r="H23230" s="704" t="s">
        <v>15858</v>
      </c>
    </row>
    <row r="23231" spans="1:8" ht="15" x14ac:dyDescent="0.2">
      <c r="A23231" s="1201">
        <v>45713</v>
      </c>
      <c r="B23231" s="1202" t="s">
        <v>14596</v>
      </c>
      <c r="C23231" s="1202" t="s">
        <v>12605</v>
      </c>
      <c r="D23231" s="1203" t="s">
        <v>16089</v>
      </c>
      <c r="E23231" s="125">
        <v>30000</v>
      </c>
      <c r="F23231" s="125"/>
      <c r="G23231" s="125">
        <f t="shared" si="686"/>
        <v>-30000</v>
      </c>
      <c r="H23231" s="1204" t="s">
        <v>15858</v>
      </c>
    </row>
    <row r="23232" spans="1:8" ht="15" x14ac:dyDescent="0.2">
      <c r="A23232" s="1201">
        <v>45713</v>
      </c>
      <c r="B23232" s="1202" t="s">
        <v>14232</v>
      </c>
      <c r="C23232" s="1202" t="s">
        <v>10972</v>
      </c>
      <c r="D23232" s="1203" t="s">
        <v>15368</v>
      </c>
      <c r="E23232" s="125">
        <v>15840</v>
      </c>
      <c r="F23232" s="125"/>
      <c r="G23232" s="125">
        <f t="shared" si="686"/>
        <v>-15840</v>
      </c>
      <c r="H23232" s="1204" t="s">
        <v>15858</v>
      </c>
    </row>
    <row r="23233" spans="1:8" ht="15" x14ac:dyDescent="0.2">
      <c r="A23233" s="1201">
        <v>45713</v>
      </c>
      <c r="B23233" s="1202" t="s">
        <v>13165</v>
      </c>
      <c r="C23233" s="1202" t="s">
        <v>391</v>
      </c>
      <c r="D23233" s="1203" t="s">
        <v>16090</v>
      </c>
      <c r="E23233" s="125">
        <v>15000</v>
      </c>
      <c r="F23233" s="125"/>
      <c r="G23233" s="125">
        <f t="shared" si="686"/>
        <v>-15000</v>
      </c>
      <c r="H23233" s="1204" t="s">
        <v>15858</v>
      </c>
    </row>
    <row r="23234" spans="1:8" ht="15" x14ac:dyDescent="0.2">
      <c r="A23234" s="1201">
        <v>45713</v>
      </c>
      <c r="B23234" s="1202" t="s">
        <v>14596</v>
      </c>
      <c r="C23234" s="1202" t="s">
        <v>391</v>
      </c>
      <c r="D23234" s="1203" t="s">
        <v>16091</v>
      </c>
      <c r="E23234" s="125">
        <v>1600</v>
      </c>
      <c r="F23234" s="125"/>
      <c r="G23234" s="125">
        <f t="shared" si="686"/>
        <v>-1600</v>
      </c>
      <c r="H23234" s="1204" t="s">
        <v>15858</v>
      </c>
    </row>
    <row r="23235" spans="1:8" ht="15" x14ac:dyDescent="0.2">
      <c r="A23235" s="1201">
        <v>45713</v>
      </c>
      <c r="B23235" s="1202" t="s">
        <v>14351</v>
      </c>
      <c r="C23235" s="1202" t="s">
        <v>10972</v>
      </c>
      <c r="D23235" s="1203" t="s">
        <v>16092</v>
      </c>
      <c r="E23235" s="125">
        <v>5500</v>
      </c>
      <c r="F23235" s="125"/>
      <c r="G23235" s="125">
        <f t="shared" si="686"/>
        <v>-5500</v>
      </c>
      <c r="H23235" s="1204" t="s">
        <v>15858</v>
      </c>
    </row>
    <row r="23236" spans="1:8" ht="15" x14ac:dyDescent="0.2">
      <c r="A23236" s="1201">
        <v>45713</v>
      </c>
      <c r="B23236" s="1202" t="s">
        <v>13240</v>
      </c>
      <c r="C23236" s="1202" t="s">
        <v>10972</v>
      </c>
      <c r="D23236" s="1203" t="s">
        <v>16093</v>
      </c>
      <c r="E23236" s="125">
        <v>2643</v>
      </c>
      <c r="F23236" s="125"/>
      <c r="G23236" s="125">
        <f t="shared" si="686"/>
        <v>-2643</v>
      </c>
      <c r="H23236" s="1204" t="s">
        <v>15858</v>
      </c>
    </row>
    <row r="23237" spans="1:8" ht="15" x14ac:dyDescent="0.2">
      <c r="A23237" s="1201">
        <v>45713</v>
      </c>
      <c r="B23237" s="1202" t="s">
        <v>15916</v>
      </c>
      <c r="C23237" s="1202" t="s">
        <v>391</v>
      </c>
      <c r="D23237" s="1203" t="s">
        <v>16094</v>
      </c>
      <c r="E23237" s="125">
        <v>5050</v>
      </c>
      <c r="F23237" s="125"/>
      <c r="G23237" s="125">
        <f t="shared" si="686"/>
        <v>-5050</v>
      </c>
      <c r="H23237" s="1204" t="s">
        <v>15858</v>
      </c>
    </row>
    <row r="23238" spans="1:8" ht="15" x14ac:dyDescent="0.2">
      <c r="A23238" s="1201">
        <v>45713</v>
      </c>
      <c r="B23238" s="1202" t="s">
        <v>14351</v>
      </c>
      <c r="C23238" s="1202" t="s">
        <v>5740</v>
      </c>
      <c r="D23238" s="1203" t="s">
        <v>16095</v>
      </c>
      <c r="E23238" s="125">
        <v>3000</v>
      </c>
      <c r="F23238" s="125"/>
      <c r="G23238" s="125">
        <f t="shared" si="686"/>
        <v>-3000</v>
      </c>
      <c r="H23238" s="1204" t="s">
        <v>15858</v>
      </c>
    </row>
    <row r="23239" spans="1:8" ht="15" x14ac:dyDescent="0.2">
      <c r="A23239" s="1201">
        <v>45713</v>
      </c>
      <c r="B23239" s="1202" t="s">
        <v>13240</v>
      </c>
      <c r="C23239" s="1202" t="s">
        <v>285</v>
      </c>
      <c r="D23239" s="1203" t="s">
        <v>16096</v>
      </c>
      <c r="E23239" s="125">
        <v>3000</v>
      </c>
      <c r="F23239" s="125"/>
      <c r="G23239" s="125">
        <f t="shared" si="686"/>
        <v>-3000</v>
      </c>
      <c r="H23239" s="1204" t="s">
        <v>15858</v>
      </c>
    </row>
    <row r="23240" spans="1:8" ht="15" x14ac:dyDescent="0.2">
      <c r="A23240" s="1201">
        <v>45713</v>
      </c>
      <c r="B23240" s="1202" t="s">
        <v>14351</v>
      </c>
      <c r="C23240" s="1202" t="s">
        <v>10972</v>
      </c>
      <c r="D23240" s="1203" t="s">
        <v>16097</v>
      </c>
      <c r="E23240" s="125">
        <v>15500</v>
      </c>
      <c r="F23240" s="125"/>
      <c r="G23240" s="125">
        <f t="shared" si="686"/>
        <v>-15500</v>
      </c>
      <c r="H23240" s="1204" t="s">
        <v>15858</v>
      </c>
    </row>
    <row r="23241" spans="1:8" ht="15" x14ac:dyDescent="0.2">
      <c r="A23241" s="1201">
        <v>45713</v>
      </c>
      <c r="B23241" s="1202" t="s">
        <v>103</v>
      </c>
      <c r="C23241" s="1202" t="s">
        <v>391</v>
      </c>
      <c r="D23241" s="1203" t="s">
        <v>10199</v>
      </c>
      <c r="E23241" s="125">
        <v>4000</v>
      </c>
      <c r="F23241" s="125"/>
      <c r="G23241" s="125">
        <f t="shared" si="686"/>
        <v>-4000</v>
      </c>
      <c r="H23241" s="1204" t="s">
        <v>15858</v>
      </c>
    </row>
    <row r="23242" spans="1:8" ht="24" x14ac:dyDescent="0.2">
      <c r="A23242" s="1081">
        <v>45713</v>
      </c>
      <c r="B23242" s="1082" t="s">
        <v>14232</v>
      </c>
      <c r="C23242" s="1082" t="s">
        <v>15963</v>
      </c>
      <c r="D23242" s="1123" t="s">
        <v>16098</v>
      </c>
      <c r="E23242" s="1083">
        <v>116289</v>
      </c>
      <c r="F23242" s="1083"/>
      <c r="G23242" s="125">
        <f t="shared" si="686"/>
        <v>-116289</v>
      </c>
      <c r="H23242" s="704" t="s">
        <v>15858</v>
      </c>
    </row>
    <row r="23243" spans="1:8" ht="24" x14ac:dyDescent="0.2">
      <c r="A23243" s="1081">
        <v>45713</v>
      </c>
      <c r="B23243" s="1082" t="s">
        <v>16063</v>
      </c>
      <c r="C23243" s="1082" t="s">
        <v>5228</v>
      </c>
      <c r="D23243" s="1123" t="s">
        <v>16099</v>
      </c>
      <c r="E23243" s="1083">
        <v>46500</v>
      </c>
      <c r="F23243" s="1083"/>
      <c r="G23243" s="125">
        <f t="shared" si="686"/>
        <v>-46500</v>
      </c>
      <c r="H23243" s="704" t="s">
        <v>15858</v>
      </c>
    </row>
    <row r="23244" spans="1:8" ht="15" x14ac:dyDescent="0.2">
      <c r="A23244" s="1081">
        <v>45713</v>
      </c>
      <c r="B23244" s="1082" t="s">
        <v>15338</v>
      </c>
      <c r="C23244" s="1082" t="s">
        <v>15846</v>
      </c>
      <c r="D23244" s="1123" t="s">
        <v>16100</v>
      </c>
      <c r="E23244" s="1083">
        <v>750000</v>
      </c>
      <c r="F23244" s="1083"/>
      <c r="G23244" s="125">
        <f t="shared" si="686"/>
        <v>-750000</v>
      </c>
      <c r="H23244" s="704" t="s">
        <v>15858</v>
      </c>
    </row>
    <row r="23245" spans="1:8" ht="15" x14ac:dyDescent="0.2">
      <c r="A23245" s="1201">
        <v>45714</v>
      </c>
      <c r="B23245" s="1202" t="s">
        <v>14568</v>
      </c>
      <c r="C23245" s="1202" t="s">
        <v>391</v>
      </c>
      <c r="D23245" s="1203" t="s">
        <v>16101</v>
      </c>
      <c r="E23245" s="125">
        <v>7500</v>
      </c>
      <c r="F23245" s="125"/>
      <c r="G23245" s="125">
        <f t="shared" si="686"/>
        <v>-7500</v>
      </c>
      <c r="H23245" s="1204" t="s">
        <v>15858</v>
      </c>
    </row>
    <row r="23246" spans="1:8" ht="15" x14ac:dyDescent="0.2">
      <c r="A23246" s="1201">
        <v>45714</v>
      </c>
      <c r="B23246" s="1202" t="s">
        <v>15338</v>
      </c>
      <c r="C23246" s="1202" t="s">
        <v>5386</v>
      </c>
      <c r="D23246" s="1203" t="s">
        <v>16102</v>
      </c>
      <c r="E23246" s="125">
        <v>9000</v>
      </c>
      <c r="F23246" s="125"/>
      <c r="G23246" s="125">
        <f t="shared" si="686"/>
        <v>-9000</v>
      </c>
      <c r="H23246" s="1204" t="s">
        <v>15858</v>
      </c>
    </row>
    <row r="23247" spans="1:8" ht="15" x14ac:dyDescent="0.2">
      <c r="A23247" s="1201">
        <v>45714</v>
      </c>
      <c r="B23247" s="1202" t="s">
        <v>6503</v>
      </c>
      <c r="C23247" s="1202" t="s">
        <v>5740</v>
      </c>
      <c r="D23247" s="1203" t="s">
        <v>369</v>
      </c>
      <c r="E23247" s="125">
        <v>1000</v>
      </c>
      <c r="F23247" s="125"/>
      <c r="G23247" s="125">
        <f t="shared" si="686"/>
        <v>-1000</v>
      </c>
      <c r="H23247" s="1204" t="s">
        <v>15858</v>
      </c>
    </row>
    <row r="23248" spans="1:8" ht="15" x14ac:dyDescent="0.2">
      <c r="A23248" s="1201">
        <v>45714</v>
      </c>
      <c r="B23248" s="1202" t="s">
        <v>14351</v>
      </c>
      <c r="C23248" s="1202" t="s">
        <v>5740</v>
      </c>
      <c r="D23248" s="1203" t="s">
        <v>369</v>
      </c>
      <c r="E23248" s="125">
        <v>1000</v>
      </c>
      <c r="F23248" s="125"/>
      <c r="G23248" s="125">
        <f t="shared" si="686"/>
        <v>-1000</v>
      </c>
      <c r="H23248" s="1204" t="s">
        <v>15858</v>
      </c>
    </row>
    <row r="23249" spans="1:8" ht="15" x14ac:dyDescent="0.2">
      <c r="A23249" s="1201">
        <v>45714</v>
      </c>
      <c r="B23249" s="1202" t="s">
        <v>13240</v>
      </c>
      <c r="C23249" s="1202" t="s">
        <v>10972</v>
      </c>
      <c r="D23249" s="1203" t="s">
        <v>16103</v>
      </c>
      <c r="E23249" s="125">
        <v>810</v>
      </c>
      <c r="F23249" s="125"/>
      <c r="G23249" s="125">
        <f t="shared" si="686"/>
        <v>-810</v>
      </c>
      <c r="H23249" s="1204" t="s">
        <v>15858</v>
      </c>
    </row>
    <row r="23250" spans="1:8" ht="15" x14ac:dyDescent="0.2">
      <c r="A23250" s="1201">
        <v>45714</v>
      </c>
      <c r="B23250" s="1202" t="s">
        <v>14351</v>
      </c>
      <c r="C23250" s="1202" t="s">
        <v>5740</v>
      </c>
      <c r="D23250" s="1203" t="s">
        <v>14138</v>
      </c>
      <c r="E23250" s="125">
        <v>4500</v>
      </c>
      <c r="F23250" s="125"/>
      <c r="G23250" s="125">
        <f t="shared" si="686"/>
        <v>-4500</v>
      </c>
      <c r="H23250" s="1204" t="s">
        <v>15858</v>
      </c>
    </row>
    <row r="23251" spans="1:8" ht="15" x14ac:dyDescent="0.2">
      <c r="A23251" s="1201">
        <v>45714</v>
      </c>
      <c r="B23251" s="1202" t="s">
        <v>13240</v>
      </c>
      <c r="C23251" s="1202" t="s">
        <v>5740</v>
      </c>
      <c r="D23251" s="1203" t="s">
        <v>14138</v>
      </c>
      <c r="E23251" s="125">
        <v>3000</v>
      </c>
      <c r="F23251" s="125"/>
      <c r="G23251" s="125">
        <f t="shared" si="686"/>
        <v>-3000</v>
      </c>
      <c r="H23251" s="1204" t="s">
        <v>15858</v>
      </c>
    </row>
    <row r="23252" spans="1:8" ht="15" x14ac:dyDescent="0.2">
      <c r="A23252" s="1201">
        <v>45714</v>
      </c>
      <c r="B23252" s="1202" t="s">
        <v>12671</v>
      </c>
      <c r="C23252" s="1202" t="s">
        <v>5740</v>
      </c>
      <c r="D23252" s="1203" t="s">
        <v>369</v>
      </c>
      <c r="E23252" s="125">
        <v>1200</v>
      </c>
      <c r="F23252" s="125"/>
      <c r="G23252" s="125">
        <f t="shared" si="686"/>
        <v>-1200</v>
      </c>
      <c r="H23252" s="1204" t="s">
        <v>15858</v>
      </c>
    </row>
    <row r="23253" spans="1:8" ht="15" x14ac:dyDescent="0.2">
      <c r="A23253" s="1201">
        <v>45714</v>
      </c>
      <c r="B23253" s="1202" t="s">
        <v>16111</v>
      </c>
      <c r="C23253" s="1202" t="s">
        <v>5409</v>
      </c>
      <c r="D23253" s="1203" t="s">
        <v>1156</v>
      </c>
      <c r="E23253" s="125">
        <v>15000</v>
      </c>
      <c r="F23253" s="125"/>
      <c r="G23253" s="125">
        <f t="shared" si="686"/>
        <v>-15000</v>
      </c>
      <c r="H23253" s="1204" t="s">
        <v>15858</v>
      </c>
    </row>
    <row r="23254" spans="1:8" ht="15" x14ac:dyDescent="0.2">
      <c r="A23254" s="1201">
        <v>45714</v>
      </c>
      <c r="B23254" s="1202" t="s">
        <v>14351</v>
      </c>
      <c r="C23254" s="1202" t="s">
        <v>391</v>
      </c>
      <c r="D23254" s="1203" t="s">
        <v>16104</v>
      </c>
      <c r="E23254" s="125">
        <v>10000</v>
      </c>
      <c r="F23254" s="125"/>
      <c r="G23254" s="125">
        <f t="shared" si="686"/>
        <v>-10000</v>
      </c>
      <c r="H23254" s="1204" t="s">
        <v>15858</v>
      </c>
    </row>
    <row r="23255" spans="1:8" ht="15" x14ac:dyDescent="0.2">
      <c r="A23255" s="1201">
        <v>45714</v>
      </c>
      <c r="B23255" s="1202" t="s">
        <v>14351</v>
      </c>
      <c r="C23255" s="1202" t="s">
        <v>391</v>
      </c>
      <c r="D23255" s="1203" t="s">
        <v>16105</v>
      </c>
      <c r="E23255" s="125">
        <v>10000</v>
      </c>
      <c r="F23255" s="125"/>
      <c r="G23255" s="125">
        <f t="shared" si="686"/>
        <v>-10000</v>
      </c>
      <c r="H23255" s="1204" t="s">
        <v>15858</v>
      </c>
    </row>
    <row r="23256" spans="1:8" ht="15" x14ac:dyDescent="0.2">
      <c r="A23256" s="1201">
        <v>45714</v>
      </c>
      <c r="B23256" s="1202" t="s">
        <v>13240</v>
      </c>
      <c r="C23256" s="1202" t="s">
        <v>285</v>
      </c>
      <c r="D23256" s="1203" t="s">
        <v>15836</v>
      </c>
      <c r="E23256" s="125">
        <v>5000</v>
      </c>
      <c r="F23256" s="125"/>
      <c r="G23256" s="125">
        <f t="shared" si="686"/>
        <v>-5000</v>
      </c>
      <c r="H23256" s="1204" t="s">
        <v>15858</v>
      </c>
    </row>
    <row r="23257" spans="1:8" ht="15" x14ac:dyDescent="0.2">
      <c r="A23257" s="1201">
        <v>45714</v>
      </c>
      <c r="B23257" s="1202" t="s">
        <v>15916</v>
      </c>
      <c r="C23257" s="1202" t="s">
        <v>285</v>
      </c>
      <c r="D23257" s="1203" t="s">
        <v>15836</v>
      </c>
      <c r="E23257" s="125">
        <v>2000</v>
      </c>
      <c r="F23257" s="125"/>
      <c r="G23257" s="125">
        <f t="shared" si="686"/>
        <v>-2000</v>
      </c>
      <c r="H23257" s="1204" t="s">
        <v>15858</v>
      </c>
    </row>
    <row r="23258" spans="1:8" ht="15" x14ac:dyDescent="0.2">
      <c r="A23258" s="1201">
        <v>45714</v>
      </c>
      <c r="B23258" s="1202" t="s">
        <v>103</v>
      </c>
      <c r="C23258" s="1202" t="s">
        <v>391</v>
      </c>
      <c r="D23258" s="1203" t="s">
        <v>10199</v>
      </c>
      <c r="E23258" s="125">
        <v>3000</v>
      </c>
      <c r="F23258" s="125"/>
      <c r="G23258" s="125">
        <f t="shared" si="686"/>
        <v>-3000</v>
      </c>
      <c r="H23258" s="1204" t="s">
        <v>15858</v>
      </c>
    </row>
    <row r="23259" spans="1:8" ht="15" x14ac:dyDescent="0.2">
      <c r="A23259" s="1081">
        <v>45714</v>
      </c>
      <c r="B23259" s="1082" t="s">
        <v>14232</v>
      </c>
      <c r="C23259" s="1082" t="s">
        <v>16106</v>
      </c>
      <c r="D23259" s="1123" t="s">
        <v>16107</v>
      </c>
      <c r="E23259" s="1083">
        <v>50000</v>
      </c>
      <c r="F23259" s="1083"/>
      <c r="G23259" s="125">
        <f t="shared" si="686"/>
        <v>-50000</v>
      </c>
      <c r="H23259" s="704" t="s">
        <v>15858</v>
      </c>
    </row>
    <row r="23260" spans="1:8" ht="15" x14ac:dyDescent="0.2">
      <c r="A23260" s="1081">
        <v>45714</v>
      </c>
      <c r="B23260" s="1082" t="s">
        <v>13240</v>
      </c>
      <c r="C23260" s="1082" t="s">
        <v>16108</v>
      </c>
      <c r="D23260" s="1123" t="s">
        <v>16109</v>
      </c>
      <c r="E23260" s="1083">
        <v>79000</v>
      </c>
      <c r="F23260" s="1083"/>
      <c r="G23260" s="125">
        <f t="shared" si="686"/>
        <v>-79000</v>
      </c>
      <c r="H23260" s="704" t="s">
        <v>15858</v>
      </c>
    </row>
    <row r="23261" spans="1:8" ht="15" x14ac:dyDescent="0.2">
      <c r="A23261" s="1081">
        <v>45714</v>
      </c>
      <c r="B23261" s="1082" t="s">
        <v>14351</v>
      </c>
      <c r="C23261" s="550" t="s">
        <v>437</v>
      </c>
      <c r="D23261" s="739" t="s">
        <v>16110</v>
      </c>
      <c r="E23261" s="551">
        <v>31020</v>
      </c>
      <c r="F23261" s="1083"/>
      <c r="G23261" s="125">
        <f t="shared" si="686"/>
        <v>-31020</v>
      </c>
      <c r="H23261" s="704" t="s">
        <v>15858</v>
      </c>
    </row>
    <row r="23262" spans="1:8" ht="15" x14ac:dyDescent="0.2">
      <c r="A23262" s="1081">
        <v>45714</v>
      </c>
      <c r="B23262" s="1082" t="s">
        <v>14232</v>
      </c>
      <c r="C23262" s="550" t="s">
        <v>437</v>
      </c>
      <c r="D23262" s="739" t="s">
        <v>16110</v>
      </c>
      <c r="E23262" s="551">
        <v>23980</v>
      </c>
      <c r="F23262" s="1083"/>
      <c r="G23262" s="125">
        <f t="shared" si="686"/>
        <v>-23980</v>
      </c>
      <c r="H23262" s="704" t="s">
        <v>15858</v>
      </c>
    </row>
    <row r="23263" spans="1:8" ht="15" x14ac:dyDescent="0.2">
      <c r="A23263" s="1081">
        <v>45714</v>
      </c>
      <c r="B23263" s="1082" t="s">
        <v>13240</v>
      </c>
      <c r="C23263" s="550" t="s">
        <v>437</v>
      </c>
      <c r="D23263" s="739" t="s">
        <v>16110</v>
      </c>
      <c r="E23263" s="551">
        <v>227000</v>
      </c>
      <c r="F23263" s="1083"/>
      <c r="G23263" s="125">
        <f t="shared" si="686"/>
        <v>-227000</v>
      </c>
      <c r="H23263" s="704" t="s">
        <v>15858</v>
      </c>
    </row>
    <row r="23264" spans="1:8" ht="15" x14ac:dyDescent="0.2">
      <c r="A23264" s="1081">
        <v>45715</v>
      </c>
      <c r="B23264" s="1082" t="s">
        <v>13240</v>
      </c>
      <c r="C23264" s="1082" t="s">
        <v>5740</v>
      </c>
      <c r="D23264" s="1123" t="s">
        <v>369</v>
      </c>
      <c r="E23264" s="1083">
        <v>600</v>
      </c>
      <c r="F23264" s="1083"/>
      <c r="G23264" s="125">
        <f t="shared" ref="G23264:G23269" si="687">F23264-E23264</f>
        <v>-600</v>
      </c>
      <c r="H23264" s="704" t="s">
        <v>15858</v>
      </c>
    </row>
    <row r="23265" spans="1:8" ht="15" x14ac:dyDescent="0.2">
      <c r="A23265" s="1201">
        <v>45715</v>
      </c>
      <c r="B23265" s="1202" t="s">
        <v>103</v>
      </c>
      <c r="C23265" s="1202" t="s">
        <v>391</v>
      </c>
      <c r="D23265" s="1203" t="s">
        <v>16117</v>
      </c>
      <c r="E23265" s="125">
        <v>600</v>
      </c>
      <c r="F23265" s="125"/>
      <c r="G23265" s="125">
        <f t="shared" si="687"/>
        <v>-600</v>
      </c>
      <c r="H23265" s="1204" t="s">
        <v>15858</v>
      </c>
    </row>
    <row r="23266" spans="1:8" ht="15" x14ac:dyDescent="0.2">
      <c r="A23266" s="1201">
        <v>45715</v>
      </c>
      <c r="B23266" s="1202" t="s">
        <v>15430</v>
      </c>
      <c r="C23266" s="1202" t="s">
        <v>5386</v>
      </c>
      <c r="D23266" s="1203" t="s">
        <v>16118</v>
      </c>
      <c r="E23266" s="125">
        <v>37000</v>
      </c>
      <c r="F23266" s="125"/>
      <c r="G23266" s="125">
        <f t="shared" si="687"/>
        <v>-37000</v>
      </c>
      <c r="H23266" s="1204" t="s">
        <v>15858</v>
      </c>
    </row>
    <row r="23267" spans="1:8" ht="15" x14ac:dyDescent="0.2">
      <c r="A23267" s="1201">
        <v>45715</v>
      </c>
      <c r="B23267" s="1202" t="s">
        <v>12671</v>
      </c>
      <c r="C23267" s="1202" t="s">
        <v>391</v>
      </c>
      <c r="D23267" s="1203" t="s">
        <v>16119</v>
      </c>
      <c r="E23267" s="125">
        <v>2500</v>
      </c>
      <c r="F23267" s="125"/>
      <c r="G23267" s="125">
        <f t="shared" si="687"/>
        <v>-2500</v>
      </c>
      <c r="H23267" s="1204" t="s">
        <v>15858</v>
      </c>
    </row>
    <row r="23268" spans="1:8" ht="15" x14ac:dyDescent="0.2">
      <c r="A23268" s="1201">
        <v>45715</v>
      </c>
      <c r="B23268" s="1202" t="s">
        <v>16111</v>
      </c>
      <c r="C23268" s="1202" t="s">
        <v>5740</v>
      </c>
      <c r="D23268" s="1203" t="s">
        <v>10325</v>
      </c>
      <c r="E23268" s="125">
        <v>250</v>
      </c>
      <c r="F23268" s="125"/>
      <c r="G23268" s="125">
        <f t="shared" si="687"/>
        <v>-250</v>
      </c>
      <c r="H23268" s="1204" t="s">
        <v>15858</v>
      </c>
    </row>
    <row r="23269" spans="1:8" ht="15" x14ac:dyDescent="0.2">
      <c r="A23269" s="1201">
        <v>45715</v>
      </c>
      <c r="B23269" s="1202" t="s">
        <v>16111</v>
      </c>
      <c r="C23269" s="1202" t="s">
        <v>5740</v>
      </c>
      <c r="D23269" s="1203" t="s">
        <v>16120</v>
      </c>
      <c r="E23269" s="125">
        <v>600</v>
      </c>
      <c r="F23269" s="125"/>
      <c r="G23269" s="125">
        <f t="shared" si="687"/>
        <v>-600</v>
      </c>
      <c r="H23269" s="1204" t="s">
        <v>15858</v>
      </c>
    </row>
    <row r="23270" spans="1:8" ht="15" x14ac:dyDescent="0.2">
      <c r="A23270" s="1081">
        <v>45715</v>
      </c>
      <c r="B23270" s="1082" t="s">
        <v>15338</v>
      </c>
      <c r="C23270" s="1082" t="s">
        <v>15846</v>
      </c>
      <c r="D23270" s="1123" t="s">
        <v>16100</v>
      </c>
      <c r="E23270" s="1083">
        <v>250000</v>
      </c>
      <c r="F23270" s="1083"/>
      <c r="G23270" s="125">
        <f t="shared" ref="G23270" si="688">F23270-E23270</f>
        <v>-250000</v>
      </c>
      <c r="H23270" s="704" t="s">
        <v>15858</v>
      </c>
    </row>
    <row r="23271" spans="1:8" ht="15" x14ac:dyDescent="0.2">
      <c r="A23271" s="1201">
        <v>45716</v>
      </c>
      <c r="B23271" s="1202" t="s">
        <v>103</v>
      </c>
      <c r="C23271" s="1202" t="s">
        <v>391</v>
      </c>
      <c r="D23271" s="1203" t="s">
        <v>16128</v>
      </c>
      <c r="E23271" s="125">
        <v>11971</v>
      </c>
      <c r="F23271" s="125"/>
      <c r="G23271" s="125">
        <f t="shared" ref="G23271:G23280" si="689">F23271-E23271</f>
        <v>-11971</v>
      </c>
      <c r="H23271" s="1204" t="s">
        <v>15858</v>
      </c>
    </row>
    <row r="23272" spans="1:8" ht="15" x14ac:dyDescent="0.2">
      <c r="A23272" s="1201">
        <v>45716</v>
      </c>
      <c r="B23272" s="1202" t="s">
        <v>103</v>
      </c>
      <c r="C23272" s="1202" t="s">
        <v>391</v>
      </c>
      <c r="D23272" s="1203" t="s">
        <v>10199</v>
      </c>
      <c r="E23272" s="125">
        <v>3000</v>
      </c>
      <c r="F23272" s="125"/>
      <c r="G23272" s="125">
        <f t="shared" si="689"/>
        <v>-3000</v>
      </c>
      <c r="H23272" s="1204" t="s">
        <v>15858</v>
      </c>
    </row>
    <row r="23273" spans="1:8" ht="15" x14ac:dyDescent="0.2">
      <c r="A23273" s="1201">
        <v>45716</v>
      </c>
      <c r="B23273" s="1202" t="s">
        <v>14596</v>
      </c>
      <c r="C23273" s="1202" t="s">
        <v>13568</v>
      </c>
      <c r="D23273" s="1203" t="s">
        <v>16129</v>
      </c>
      <c r="E23273" s="125">
        <v>20000</v>
      </c>
      <c r="F23273" s="125"/>
      <c r="G23273" s="125">
        <f t="shared" si="689"/>
        <v>-20000</v>
      </c>
      <c r="H23273" s="1204" t="s">
        <v>15858</v>
      </c>
    </row>
    <row r="23274" spans="1:8" ht="15" x14ac:dyDescent="0.2">
      <c r="A23274" s="1201">
        <v>45716</v>
      </c>
      <c r="B23274" s="1202" t="s">
        <v>15338</v>
      </c>
      <c r="C23274" s="1202" t="s">
        <v>13568</v>
      </c>
      <c r="D23274" s="1203" t="s">
        <v>16130</v>
      </c>
      <c r="E23274" s="125">
        <v>18000</v>
      </c>
      <c r="F23274" s="125"/>
      <c r="G23274" s="125">
        <f t="shared" si="689"/>
        <v>-18000</v>
      </c>
      <c r="H23274" s="1204" t="s">
        <v>15858</v>
      </c>
    </row>
    <row r="23275" spans="1:8" ht="15" x14ac:dyDescent="0.2">
      <c r="A23275" s="1201">
        <v>45716</v>
      </c>
      <c r="B23275" s="1202" t="s">
        <v>6503</v>
      </c>
      <c r="C23275" s="1202" t="s">
        <v>5386</v>
      </c>
      <c r="D23275" s="1203" t="s">
        <v>16131</v>
      </c>
      <c r="E23275" s="125">
        <v>550</v>
      </c>
      <c r="F23275" s="125"/>
      <c r="G23275" s="125">
        <f t="shared" si="689"/>
        <v>-550</v>
      </c>
      <c r="H23275" s="1204" t="s">
        <v>15858</v>
      </c>
    </row>
    <row r="23276" spans="1:8" ht="15" x14ac:dyDescent="0.2">
      <c r="A23276" s="1201">
        <v>45716</v>
      </c>
      <c r="B23276" s="1202" t="s">
        <v>13098</v>
      </c>
      <c r="C23276" s="1202" t="s">
        <v>14296</v>
      </c>
      <c r="D23276" s="1203" t="s">
        <v>16132</v>
      </c>
      <c r="E23276" s="125">
        <v>13600</v>
      </c>
      <c r="F23276" s="125"/>
      <c r="G23276" s="125">
        <f t="shared" si="689"/>
        <v>-13600</v>
      </c>
      <c r="H23276" s="1204" t="s">
        <v>15858</v>
      </c>
    </row>
    <row r="23277" spans="1:8" ht="15" x14ac:dyDescent="0.2">
      <c r="A23277" s="1201">
        <v>45716</v>
      </c>
      <c r="B23277" s="1202" t="s">
        <v>14351</v>
      </c>
      <c r="C23277" s="1202" t="s">
        <v>10972</v>
      </c>
      <c r="D23277" s="1203" t="s">
        <v>16133</v>
      </c>
      <c r="E23277" s="125">
        <v>47000</v>
      </c>
      <c r="F23277" s="125"/>
      <c r="G23277" s="125">
        <f t="shared" si="689"/>
        <v>-47000</v>
      </c>
      <c r="H23277" s="1204" t="s">
        <v>15858</v>
      </c>
    </row>
    <row r="23278" spans="1:8" ht="15" x14ac:dyDescent="0.2">
      <c r="A23278" s="1201">
        <v>45716</v>
      </c>
      <c r="B23278" s="1202" t="s">
        <v>14351</v>
      </c>
      <c r="C23278" s="1202" t="s">
        <v>10972</v>
      </c>
      <c r="D23278" s="1203" t="s">
        <v>16134</v>
      </c>
      <c r="E23278" s="125">
        <v>2000</v>
      </c>
      <c r="F23278" s="125"/>
      <c r="G23278" s="125">
        <f t="shared" si="689"/>
        <v>-2000</v>
      </c>
      <c r="H23278" s="1204" t="s">
        <v>15858</v>
      </c>
    </row>
    <row r="23279" spans="1:8" ht="15" x14ac:dyDescent="0.2">
      <c r="A23279" s="1201">
        <v>45716</v>
      </c>
      <c r="B23279" s="1202" t="s">
        <v>14232</v>
      </c>
      <c r="C23279" s="1202" t="s">
        <v>10972</v>
      </c>
      <c r="D23279" s="1203" t="s">
        <v>16135</v>
      </c>
      <c r="E23279" s="125">
        <v>15870</v>
      </c>
      <c r="F23279" s="125"/>
      <c r="G23279" s="125">
        <f t="shared" si="689"/>
        <v>-15870</v>
      </c>
      <c r="H23279" s="1204" t="s">
        <v>15858</v>
      </c>
    </row>
    <row r="23280" spans="1:8" ht="15" x14ac:dyDescent="0.2">
      <c r="A23280" s="1201">
        <v>45716</v>
      </c>
      <c r="B23280" s="1202" t="s">
        <v>14351</v>
      </c>
      <c r="C23280" s="1202" t="s">
        <v>10972</v>
      </c>
      <c r="D23280" s="1203" t="s">
        <v>16136</v>
      </c>
      <c r="E23280" s="125">
        <v>3000</v>
      </c>
      <c r="F23280" s="125"/>
      <c r="G23280" s="125">
        <f t="shared" si="689"/>
        <v>-3000</v>
      </c>
      <c r="H23280" s="1204" t="s">
        <v>15858</v>
      </c>
    </row>
    <row r="23281" spans="1:8" ht="15" x14ac:dyDescent="0.2">
      <c r="A23281" s="1081">
        <v>45716</v>
      </c>
      <c r="B23281" s="1082" t="s">
        <v>15310</v>
      </c>
      <c r="C23281" s="1082" t="s">
        <v>15345</v>
      </c>
      <c r="D23281" s="1123" t="s">
        <v>14770</v>
      </c>
      <c r="E23281" s="1083">
        <v>500000</v>
      </c>
      <c r="F23281" s="1083"/>
      <c r="G23281" s="125">
        <f t="shared" ref="G23281" si="690">F23281-E23281</f>
        <v>-500000</v>
      </c>
      <c r="H23281" s="704" t="s">
        <v>15858</v>
      </c>
    </row>
    <row r="23282" spans="1:8" ht="24" x14ac:dyDescent="0.2">
      <c r="A23282" s="1081">
        <v>45716</v>
      </c>
      <c r="B23282" s="1082" t="s">
        <v>14351</v>
      </c>
      <c r="C23282" s="565" t="s">
        <v>15634</v>
      </c>
      <c r="D23282" s="873" t="s">
        <v>16137</v>
      </c>
      <c r="E23282" s="566">
        <v>250000</v>
      </c>
      <c r="F23282" s="1083"/>
      <c r="G23282" s="125">
        <f t="shared" ref="G23282:G23283" si="691">F23282-E23282</f>
        <v>-250000</v>
      </c>
      <c r="H23282" s="704" t="s">
        <v>15858</v>
      </c>
    </row>
    <row r="23283" spans="1:8" ht="24" x14ac:dyDescent="0.2">
      <c r="A23283" s="1081">
        <v>45716</v>
      </c>
      <c r="B23283" s="1082" t="s">
        <v>14232</v>
      </c>
      <c r="C23283" s="565" t="s">
        <v>15634</v>
      </c>
      <c r="D23283" s="873" t="s">
        <v>16137</v>
      </c>
      <c r="E23283" s="566">
        <v>250000</v>
      </c>
      <c r="F23283" s="1083"/>
      <c r="G23283" s="125">
        <f t="shared" si="691"/>
        <v>-250000</v>
      </c>
      <c r="H23283" s="704" t="s">
        <v>15858</v>
      </c>
    </row>
    <row r="23284" spans="1:8" ht="15" x14ac:dyDescent="0.2">
      <c r="A23284" s="732">
        <v>45692</v>
      </c>
      <c r="B23284" s="173" t="s">
        <v>14351</v>
      </c>
      <c r="C23284" s="173" t="s">
        <v>14431</v>
      </c>
      <c r="D23284" s="227" t="s">
        <v>15901</v>
      </c>
      <c r="E23284" s="235">
        <v>300000</v>
      </c>
      <c r="F23284" s="235"/>
      <c r="G23284" s="235">
        <f>F23284-E23284</f>
        <v>-300000</v>
      </c>
      <c r="H23284" s="708" t="s">
        <v>15858</v>
      </c>
    </row>
    <row r="23285" spans="1:8" ht="15" x14ac:dyDescent="0.2">
      <c r="A23285" s="732">
        <v>45699</v>
      </c>
      <c r="B23285" s="173" t="s">
        <v>25</v>
      </c>
      <c r="C23285" s="173" t="s">
        <v>2427</v>
      </c>
      <c r="D23285" s="227" t="s">
        <v>15954</v>
      </c>
      <c r="E23285" s="235">
        <v>59000</v>
      </c>
      <c r="F23285" s="235"/>
      <c r="G23285" s="235">
        <f>F23285-E23285</f>
        <v>-59000</v>
      </c>
      <c r="H23285" s="708" t="s">
        <v>15858</v>
      </c>
    </row>
    <row r="23286" spans="1:8" ht="15" x14ac:dyDescent="0.2">
      <c r="A23286" s="732">
        <v>45699</v>
      </c>
      <c r="B23286" s="1082" t="s">
        <v>12492</v>
      </c>
      <c r="C23286" s="173" t="s">
        <v>3103</v>
      </c>
      <c r="D23286" s="227" t="s">
        <v>15955</v>
      </c>
      <c r="E23286" s="235">
        <v>100000</v>
      </c>
      <c r="F23286" s="235"/>
      <c r="G23286" s="235">
        <f>F23286-E23286</f>
        <v>-100000</v>
      </c>
      <c r="H23286" s="708" t="s">
        <v>15858</v>
      </c>
    </row>
    <row r="23287" spans="1:8" ht="15" x14ac:dyDescent="0.2">
      <c r="A23287" s="732">
        <v>45707</v>
      </c>
      <c r="B23287" s="173" t="s">
        <v>11707</v>
      </c>
      <c r="C23287" s="565" t="s">
        <v>3002</v>
      </c>
      <c r="D23287" s="873" t="s">
        <v>16045</v>
      </c>
      <c r="E23287" s="566">
        <v>18000</v>
      </c>
      <c r="F23287" s="235"/>
      <c r="G23287" s="235">
        <f t="shared" ref="G23287:G23290" si="692">F23287-E23287</f>
        <v>-18000</v>
      </c>
      <c r="H23287" s="708" t="s">
        <v>15858</v>
      </c>
    </row>
    <row r="23288" spans="1:8" ht="15" x14ac:dyDescent="0.2">
      <c r="A23288" s="732">
        <v>45707</v>
      </c>
      <c r="B23288" s="173" t="s">
        <v>3944</v>
      </c>
      <c r="C23288" s="565" t="s">
        <v>3002</v>
      </c>
      <c r="D23288" s="873" t="s">
        <v>16045</v>
      </c>
      <c r="E23288" s="566">
        <v>45360</v>
      </c>
      <c r="F23288" s="235"/>
      <c r="G23288" s="235">
        <f t="shared" si="692"/>
        <v>-45360</v>
      </c>
      <c r="H23288" s="708" t="s">
        <v>15858</v>
      </c>
    </row>
    <row r="23289" spans="1:8" ht="15" x14ac:dyDescent="0.2">
      <c r="A23289" s="732">
        <v>45707</v>
      </c>
      <c r="B23289" s="173" t="s">
        <v>3945</v>
      </c>
      <c r="C23289" s="565" t="s">
        <v>3002</v>
      </c>
      <c r="D23289" s="873" t="s">
        <v>16045</v>
      </c>
      <c r="E23289" s="566">
        <v>44880</v>
      </c>
      <c r="F23289" s="235"/>
      <c r="G23289" s="235">
        <f t="shared" si="692"/>
        <v>-44880</v>
      </c>
      <c r="H23289" s="708" t="s">
        <v>15858</v>
      </c>
    </row>
    <row r="23290" spans="1:8" ht="15" x14ac:dyDescent="0.2">
      <c r="A23290" s="732">
        <v>45707</v>
      </c>
      <c r="B23290" s="173" t="s">
        <v>37</v>
      </c>
      <c r="C23290" s="565" t="s">
        <v>3002</v>
      </c>
      <c r="D23290" s="873" t="s">
        <v>16045</v>
      </c>
      <c r="E23290" s="566">
        <v>33872</v>
      </c>
      <c r="F23290" s="235"/>
      <c r="G23290" s="235">
        <f t="shared" si="692"/>
        <v>-33872</v>
      </c>
      <c r="H23290" s="708" t="s">
        <v>15858</v>
      </c>
    </row>
    <row r="23291" spans="1:8" ht="15" x14ac:dyDescent="0.2">
      <c r="A23291" s="732">
        <v>45707</v>
      </c>
      <c r="B23291" s="173" t="s">
        <v>11604</v>
      </c>
      <c r="C23291" s="565" t="s">
        <v>3002</v>
      </c>
      <c r="D23291" s="873" t="s">
        <v>16045</v>
      </c>
      <c r="E23291" s="566">
        <v>22271</v>
      </c>
      <c r="F23291" s="235"/>
      <c r="G23291" s="235">
        <f t="shared" ref="G23291:G23299" si="693">F23291-E23291</f>
        <v>-22271</v>
      </c>
      <c r="H23291" s="708" t="s">
        <v>15858</v>
      </c>
    </row>
    <row r="23292" spans="1:8" ht="15" x14ac:dyDescent="0.2">
      <c r="A23292" s="732">
        <v>45709</v>
      </c>
      <c r="B23292" s="173" t="s">
        <v>14596</v>
      </c>
      <c r="C23292" s="173" t="s">
        <v>13540</v>
      </c>
      <c r="D23292" s="227" t="s">
        <v>16082</v>
      </c>
      <c r="E23292" s="235">
        <v>189500</v>
      </c>
      <c r="F23292" s="235"/>
      <c r="G23292" s="235">
        <f t="shared" si="693"/>
        <v>-189500</v>
      </c>
      <c r="H23292" s="708" t="s">
        <v>15858</v>
      </c>
    </row>
    <row r="23293" spans="1:8" ht="15" x14ac:dyDescent="0.2">
      <c r="A23293" s="732">
        <v>45713</v>
      </c>
      <c r="B23293" s="173" t="s">
        <v>15400</v>
      </c>
      <c r="C23293" s="173" t="s">
        <v>15184</v>
      </c>
      <c r="D23293" s="227" t="s">
        <v>16083</v>
      </c>
      <c r="E23293" s="235">
        <v>55100</v>
      </c>
      <c r="F23293" s="235"/>
      <c r="G23293" s="235">
        <f t="shared" si="693"/>
        <v>-55100</v>
      </c>
      <c r="H23293" s="708" t="s">
        <v>15858</v>
      </c>
    </row>
    <row r="23294" spans="1:8" ht="15" x14ac:dyDescent="0.2">
      <c r="A23294" s="732">
        <v>45714</v>
      </c>
      <c r="B23294" s="173" t="s">
        <v>15338</v>
      </c>
      <c r="C23294" s="173" t="s">
        <v>3883</v>
      </c>
      <c r="D23294" s="227" t="s">
        <v>16084</v>
      </c>
      <c r="E23294" s="235">
        <v>250000</v>
      </c>
      <c r="F23294" s="235"/>
      <c r="G23294" s="235">
        <f t="shared" si="693"/>
        <v>-250000</v>
      </c>
      <c r="H23294" s="708" t="s">
        <v>15858</v>
      </c>
    </row>
    <row r="23295" spans="1:8" ht="15" x14ac:dyDescent="0.2">
      <c r="A23295" s="732">
        <v>45714</v>
      </c>
      <c r="B23295" s="173" t="s">
        <v>13240</v>
      </c>
      <c r="C23295" s="173" t="s">
        <v>3103</v>
      </c>
      <c r="D23295" s="227" t="s">
        <v>16085</v>
      </c>
      <c r="E23295" s="235">
        <v>100000</v>
      </c>
      <c r="F23295" s="235"/>
      <c r="G23295" s="235">
        <f t="shared" si="693"/>
        <v>-100000</v>
      </c>
      <c r="H23295" s="708" t="s">
        <v>15858</v>
      </c>
    </row>
    <row r="23296" spans="1:8" ht="24" x14ac:dyDescent="0.2">
      <c r="A23296" s="732">
        <v>45714</v>
      </c>
      <c r="B23296" s="173" t="s">
        <v>13278</v>
      </c>
      <c r="C23296" s="550" t="s">
        <v>12271</v>
      </c>
      <c r="D23296" s="739" t="s">
        <v>16086</v>
      </c>
      <c r="E23296" s="551">
        <v>45000</v>
      </c>
      <c r="F23296" s="235"/>
      <c r="G23296" s="235">
        <f t="shared" si="693"/>
        <v>-45000</v>
      </c>
      <c r="H23296" s="708" t="s">
        <v>15858</v>
      </c>
    </row>
    <row r="23297" spans="1:8" ht="24" x14ac:dyDescent="0.2">
      <c r="A23297" s="732">
        <v>45714</v>
      </c>
      <c r="B23297" s="173" t="s">
        <v>13240</v>
      </c>
      <c r="C23297" s="550" t="s">
        <v>12271</v>
      </c>
      <c r="D23297" s="739" t="s">
        <v>16086</v>
      </c>
      <c r="E23297" s="551">
        <v>30000</v>
      </c>
      <c r="F23297" s="235"/>
      <c r="G23297" s="235">
        <f t="shared" si="693"/>
        <v>-30000</v>
      </c>
      <c r="H23297" s="708" t="s">
        <v>15858</v>
      </c>
    </row>
    <row r="23298" spans="1:8" ht="24" x14ac:dyDescent="0.2">
      <c r="A23298" s="732">
        <v>45714</v>
      </c>
      <c r="B23298" s="173" t="s">
        <v>14351</v>
      </c>
      <c r="C23298" s="550" t="s">
        <v>12271</v>
      </c>
      <c r="D23298" s="739" t="s">
        <v>16086</v>
      </c>
      <c r="E23298" s="551">
        <v>150000</v>
      </c>
      <c r="F23298" s="235"/>
      <c r="G23298" s="235">
        <f t="shared" si="693"/>
        <v>-150000</v>
      </c>
      <c r="H23298" s="708" t="s">
        <v>15858</v>
      </c>
    </row>
    <row r="23299" spans="1:8" ht="24" x14ac:dyDescent="0.2">
      <c r="A23299" s="732">
        <v>45714</v>
      </c>
      <c r="B23299" s="173" t="s">
        <v>13213</v>
      </c>
      <c r="C23299" s="550" t="s">
        <v>12271</v>
      </c>
      <c r="D23299" s="739" t="s">
        <v>16086</v>
      </c>
      <c r="E23299" s="551">
        <v>22000</v>
      </c>
      <c r="F23299" s="235"/>
      <c r="G23299" s="235">
        <f t="shared" si="693"/>
        <v>-22000</v>
      </c>
      <c r="H23299" s="708" t="s">
        <v>15858</v>
      </c>
    </row>
    <row r="23300" spans="1:8" ht="24" x14ac:dyDescent="0.2">
      <c r="A23300" s="732">
        <v>45715</v>
      </c>
      <c r="B23300" s="173" t="s">
        <v>13240</v>
      </c>
      <c r="C23300" s="669" t="s">
        <v>1197</v>
      </c>
      <c r="D23300" s="905" t="s">
        <v>16116</v>
      </c>
      <c r="E23300" s="671">
        <v>557981</v>
      </c>
      <c r="F23300" s="235"/>
      <c r="G23300" s="235">
        <f>F23300-E23300</f>
        <v>-557981</v>
      </c>
      <c r="H23300" s="708" t="s">
        <v>15858</v>
      </c>
    </row>
    <row r="23301" spans="1:8" ht="24" x14ac:dyDescent="0.2">
      <c r="A23301" s="732">
        <v>45715</v>
      </c>
      <c r="B23301" s="173" t="s">
        <v>14351</v>
      </c>
      <c r="C23301" s="669" t="s">
        <v>1197</v>
      </c>
      <c r="D23301" s="905" t="s">
        <v>16116</v>
      </c>
      <c r="E23301" s="671">
        <v>2672410</v>
      </c>
      <c r="F23301" s="235"/>
      <c r="G23301" s="235">
        <f>F23301-E23301</f>
        <v>-2672410</v>
      </c>
      <c r="H23301" s="708" t="s">
        <v>15858</v>
      </c>
    </row>
    <row r="23302" spans="1:8" ht="24" x14ac:dyDescent="0.2">
      <c r="A23302" s="732">
        <v>45715</v>
      </c>
      <c r="B23302" s="173" t="s">
        <v>14232</v>
      </c>
      <c r="C23302" s="669" t="s">
        <v>1197</v>
      </c>
      <c r="D23302" s="905" t="s">
        <v>16116</v>
      </c>
      <c r="E23302" s="671">
        <v>61009</v>
      </c>
      <c r="F23302" s="235"/>
      <c r="G23302" s="235">
        <f>F23302-E23302</f>
        <v>-61009</v>
      </c>
      <c r="H23302" s="708" t="s">
        <v>15858</v>
      </c>
    </row>
    <row r="23303" spans="1:8" ht="24" x14ac:dyDescent="0.2">
      <c r="A23303" s="732">
        <v>45715</v>
      </c>
      <c r="B23303" s="173" t="s">
        <v>15257</v>
      </c>
      <c r="C23303" s="669" t="s">
        <v>1197</v>
      </c>
      <c r="D23303" s="905" t="s">
        <v>16116</v>
      </c>
      <c r="E23303" s="671">
        <v>3600</v>
      </c>
      <c r="F23303" s="235"/>
      <c r="G23303" s="235">
        <f>F23303-E23303</f>
        <v>-3600</v>
      </c>
      <c r="H23303" s="708" t="s">
        <v>15858</v>
      </c>
    </row>
    <row r="23304" spans="1:8" ht="15" x14ac:dyDescent="0.2">
      <c r="A23304" s="729">
        <v>45692</v>
      </c>
      <c r="B23304" s="93" t="s">
        <v>3945</v>
      </c>
      <c r="C23304" s="93" t="s">
        <v>558</v>
      </c>
      <c r="D23304" s="800" t="s">
        <v>15855</v>
      </c>
      <c r="E23304" s="175"/>
      <c r="F23304" s="175">
        <v>401676</v>
      </c>
      <c r="G23304" s="175">
        <f>F23304-E23304</f>
        <v>401676</v>
      </c>
      <c r="H23304" s="701" t="s">
        <v>15858</v>
      </c>
    </row>
    <row r="23305" spans="1:8" ht="26.25" customHeight="1" x14ac:dyDescent="0.2">
      <c r="A23305" s="729">
        <v>45692</v>
      </c>
      <c r="B23305" s="93" t="s">
        <v>37</v>
      </c>
      <c r="C23305" s="93" t="s">
        <v>558</v>
      </c>
      <c r="D23305" s="896" t="s">
        <v>15934</v>
      </c>
      <c r="E23305" s="642">
        <v>20000</v>
      </c>
      <c r="F23305" s="175"/>
      <c r="G23305" s="175">
        <f t="shared" ref="G23305" si="694">F23305-E23305</f>
        <v>-20000</v>
      </c>
      <c r="H23305" s="701" t="s">
        <v>15858</v>
      </c>
    </row>
    <row r="23306" spans="1:8" ht="15" x14ac:dyDescent="0.2">
      <c r="A23306" s="729">
        <v>45692</v>
      </c>
      <c r="B23306" s="93" t="s">
        <v>11604</v>
      </c>
      <c r="C23306" s="93" t="s">
        <v>558</v>
      </c>
      <c r="D23306" s="800" t="s">
        <v>15857</v>
      </c>
      <c r="E23306" s="175"/>
      <c r="F23306" s="175">
        <v>1422198</v>
      </c>
      <c r="G23306" s="175">
        <f t="shared" ref="G23306" si="695">F23306-E23306</f>
        <v>1422198</v>
      </c>
      <c r="H23306" s="701" t="s">
        <v>15858</v>
      </c>
    </row>
    <row r="23307" spans="1:8" ht="24" x14ac:dyDescent="0.2">
      <c r="A23307" s="729">
        <v>45701</v>
      </c>
      <c r="B23307" s="93" t="s">
        <v>15380</v>
      </c>
      <c r="C23307" s="93" t="s">
        <v>558</v>
      </c>
      <c r="D23307" s="800" t="s">
        <v>15958</v>
      </c>
      <c r="E23307" s="175"/>
      <c r="F23307" s="175">
        <v>1000000</v>
      </c>
      <c r="G23307" s="175">
        <f t="shared" ref="G23307" si="696">F23307-E23307</f>
        <v>1000000</v>
      </c>
      <c r="H23307" s="701" t="s">
        <v>15858</v>
      </c>
    </row>
    <row r="23308" spans="1:8" ht="24" x14ac:dyDescent="0.2">
      <c r="A23308" s="729">
        <v>45701</v>
      </c>
      <c r="B23308" s="93" t="s">
        <v>12251</v>
      </c>
      <c r="C23308" s="93" t="s">
        <v>558</v>
      </c>
      <c r="D23308" s="800" t="s">
        <v>15959</v>
      </c>
      <c r="E23308" s="175"/>
      <c r="F23308" s="175">
        <v>400000</v>
      </c>
      <c r="G23308" s="175">
        <f t="shared" ref="G23308" si="697">F23308-E23308</f>
        <v>400000</v>
      </c>
      <c r="H23308" s="701" t="s">
        <v>15858</v>
      </c>
    </row>
    <row r="23309" spans="1:8" ht="24" x14ac:dyDescent="0.2">
      <c r="A23309" s="729">
        <v>45701</v>
      </c>
      <c r="B23309" s="93" t="s">
        <v>12251</v>
      </c>
      <c r="C23309" s="93" t="s">
        <v>558</v>
      </c>
      <c r="D23309" s="800" t="s">
        <v>15959</v>
      </c>
      <c r="E23309" s="175"/>
      <c r="F23309" s="175">
        <v>500000</v>
      </c>
      <c r="G23309" s="175">
        <f t="shared" ref="G23309:G23313" si="698">F23309-E23309</f>
        <v>500000</v>
      </c>
      <c r="H23309" s="701" t="s">
        <v>15858</v>
      </c>
    </row>
    <row r="23310" spans="1:8" ht="24" x14ac:dyDescent="0.2">
      <c r="A23310" s="729">
        <v>45701</v>
      </c>
      <c r="B23310" s="93" t="s">
        <v>12251</v>
      </c>
      <c r="C23310" s="93" t="s">
        <v>558</v>
      </c>
      <c r="D23310" s="800" t="s">
        <v>15959</v>
      </c>
      <c r="E23310" s="175"/>
      <c r="F23310" s="175">
        <v>500000</v>
      </c>
      <c r="G23310" s="175">
        <f t="shared" si="698"/>
        <v>500000</v>
      </c>
      <c r="H23310" s="701" t="s">
        <v>15858</v>
      </c>
    </row>
    <row r="23311" spans="1:8" ht="24" x14ac:dyDescent="0.2">
      <c r="A23311" s="729">
        <v>45701</v>
      </c>
      <c r="B23311" s="93" t="s">
        <v>12251</v>
      </c>
      <c r="C23311" s="93" t="s">
        <v>558</v>
      </c>
      <c r="D23311" s="800" t="s">
        <v>15959</v>
      </c>
      <c r="E23311" s="175"/>
      <c r="F23311" s="175">
        <v>350000</v>
      </c>
      <c r="G23311" s="175">
        <f t="shared" si="698"/>
        <v>350000</v>
      </c>
      <c r="H23311" s="701" t="s">
        <v>15858</v>
      </c>
    </row>
    <row r="23312" spans="1:8" ht="24" x14ac:dyDescent="0.2">
      <c r="A23312" s="729">
        <v>45701</v>
      </c>
      <c r="B23312" s="93" t="s">
        <v>12251</v>
      </c>
      <c r="C23312" s="93" t="s">
        <v>558</v>
      </c>
      <c r="D23312" s="800" t="s">
        <v>15959</v>
      </c>
      <c r="E23312" s="175"/>
      <c r="F23312" s="175">
        <v>300000</v>
      </c>
      <c r="G23312" s="175">
        <f t="shared" si="698"/>
        <v>300000</v>
      </c>
      <c r="H23312" s="701" t="s">
        <v>15858</v>
      </c>
    </row>
    <row r="23313" spans="1:8" ht="24" x14ac:dyDescent="0.2">
      <c r="A23313" s="729">
        <v>45701</v>
      </c>
      <c r="B23313" s="93" t="s">
        <v>12251</v>
      </c>
      <c r="C23313" s="93" t="s">
        <v>558</v>
      </c>
      <c r="D23313" s="800" t="s">
        <v>15959</v>
      </c>
      <c r="E23313" s="175"/>
      <c r="F23313" s="175">
        <v>650000</v>
      </c>
      <c r="G23313" s="175">
        <f t="shared" si="698"/>
        <v>650000</v>
      </c>
      <c r="H23313" s="701" t="s">
        <v>15858</v>
      </c>
    </row>
    <row r="23314" spans="1:8" ht="24" x14ac:dyDescent="0.2">
      <c r="A23314" s="729">
        <v>45707</v>
      </c>
      <c r="B23314" s="93" t="s">
        <v>13213</v>
      </c>
      <c r="C23314" s="93" t="s">
        <v>558</v>
      </c>
      <c r="D23314" s="800" t="s">
        <v>15998</v>
      </c>
      <c r="E23314" s="175"/>
      <c r="F23314" s="175">
        <v>7307488</v>
      </c>
      <c r="G23314" s="175">
        <f t="shared" ref="G23314" si="699">F23314-E23314</f>
        <v>7307488</v>
      </c>
      <c r="H23314" s="701" t="s">
        <v>15858</v>
      </c>
    </row>
    <row r="23315" spans="1:8" ht="15" x14ac:dyDescent="0.2">
      <c r="A23315" s="729">
        <v>45707</v>
      </c>
      <c r="B23315" s="93" t="s">
        <v>13213</v>
      </c>
      <c r="C23315" s="93" t="s">
        <v>558</v>
      </c>
      <c r="D23315" s="896" t="s">
        <v>12006</v>
      </c>
      <c r="E23315" s="642">
        <v>61000</v>
      </c>
      <c r="F23315" s="175"/>
      <c r="G23315" s="175">
        <f t="shared" ref="G23315" si="700">F23315-E23315</f>
        <v>-61000</v>
      </c>
      <c r="H23315" s="701" t="s">
        <v>15858</v>
      </c>
    </row>
    <row r="23316" spans="1:8" ht="15" x14ac:dyDescent="0.2">
      <c r="A23316" s="729">
        <v>45707</v>
      </c>
      <c r="B23316" s="93" t="s">
        <v>37</v>
      </c>
      <c r="C23316" s="93" t="s">
        <v>558</v>
      </c>
      <c r="D23316" s="800" t="s">
        <v>16115</v>
      </c>
      <c r="E23316" s="175"/>
      <c r="F23316" s="175">
        <v>280434</v>
      </c>
      <c r="G23316" s="175">
        <f t="shared" ref="G23316" si="701">F23316-E23316</f>
        <v>280434</v>
      </c>
      <c r="H23316" s="701" t="s">
        <v>15858</v>
      </c>
    </row>
    <row r="23317" spans="1:8" ht="24" x14ac:dyDescent="0.2">
      <c r="A23317" s="729">
        <v>45714</v>
      </c>
      <c r="B23317" s="93" t="s">
        <v>14539</v>
      </c>
      <c r="C23317" s="93" t="s">
        <v>558</v>
      </c>
      <c r="D23317" s="800" t="s">
        <v>16112</v>
      </c>
      <c r="E23317" s="175"/>
      <c r="F23317" s="175">
        <v>3300000</v>
      </c>
      <c r="G23317" s="175">
        <f t="shared" ref="G23317:G23322" si="702">F23317-E23317</f>
        <v>3300000</v>
      </c>
      <c r="H23317" s="701" t="s">
        <v>15858</v>
      </c>
    </row>
    <row r="23318" spans="1:8" ht="15" x14ac:dyDescent="0.2">
      <c r="A23318" s="729">
        <v>45714</v>
      </c>
      <c r="B23318" s="93" t="s">
        <v>14539</v>
      </c>
      <c r="C23318" s="93" t="s">
        <v>558</v>
      </c>
      <c r="D23318" s="896" t="s">
        <v>12006</v>
      </c>
      <c r="E23318" s="642">
        <v>33000</v>
      </c>
      <c r="F23318" s="175"/>
      <c r="G23318" s="175">
        <f t="shared" si="702"/>
        <v>-33000</v>
      </c>
      <c r="H23318" s="701" t="s">
        <v>15858</v>
      </c>
    </row>
    <row r="23319" spans="1:8" ht="24" x14ac:dyDescent="0.2">
      <c r="A23319" s="729">
        <v>45714</v>
      </c>
      <c r="B23319" s="93" t="s">
        <v>15430</v>
      </c>
      <c r="C23319" s="93" t="s">
        <v>558</v>
      </c>
      <c r="D23319" s="800" t="s">
        <v>16113</v>
      </c>
      <c r="E23319" s="175"/>
      <c r="F23319" s="175">
        <v>3200000</v>
      </c>
      <c r="G23319" s="175">
        <f t="shared" si="702"/>
        <v>3200000</v>
      </c>
      <c r="H23319" s="701" t="s">
        <v>15858</v>
      </c>
    </row>
    <row r="23320" spans="1:8" ht="15" x14ac:dyDescent="0.2">
      <c r="A23320" s="729">
        <v>45714</v>
      </c>
      <c r="B23320" s="93" t="s">
        <v>15430</v>
      </c>
      <c r="C23320" s="93" t="s">
        <v>558</v>
      </c>
      <c r="D23320" s="896" t="s">
        <v>12006</v>
      </c>
      <c r="E23320" s="642">
        <v>32000</v>
      </c>
      <c r="F23320" s="175"/>
      <c r="G23320" s="175">
        <f t="shared" si="702"/>
        <v>-32000</v>
      </c>
      <c r="H23320" s="701" t="s">
        <v>15858</v>
      </c>
    </row>
    <row r="23321" spans="1:8" ht="24" x14ac:dyDescent="0.2">
      <c r="A23321" s="729">
        <v>45714</v>
      </c>
      <c r="B23321" s="93" t="s">
        <v>8034</v>
      </c>
      <c r="C23321" s="93" t="s">
        <v>558</v>
      </c>
      <c r="D23321" s="800" t="s">
        <v>16114</v>
      </c>
      <c r="E23321" s="175"/>
      <c r="F23321" s="175">
        <v>3295000</v>
      </c>
      <c r="G23321" s="175">
        <f t="shared" si="702"/>
        <v>3295000</v>
      </c>
      <c r="H23321" s="701" t="s">
        <v>15858</v>
      </c>
    </row>
    <row r="23322" spans="1:8" ht="15" x14ac:dyDescent="0.2">
      <c r="A23322" s="729">
        <v>45716</v>
      </c>
      <c r="B23322" s="93" t="s">
        <v>37</v>
      </c>
      <c r="C23322" s="93" t="s">
        <v>558</v>
      </c>
      <c r="D23322" s="800" t="s">
        <v>16046</v>
      </c>
      <c r="E23322" s="175"/>
      <c r="F23322" s="175">
        <v>280434</v>
      </c>
      <c r="G23322" s="175">
        <f t="shared" si="702"/>
        <v>280434</v>
      </c>
      <c r="H23322" s="701" t="s">
        <v>15858</v>
      </c>
    </row>
    <row r="23323" spans="1:8" ht="24" x14ac:dyDescent="0.2">
      <c r="A23323" s="729">
        <v>45716</v>
      </c>
      <c r="B23323" s="93" t="s">
        <v>14596</v>
      </c>
      <c r="C23323" s="93" t="s">
        <v>558</v>
      </c>
      <c r="D23323" s="800" t="s">
        <v>16121</v>
      </c>
      <c r="E23323" s="175"/>
      <c r="F23323" s="175">
        <v>4669565</v>
      </c>
      <c r="G23323" s="175">
        <f t="shared" ref="G23323" si="703">F23323-E23323</f>
        <v>4669565</v>
      </c>
      <c r="H23323" s="701" t="s">
        <v>15858</v>
      </c>
    </row>
    <row r="23324" spans="1:8" ht="15" x14ac:dyDescent="0.2">
      <c r="A23324" s="1201">
        <v>45717</v>
      </c>
      <c r="B23324" s="1202" t="s">
        <v>14351</v>
      </c>
      <c r="C23324" s="1202" t="s">
        <v>5740</v>
      </c>
      <c r="D23324" s="1203" t="s">
        <v>369</v>
      </c>
      <c r="E23324" s="125">
        <v>1500</v>
      </c>
      <c r="F23324" s="125"/>
      <c r="G23324" s="125">
        <f t="shared" ref="G23324:G23331" si="704">F23324-E23324</f>
        <v>-1500</v>
      </c>
      <c r="H23324" s="1204" t="s">
        <v>16206</v>
      </c>
    </row>
    <row r="23325" spans="1:8" ht="15" x14ac:dyDescent="0.2">
      <c r="A23325" s="1201">
        <v>45717</v>
      </c>
      <c r="B23325" s="1202" t="s">
        <v>12671</v>
      </c>
      <c r="C23325" s="1202" t="s">
        <v>5740</v>
      </c>
      <c r="D23325" s="1203" t="s">
        <v>369</v>
      </c>
      <c r="E23325" s="125">
        <v>1700</v>
      </c>
      <c r="F23325" s="125"/>
      <c r="G23325" s="125">
        <f t="shared" si="704"/>
        <v>-1700</v>
      </c>
      <c r="H23325" s="1204" t="s">
        <v>16206</v>
      </c>
    </row>
    <row r="23326" spans="1:8" ht="15" x14ac:dyDescent="0.2">
      <c r="A23326" s="1201">
        <v>45717</v>
      </c>
      <c r="B23326" s="1202" t="s">
        <v>103</v>
      </c>
      <c r="C23326" s="1202" t="s">
        <v>391</v>
      </c>
      <c r="D23326" s="1203" t="s">
        <v>10199</v>
      </c>
      <c r="E23326" s="125">
        <v>4000</v>
      </c>
      <c r="F23326" s="125"/>
      <c r="G23326" s="125">
        <f t="shared" si="704"/>
        <v>-4000</v>
      </c>
      <c r="H23326" s="1204" t="s">
        <v>16206</v>
      </c>
    </row>
    <row r="23327" spans="1:8" ht="15" x14ac:dyDescent="0.2">
      <c r="A23327" s="1201">
        <v>45717</v>
      </c>
      <c r="B23327" s="1202" t="s">
        <v>13240</v>
      </c>
      <c r="C23327" s="1202" t="s">
        <v>391</v>
      </c>
      <c r="D23327" s="1203" t="s">
        <v>15914</v>
      </c>
      <c r="E23327" s="125">
        <v>2000</v>
      </c>
      <c r="F23327" s="125"/>
      <c r="G23327" s="125">
        <f t="shared" si="704"/>
        <v>-2000</v>
      </c>
      <c r="H23327" s="1204" t="s">
        <v>16206</v>
      </c>
    </row>
    <row r="23328" spans="1:8" ht="15" x14ac:dyDescent="0.2">
      <c r="A23328" s="1201">
        <v>45717</v>
      </c>
      <c r="B23328" s="1202" t="s">
        <v>16111</v>
      </c>
      <c r="C23328" s="1202" t="s">
        <v>5740</v>
      </c>
      <c r="D23328" s="1203" t="s">
        <v>369</v>
      </c>
      <c r="E23328" s="125">
        <v>1500</v>
      </c>
      <c r="F23328" s="125"/>
      <c r="G23328" s="125">
        <f t="shared" si="704"/>
        <v>-1500</v>
      </c>
      <c r="H23328" s="1204" t="s">
        <v>16206</v>
      </c>
    </row>
    <row r="23329" spans="1:8" ht="15" x14ac:dyDescent="0.2">
      <c r="A23329" s="1201">
        <v>45717</v>
      </c>
      <c r="B23329" s="1202" t="s">
        <v>14351</v>
      </c>
      <c r="C23329" s="1202" t="s">
        <v>10972</v>
      </c>
      <c r="D23329" s="1203" t="s">
        <v>16138</v>
      </c>
      <c r="E23329" s="125">
        <v>11880</v>
      </c>
      <c r="F23329" s="125"/>
      <c r="G23329" s="125">
        <f t="shared" si="704"/>
        <v>-11880</v>
      </c>
      <c r="H23329" s="1204" t="s">
        <v>16206</v>
      </c>
    </row>
    <row r="23330" spans="1:8" ht="15" x14ac:dyDescent="0.2">
      <c r="A23330" s="1201">
        <v>45717</v>
      </c>
      <c r="B23330" s="1202" t="s">
        <v>14351</v>
      </c>
      <c r="C23330" s="1202" t="s">
        <v>5740</v>
      </c>
      <c r="D23330" s="1203" t="s">
        <v>369</v>
      </c>
      <c r="E23330" s="125">
        <v>1000</v>
      </c>
      <c r="F23330" s="125"/>
      <c r="G23330" s="125">
        <f t="shared" si="704"/>
        <v>-1000</v>
      </c>
      <c r="H23330" s="1204" t="s">
        <v>16206</v>
      </c>
    </row>
    <row r="23331" spans="1:8" ht="15" x14ac:dyDescent="0.2">
      <c r="A23331" s="1201">
        <v>45717</v>
      </c>
      <c r="B23331" s="1202" t="s">
        <v>12671</v>
      </c>
      <c r="C23331" s="1202" t="s">
        <v>5740</v>
      </c>
      <c r="D23331" s="1203" t="s">
        <v>369</v>
      </c>
      <c r="E23331" s="125">
        <v>460</v>
      </c>
      <c r="F23331" s="125"/>
      <c r="G23331" s="125">
        <f t="shared" si="704"/>
        <v>-460</v>
      </c>
      <c r="H23331" s="1204" t="s">
        <v>16206</v>
      </c>
    </row>
    <row r="23332" spans="1:8" ht="24" x14ac:dyDescent="0.2">
      <c r="A23332" s="1081">
        <v>45717</v>
      </c>
      <c r="B23332" s="1082" t="s">
        <v>14334</v>
      </c>
      <c r="C23332" s="1082" t="s">
        <v>16139</v>
      </c>
      <c r="D23332" s="1123" t="s">
        <v>16140</v>
      </c>
      <c r="E23332" s="1083">
        <v>500000</v>
      </c>
      <c r="F23332" s="1083"/>
      <c r="G23332" s="125">
        <f t="shared" ref="G23332:G23337" si="705">F23332-E23332</f>
        <v>-500000</v>
      </c>
      <c r="H23332" s="704" t="s">
        <v>16206</v>
      </c>
    </row>
    <row r="23333" spans="1:8" ht="15" x14ac:dyDescent="0.2">
      <c r="A23333" s="1081">
        <v>45717</v>
      </c>
      <c r="B23333" s="1082" t="s">
        <v>14351</v>
      </c>
      <c r="C23333" s="1082" t="s">
        <v>16065</v>
      </c>
      <c r="D23333" s="1123" t="s">
        <v>16141</v>
      </c>
      <c r="E23333" s="1083">
        <v>100000</v>
      </c>
      <c r="F23333" s="1083"/>
      <c r="G23333" s="125">
        <f t="shared" si="705"/>
        <v>-100000</v>
      </c>
      <c r="H23333" s="704" t="s">
        <v>16206</v>
      </c>
    </row>
    <row r="23334" spans="1:8" ht="15" x14ac:dyDescent="0.2">
      <c r="A23334" s="1081">
        <v>45717</v>
      </c>
      <c r="B23334" s="1082" t="s">
        <v>12671</v>
      </c>
      <c r="C23334" s="1082" t="s">
        <v>12919</v>
      </c>
      <c r="D23334" s="1123" t="s">
        <v>16142</v>
      </c>
      <c r="E23334" s="1083">
        <v>110000</v>
      </c>
      <c r="F23334" s="1083"/>
      <c r="G23334" s="125">
        <f t="shared" si="705"/>
        <v>-110000</v>
      </c>
      <c r="H23334" s="704" t="s">
        <v>16206</v>
      </c>
    </row>
    <row r="23335" spans="1:8" ht="15" x14ac:dyDescent="0.2">
      <c r="A23335" s="1081">
        <v>45717</v>
      </c>
      <c r="B23335" s="1082" t="s">
        <v>15100</v>
      </c>
      <c r="C23335" s="1082" t="s">
        <v>3144</v>
      </c>
      <c r="D23335" s="1123" t="s">
        <v>15547</v>
      </c>
      <c r="E23335" s="1083">
        <v>88400</v>
      </c>
      <c r="F23335" s="1083"/>
      <c r="G23335" s="125">
        <f t="shared" si="705"/>
        <v>-88400</v>
      </c>
      <c r="H23335" s="704" t="s">
        <v>16206</v>
      </c>
    </row>
    <row r="23336" spans="1:8" ht="24" x14ac:dyDescent="0.2">
      <c r="A23336" s="1081">
        <v>45717</v>
      </c>
      <c r="B23336" s="1082" t="s">
        <v>14351</v>
      </c>
      <c r="C23336" s="1082" t="s">
        <v>3144</v>
      </c>
      <c r="D23336" s="1123" t="s">
        <v>16143</v>
      </c>
      <c r="E23336" s="1083">
        <v>150000</v>
      </c>
      <c r="F23336" s="1083"/>
      <c r="G23336" s="125">
        <f t="shared" si="705"/>
        <v>-150000</v>
      </c>
      <c r="H23336" s="704" t="s">
        <v>16206</v>
      </c>
    </row>
    <row r="23337" spans="1:8" ht="15" x14ac:dyDescent="0.2">
      <c r="A23337" s="1081">
        <v>45717</v>
      </c>
      <c r="B23337" s="1082" t="s">
        <v>37</v>
      </c>
      <c r="C23337" s="1082" t="s">
        <v>15056</v>
      </c>
      <c r="D23337" s="1123" t="s">
        <v>16144</v>
      </c>
      <c r="E23337" s="1083">
        <v>150000</v>
      </c>
      <c r="F23337" s="1083"/>
      <c r="G23337" s="125">
        <f t="shared" si="705"/>
        <v>-150000</v>
      </c>
      <c r="H23337" s="704" t="s">
        <v>16206</v>
      </c>
    </row>
    <row r="23338" spans="1:8" ht="15" x14ac:dyDescent="0.2">
      <c r="A23338" s="1201">
        <v>45719</v>
      </c>
      <c r="B23338" s="1202" t="s">
        <v>14351</v>
      </c>
      <c r="C23338" s="1202" t="s">
        <v>5740</v>
      </c>
      <c r="D23338" s="1203" t="s">
        <v>369</v>
      </c>
      <c r="E23338" s="125">
        <v>300</v>
      </c>
      <c r="F23338" s="125"/>
      <c r="G23338" s="125">
        <f t="shared" ref="G23338" si="706">F23338-E23338</f>
        <v>-300</v>
      </c>
      <c r="H23338" s="1204" t="s">
        <v>16206</v>
      </c>
    </row>
    <row r="23339" spans="1:8" ht="15" x14ac:dyDescent="0.2">
      <c r="A23339" s="1201">
        <v>45720</v>
      </c>
      <c r="B23339" s="1202" t="s">
        <v>13240</v>
      </c>
      <c r="C23339" s="1202" t="s">
        <v>10972</v>
      </c>
      <c r="D23339" s="1203" t="s">
        <v>16145</v>
      </c>
      <c r="E23339" s="125">
        <v>2600</v>
      </c>
      <c r="F23339" s="125"/>
      <c r="G23339" s="125">
        <f t="shared" ref="G23339:G23357" si="707">F23339-E23339</f>
        <v>-2600</v>
      </c>
      <c r="H23339" s="1204" t="s">
        <v>16206</v>
      </c>
    </row>
    <row r="23340" spans="1:8" ht="15" x14ac:dyDescent="0.2">
      <c r="A23340" s="1201">
        <v>45720</v>
      </c>
      <c r="B23340" s="1202" t="s">
        <v>14334</v>
      </c>
      <c r="C23340" s="1202" t="s">
        <v>5386</v>
      </c>
      <c r="D23340" s="1203" t="s">
        <v>16146</v>
      </c>
      <c r="E23340" s="125">
        <v>16000</v>
      </c>
      <c r="F23340" s="125"/>
      <c r="G23340" s="125">
        <f t="shared" si="707"/>
        <v>-16000</v>
      </c>
      <c r="H23340" s="1204" t="s">
        <v>16206</v>
      </c>
    </row>
    <row r="23341" spans="1:8" ht="15" x14ac:dyDescent="0.2">
      <c r="A23341" s="1201">
        <v>45720</v>
      </c>
      <c r="B23341" s="1202" t="s">
        <v>103</v>
      </c>
      <c r="C23341" s="1202" t="s">
        <v>391</v>
      </c>
      <c r="D23341" s="1203" t="s">
        <v>10199</v>
      </c>
      <c r="E23341" s="125">
        <v>4000</v>
      </c>
      <c r="F23341" s="125"/>
      <c r="G23341" s="125">
        <f t="shared" si="707"/>
        <v>-4000</v>
      </c>
      <c r="H23341" s="1204" t="s">
        <v>16206</v>
      </c>
    </row>
    <row r="23342" spans="1:8" ht="15" x14ac:dyDescent="0.2">
      <c r="A23342" s="1201">
        <v>45720</v>
      </c>
      <c r="B23342" s="1202" t="s">
        <v>12492</v>
      </c>
      <c r="C23342" s="1205" t="s">
        <v>793</v>
      </c>
      <c r="D23342" s="1206" t="s">
        <v>12789</v>
      </c>
      <c r="E23342" s="1049">
        <v>50000</v>
      </c>
      <c r="F23342" s="1049"/>
      <c r="G23342" s="125">
        <f t="shared" ref="G23342:G23345" si="708">F23342-E23342</f>
        <v>-50000</v>
      </c>
      <c r="H23342" s="1204" t="s">
        <v>16206</v>
      </c>
    </row>
    <row r="23343" spans="1:8" ht="15" x14ac:dyDescent="0.2">
      <c r="A23343" s="1201">
        <v>45720</v>
      </c>
      <c r="B23343" s="1205" t="s">
        <v>10167</v>
      </c>
      <c r="C23343" s="1205" t="s">
        <v>793</v>
      </c>
      <c r="D23343" s="1206" t="s">
        <v>8421</v>
      </c>
      <c r="E23343" s="1049">
        <v>5000</v>
      </c>
      <c r="F23343" s="1049"/>
      <c r="G23343" s="125">
        <f t="shared" si="708"/>
        <v>-5000</v>
      </c>
      <c r="H23343" s="1204" t="s">
        <v>16206</v>
      </c>
    </row>
    <row r="23344" spans="1:8" ht="15" x14ac:dyDescent="0.2">
      <c r="A23344" s="1201">
        <v>45720</v>
      </c>
      <c r="B23344" s="1205" t="s">
        <v>15430</v>
      </c>
      <c r="C23344" s="1205" t="s">
        <v>793</v>
      </c>
      <c r="D23344" s="1206" t="s">
        <v>12183</v>
      </c>
      <c r="E23344" s="1049">
        <v>50000</v>
      </c>
      <c r="F23344" s="1049"/>
      <c r="G23344" s="125">
        <f t="shared" si="708"/>
        <v>-50000</v>
      </c>
      <c r="H23344" s="1204" t="s">
        <v>16206</v>
      </c>
    </row>
    <row r="23345" spans="1:8" ht="15" x14ac:dyDescent="0.2">
      <c r="A23345" s="1201">
        <v>45720</v>
      </c>
      <c r="B23345" s="1205" t="s">
        <v>25</v>
      </c>
      <c r="C23345" s="1205" t="s">
        <v>793</v>
      </c>
      <c r="D23345" s="1206" t="s">
        <v>12790</v>
      </c>
      <c r="E23345" s="1049">
        <v>105000</v>
      </c>
      <c r="F23345" s="1049"/>
      <c r="G23345" s="125">
        <f t="shared" si="708"/>
        <v>-105000</v>
      </c>
      <c r="H23345" s="1204" t="s">
        <v>16206</v>
      </c>
    </row>
    <row r="23346" spans="1:8" ht="15" x14ac:dyDescent="0.2">
      <c r="A23346" s="1201">
        <v>45720</v>
      </c>
      <c r="B23346" s="1205" t="s">
        <v>103</v>
      </c>
      <c r="C23346" s="1205" t="s">
        <v>793</v>
      </c>
      <c r="D23346" s="1206" t="s">
        <v>15859</v>
      </c>
      <c r="E23346" s="1049">
        <v>7000</v>
      </c>
      <c r="F23346" s="125"/>
      <c r="G23346" s="125">
        <f t="shared" si="707"/>
        <v>-7000</v>
      </c>
      <c r="H23346" s="1204" t="s">
        <v>16206</v>
      </c>
    </row>
    <row r="23347" spans="1:8" ht="15" x14ac:dyDescent="0.2">
      <c r="A23347" s="1201">
        <v>45720</v>
      </c>
      <c r="B23347" s="1202" t="s">
        <v>15338</v>
      </c>
      <c r="C23347" s="1202" t="s">
        <v>391</v>
      </c>
      <c r="D23347" s="1203" t="s">
        <v>16147</v>
      </c>
      <c r="E23347" s="125">
        <v>35000</v>
      </c>
      <c r="F23347" s="125"/>
      <c r="G23347" s="125">
        <f t="shared" si="707"/>
        <v>-35000</v>
      </c>
      <c r="H23347" s="1204" t="s">
        <v>16206</v>
      </c>
    </row>
    <row r="23348" spans="1:8" ht="15" x14ac:dyDescent="0.2">
      <c r="A23348" s="1201">
        <v>45720</v>
      </c>
      <c r="B23348" s="1205" t="s">
        <v>103</v>
      </c>
      <c r="C23348" s="1205" t="s">
        <v>793</v>
      </c>
      <c r="D23348" s="1206" t="s">
        <v>15913</v>
      </c>
      <c r="E23348" s="1049">
        <v>46460</v>
      </c>
      <c r="F23348" s="125"/>
      <c r="G23348" s="125">
        <f t="shared" si="707"/>
        <v>-46460</v>
      </c>
      <c r="H23348" s="1204" t="s">
        <v>16206</v>
      </c>
    </row>
    <row r="23349" spans="1:8" ht="15" x14ac:dyDescent="0.2">
      <c r="A23349" s="1201">
        <v>45720</v>
      </c>
      <c r="B23349" s="1205" t="s">
        <v>103</v>
      </c>
      <c r="C23349" s="1205" t="s">
        <v>793</v>
      </c>
      <c r="D23349" s="1206" t="s">
        <v>16148</v>
      </c>
      <c r="E23349" s="1049">
        <v>50870</v>
      </c>
      <c r="F23349" s="125"/>
      <c r="G23349" s="125">
        <f t="shared" si="707"/>
        <v>-50870</v>
      </c>
      <c r="H23349" s="1204" t="s">
        <v>16206</v>
      </c>
    </row>
    <row r="23350" spans="1:8" ht="15" x14ac:dyDescent="0.2">
      <c r="A23350" s="1201">
        <v>45720</v>
      </c>
      <c r="B23350" s="1202" t="s">
        <v>37</v>
      </c>
      <c r="C23350" s="1202" t="s">
        <v>391</v>
      </c>
      <c r="D23350" s="1203" t="s">
        <v>5754</v>
      </c>
      <c r="E23350" s="125">
        <v>3000</v>
      </c>
      <c r="F23350" s="125"/>
      <c r="G23350" s="125">
        <f t="shared" si="707"/>
        <v>-3000</v>
      </c>
      <c r="H23350" s="1204" t="s">
        <v>16206</v>
      </c>
    </row>
    <row r="23351" spans="1:8" ht="15" x14ac:dyDescent="0.2">
      <c r="A23351" s="1201">
        <v>45720</v>
      </c>
      <c r="B23351" s="1202" t="s">
        <v>37</v>
      </c>
      <c r="C23351" s="1202" t="s">
        <v>391</v>
      </c>
      <c r="D23351" s="1203" t="s">
        <v>16149</v>
      </c>
      <c r="E23351" s="125">
        <v>2000</v>
      </c>
      <c r="F23351" s="125"/>
      <c r="G23351" s="125">
        <f t="shared" si="707"/>
        <v>-2000</v>
      </c>
      <c r="H23351" s="1204" t="s">
        <v>16206</v>
      </c>
    </row>
    <row r="23352" spans="1:8" ht="15" x14ac:dyDescent="0.2">
      <c r="A23352" s="1201">
        <v>45720</v>
      </c>
      <c r="B23352" s="1205" t="s">
        <v>3945</v>
      </c>
      <c r="C23352" s="1205" t="s">
        <v>793</v>
      </c>
      <c r="D23352" s="1206" t="s">
        <v>12071</v>
      </c>
      <c r="E23352" s="1049">
        <v>167424.10714285713</v>
      </c>
      <c r="F23352" s="125"/>
      <c r="G23352" s="125">
        <f t="shared" si="707"/>
        <v>-167424.10714285713</v>
      </c>
      <c r="H23352" s="1204" t="s">
        <v>16206</v>
      </c>
    </row>
    <row r="23353" spans="1:8" ht="15" x14ac:dyDescent="0.2">
      <c r="A23353" s="1201">
        <v>45720</v>
      </c>
      <c r="B23353" s="1205" t="s">
        <v>37</v>
      </c>
      <c r="C23353" s="1205" t="s">
        <v>793</v>
      </c>
      <c r="D23353" s="1206" t="s">
        <v>11813</v>
      </c>
      <c r="E23353" s="1049">
        <v>215792.41071428571</v>
      </c>
      <c r="F23353" s="125"/>
      <c r="G23353" s="125">
        <f t="shared" si="707"/>
        <v>-215792.41071428571</v>
      </c>
      <c r="H23353" s="1204" t="s">
        <v>16206</v>
      </c>
    </row>
    <row r="23354" spans="1:8" ht="15" x14ac:dyDescent="0.2">
      <c r="A23354" s="1201">
        <v>45720</v>
      </c>
      <c r="B23354" s="1205" t="s">
        <v>103</v>
      </c>
      <c r="C23354" s="1205" t="s">
        <v>793</v>
      </c>
      <c r="D23354" s="1206" t="s">
        <v>15429</v>
      </c>
      <c r="E23354" s="1049">
        <v>22000</v>
      </c>
      <c r="F23354" s="125"/>
      <c r="G23354" s="125">
        <f t="shared" si="707"/>
        <v>-22000</v>
      </c>
      <c r="H23354" s="1204" t="s">
        <v>16206</v>
      </c>
    </row>
    <row r="23355" spans="1:8" ht="15" x14ac:dyDescent="0.2">
      <c r="A23355" s="1201">
        <v>45720</v>
      </c>
      <c r="B23355" s="1202" t="s">
        <v>103</v>
      </c>
      <c r="C23355" s="1202" t="s">
        <v>391</v>
      </c>
      <c r="D23355" s="1203" t="s">
        <v>14836</v>
      </c>
      <c r="E23355" s="125">
        <v>2500</v>
      </c>
      <c r="F23355" s="125"/>
      <c r="G23355" s="125">
        <f t="shared" si="707"/>
        <v>-2500</v>
      </c>
      <c r="H23355" s="1204" t="s">
        <v>16206</v>
      </c>
    </row>
    <row r="23356" spans="1:8" ht="15" x14ac:dyDescent="0.2">
      <c r="A23356" s="1201">
        <v>45720</v>
      </c>
      <c r="B23356" s="1202" t="s">
        <v>14596</v>
      </c>
      <c r="C23356" s="1202" t="s">
        <v>391</v>
      </c>
      <c r="D23356" s="1203" t="s">
        <v>16150</v>
      </c>
      <c r="E23356" s="125">
        <v>1000</v>
      </c>
      <c r="F23356" s="125"/>
      <c r="G23356" s="125">
        <f t="shared" si="707"/>
        <v>-1000</v>
      </c>
      <c r="H23356" s="1204" t="s">
        <v>16206</v>
      </c>
    </row>
    <row r="23357" spans="1:8" ht="15" x14ac:dyDescent="0.2">
      <c r="A23357" s="1081">
        <v>45720</v>
      </c>
      <c r="B23357" s="1082" t="s">
        <v>12492</v>
      </c>
      <c r="C23357" s="1082" t="s">
        <v>16203</v>
      </c>
      <c r="D23357" s="1123" t="s">
        <v>16202</v>
      </c>
      <c r="E23357" s="1083">
        <v>200000</v>
      </c>
      <c r="F23357" s="1083"/>
      <c r="G23357" s="125">
        <f t="shared" si="707"/>
        <v>-200000</v>
      </c>
      <c r="H23357" s="704" t="s">
        <v>16206</v>
      </c>
    </row>
    <row r="23358" spans="1:8" ht="24" x14ac:dyDescent="0.2">
      <c r="A23358" s="1081">
        <v>45720</v>
      </c>
      <c r="B23358" s="1082" t="s">
        <v>16063</v>
      </c>
      <c r="C23358" s="1082" t="s">
        <v>3144</v>
      </c>
      <c r="D23358" s="1123" t="s">
        <v>16151</v>
      </c>
      <c r="E23358" s="1083">
        <v>50000</v>
      </c>
      <c r="F23358" s="1083"/>
      <c r="G23358" s="125">
        <f t="shared" ref="G23358:G23360" si="709">F23358-E23358</f>
        <v>-50000</v>
      </c>
      <c r="H23358" s="704" t="s">
        <v>16206</v>
      </c>
    </row>
    <row r="23359" spans="1:8" ht="15" x14ac:dyDescent="0.2">
      <c r="A23359" s="1081">
        <v>45720</v>
      </c>
      <c r="B23359" s="1132" t="s">
        <v>15338</v>
      </c>
      <c r="C23359" s="1132" t="s">
        <v>793</v>
      </c>
      <c r="D23359" s="1133" t="s">
        <v>16152</v>
      </c>
      <c r="E23359" s="1134">
        <v>187000</v>
      </c>
      <c r="F23359" s="1083"/>
      <c r="G23359" s="125">
        <f t="shared" si="709"/>
        <v>-187000</v>
      </c>
      <c r="H23359" s="704" t="s">
        <v>16206</v>
      </c>
    </row>
    <row r="23360" spans="1:8" ht="15" x14ac:dyDescent="0.2">
      <c r="A23360" s="1081">
        <v>45720</v>
      </c>
      <c r="B23360" s="1132" t="s">
        <v>12671</v>
      </c>
      <c r="C23360" s="1132" t="s">
        <v>793</v>
      </c>
      <c r="D23360" s="1133" t="s">
        <v>16153</v>
      </c>
      <c r="E23360" s="1134">
        <v>90000</v>
      </c>
      <c r="F23360" s="1083"/>
      <c r="G23360" s="125">
        <f t="shared" si="709"/>
        <v>-90000</v>
      </c>
      <c r="H23360" s="704" t="s">
        <v>16206</v>
      </c>
    </row>
    <row r="23361" spans="1:8" ht="15" x14ac:dyDescent="0.2">
      <c r="A23361" s="1201">
        <v>45721</v>
      </c>
      <c r="B23361" s="1202" t="s">
        <v>13240</v>
      </c>
      <c r="C23361" s="1202" t="s">
        <v>5740</v>
      </c>
      <c r="D23361" s="1203" t="s">
        <v>369</v>
      </c>
      <c r="E23361" s="125">
        <v>1000</v>
      </c>
      <c r="F23361" s="125"/>
      <c r="G23361" s="125">
        <f t="shared" ref="G23361:G23381" si="710">F23361-E23361</f>
        <v>-1000</v>
      </c>
      <c r="H23361" s="1204" t="s">
        <v>16206</v>
      </c>
    </row>
    <row r="23362" spans="1:8" ht="15" x14ac:dyDescent="0.2">
      <c r="A23362" s="1201">
        <v>45721</v>
      </c>
      <c r="B23362" s="1202" t="s">
        <v>14351</v>
      </c>
      <c r="C23362" s="1202" t="s">
        <v>5740</v>
      </c>
      <c r="D23362" s="1203" t="s">
        <v>369</v>
      </c>
      <c r="E23362" s="125">
        <v>600</v>
      </c>
      <c r="F23362" s="125"/>
      <c r="G23362" s="125">
        <f t="shared" si="710"/>
        <v>-600</v>
      </c>
      <c r="H23362" s="1204" t="s">
        <v>16206</v>
      </c>
    </row>
    <row r="23363" spans="1:8" ht="15" x14ac:dyDescent="0.2">
      <c r="A23363" s="1201">
        <v>45721</v>
      </c>
      <c r="B23363" s="1202" t="s">
        <v>14334</v>
      </c>
      <c r="C23363" s="1202" t="s">
        <v>10972</v>
      </c>
      <c r="D23363" s="1203" t="s">
        <v>16154</v>
      </c>
      <c r="E23363" s="125">
        <v>14140</v>
      </c>
      <c r="F23363" s="125"/>
      <c r="G23363" s="125">
        <f t="shared" si="710"/>
        <v>-14140</v>
      </c>
      <c r="H23363" s="1204" t="s">
        <v>16206</v>
      </c>
    </row>
    <row r="23364" spans="1:8" ht="15" x14ac:dyDescent="0.2">
      <c r="A23364" s="1201">
        <v>45721</v>
      </c>
      <c r="B23364" s="1202" t="s">
        <v>14596</v>
      </c>
      <c r="C23364" s="1202" t="s">
        <v>285</v>
      </c>
      <c r="D23364" s="1203" t="s">
        <v>16155</v>
      </c>
      <c r="E23364" s="125">
        <v>3000</v>
      </c>
      <c r="F23364" s="125"/>
      <c r="G23364" s="125">
        <f t="shared" si="710"/>
        <v>-3000</v>
      </c>
      <c r="H23364" s="1204" t="s">
        <v>16206</v>
      </c>
    </row>
    <row r="23365" spans="1:8" ht="15" x14ac:dyDescent="0.2">
      <c r="A23365" s="1201">
        <v>45721</v>
      </c>
      <c r="B23365" s="1202" t="s">
        <v>103</v>
      </c>
      <c r="C23365" s="1202" t="s">
        <v>8141</v>
      </c>
      <c r="D23365" s="1203" t="s">
        <v>8607</v>
      </c>
      <c r="E23365" s="125">
        <v>820</v>
      </c>
      <c r="F23365" s="125"/>
      <c r="G23365" s="125">
        <f t="shared" si="710"/>
        <v>-820</v>
      </c>
      <c r="H23365" s="1204" t="s">
        <v>16206</v>
      </c>
    </row>
    <row r="23366" spans="1:8" ht="15" x14ac:dyDescent="0.2">
      <c r="A23366" s="1201">
        <v>45721</v>
      </c>
      <c r="B23366" s="1202" t="s">
        <v>25</v>
      </c>
      <c r="C23366" s="1202" t="s">
        <v>8141</v>
      </c>
      <c r="D23366" s="1203" t="s">
        <v>8607</v>
      </c>
      <c r="E23366" s="125">
        <v>910</v>
      </c>
      <c r="F23366" s="125"/>
      <c r="G23366" s="125">
        <f t="shared" si="710"/>
        <v>-910</v>
      </c>
      <c r="H23366" s="1204" t="s">
        <v>16206</v>
      </c>
    </row>
    <row r="23367" spans="1:8" ht="15" x14ac:dyDescent="0.2">
      <c r="A23367" s="1201">
        <v>45721</v>
      </c>
      <c r="B23367" s="1202" t="s">
        <v>16124</v>
      </c>
      <c r="C23367" s="1202" t="s">
        <v>10972</v>
      </c>
      <c r="D23367" s="1203" t="s">
        <v>16156</v>
      </c>
      <c r="E23367" s="125">
        <v>29800</v>
      </c>
      <c r="F23367" s="125"/>
      <c r="G23367" s="125">
        <f t="shared" si="710"/>
        <v>-29800</v>
      </c>
      <c r="H23367" s="1204" t="s">
        <v>16206</v>
      </c>
    </row>
    <row r="23368" spans="1:8" ht="15" x14ac:dyDescent="0.2">
      <c r="A23368" s="1201">
        <v>45721</v>
      </c>
      <c r="B23368" s="1202" t="s">
        <v>11068</v>
      </c>
      <c r="C23368" s="1202" t="s">
        <v>10972</v>
      </c>
      <c r="D23368" s="1203" t="s">
        <v>16157</v>
      </c>
      <c r="E23368" s="125">
        <v>900</v>
      </c>
      <c r="F23368" s="125"/>
      <c r="G23368" s="125">
        <f t="shared" si="710"/>
        <v>-900</v>
      </c>
      <c r="H23368" s="1204" t="s">
        <v>16206</v>
      </c>
    </row>
    <row r="23369" spans="1:8" ht="15" x14ac:dyDescent="0.2">
      <c r="A23369" s="1201">
        <v>45721</v>
      </c>
      <c r="B23369" s="1205" t="s">
        <v>6503</v>
      </c>
      <c r="C23369" s="1205" t="s">
        <v>793</v>
      </c>
      <c r="D23369" s="1206" t="s">
        <v>10106</v>
      </c>
      <c r="E23369" s="1049">
        <v>52300</v>
      </c>
      <c r="F23369" s="125"/>
      <c r="G23369" s="125">
        <f t="shared" si="710"/>
        <v>-52300</v>
      </c>
      <c r="H23369" s="1204" t="s">
        <v>16206</v>
      </c>
    </row>
    <row r="23370" spans="1:8" ht="15" x14ac:dyDescent="0.2">
      <c r="A23370" s="1201">
        <v>45721</v>
      </c>
      <c r="B23370" s="1205" t="s">
        <v>13165</v>
      </c>
      <c r="C23370" s="1205" t="s">
        <v>793</v>
      </c>
      <c r="D23370" s="1206" t="s">
        <v>13195</v>
      </c>
      <c r="E23370" s="1049">
        <v>70000</v>
      </c>
      <c r="F23370" s="125"/>
      <c r="G23370" s="125">
        <f t="shared" si="710"/>
        <v>-70000</v>
      </c>
      <c r="H23370" s="1204" t="s">
        <v>16206</v>
      </c>
    </row>
    <row r="23371" spans="1:8" ht="15" x14ac:dyDescent="0.2">
      <c r="A23371" s="1201">
        <v>45721</v>
      </c>
      <c r="B23371" s="1205" t="s">
        <v>14351</v>
      </c>
      <c r="C23371" s="1205" t="s">
        <v>793</v>
      </c>
      <c r="D23371" s="1206" t="s">
        <v>15473</v>
      </c>
      <c r="E23371" s="1049">
        <v>45000</v>
      </c>
      <c r="F23371" s="125"/>
      <c r="G23371" s="125">
        <f t="shared" si="710"/>
        <v>-45000</v>
      </c>
      <c r="H23371" s="1204" t="s">
        <v>16206</v>
      </c>
    </row>
    <row r="23372" spans="1:8" ht="15" x14ac:dyDescent="0.2">
      <c r="A23372" s="1201">
        <v>45721</v>
      </c>
      <c r="B23372" s="1205" t="s">
        <v>14232</v>
      </c>
      <c r="C23372" s="1205" t="s">
        <v>793</v>
      </c>
      <c r="D23372" s="1206" t="s">
        <v>16158</v>
      </c>
      <c r="E23372" s="1049">
        <v>178930</v>
      </c>
      <c r="F23372" s="125"/>
      <c r="G23372" s="125">
        <f t="shared" si="710"/>
        <v>-178930</v>
      </c>
      <c r="H23372" s="1204" t="s">
        <v>16206</v>
      </c>
    </row>
    <row r="23373" spans="1:8" ht="15" x14ac:dyDescent="0.2">
      <c r="A23373" s="1201">
        <v>45721</v>
      </c>
      <c r="B23373" s="1205" t="s">
        <v>13240</v>
      </c>
      <c r="C23373" s="1205" t="s">
        <v>793</v>
      </c>
      <c r="D23373" s="1206" t="s">
        <v>16159</v>
      </c>
      <c r="E23373" s="1049">
        <v>76150</v>
      </c>
      <c r="F23373" s="125"/>
      <c r="G23373" s="125">
        <f t="shared" si="710"/>
        <v>-76150</v>
      </c>
      <c r="H23373" s="1204" t="s">
        <v>16206</v>
      </c>
    </row>
    <row r="23374" spans="1:8" ht="15" x14ac:dyDescent="0.2">
      <c r="A23374" s="1201">
        <v>45721</v>
      </c>
      <c r="B23374" s="1202" t="s">
        <v>103</v>
      </c>
      <c r="C23374" s="1202" t="s">
        <v>2995</v>
      </c>
      <c r="D23374" s="1203" t="s">
        <v>16160</v>
      </c>
      <c r="E23374" s="125">
        <v>11330</v>
      </c>
      <c r="F23374" s="125"/>
      <c r="G23374" s="125">
        <f t="shared" si="710"/>
        <v>-11330</v>
      </c>
      <c r="H23374" s="1204" t="s">
        <v>16206</v>
      </c>
    </row>
    <row r="23375" spans="1:8" ht="15" x14ac:dyDescent="0.2">
      <c r="A23375" s="1201">
        <v>45721</v>
      </c>
      <c r="B23375" s="1205" t="s">
        <v>37</v>
      </c>
      <c r="C23375" s="1205" t="s">
        <v>793</v>
      </c>
      <c r="D23375" s="1206" t="s">
        <v>16161</v>
      </c>
      <c r="E23375" s="1049">
        <v>3000</v>
      </c>
      <c r="F23375" s="125"/>
      <c r="G23375" s="125">
        <f t="shared" si="710"/>
        <v>-3000</v>
      </c>
      <c r="H23375" s="1204" t="s">
        <v>16206</v>
      </c>
    </row>
    <row r="23376" spans="1:8" ht="15" x14ac:dyDescent="0.2">
      <c r="A23376" s="1201">
        <v>45721</v>
      </c>
      <c r="B23376" s="1202" t="s">
        <v>12671</v>
      </c>
      <c r="C23376" s="1202" t="s">
        <v>5740</v>
      </c>
      <c r="D23376" s="1203" t="s">
        <v>369</v>
      </c>
      <c r="E23376" s="125">
        <v>1000</v>
      </c>
      <c r="F23376" s="125"/>
      <c r="G23376" s="125">
        <f t="shared" si="710"/>
        <v>-1000</v>
      </c>
      <c r="H23376" s="1204" t="s">
        <v>16206</v>
      </c>
    </row>
    <row r="23377" spans="1:8" ht="15" x14ac:dyDescent="0.2">
      <c r="A23377" s="1201">
        <v>45721</v>
      </c>
      <c r="B23377" s="1205" t="s">
        <v>12334</v>
      </c>
      <c r="C23377" s="1205" t="s">
        <v>793</v>
      </c>
      <c r="D23377" s="1206" t="s">
        <v>16162</v>
      </c>
      <c r="E23377" s="1049">
        <v>106480</v>
      </c>
      <c r="F23377" s="125"/>
      <c r="G23377" s="125">
        <f t="shared" si="710"/>
        <v>-106480</v>
      </c>
      <c r="H23377" s="1204" t="s">
        <v>16206</v>
      </c>
    </row>
    <row r="23378" spans="1:8" ht="15" x14ac:dyDescent="0.2">
      <c r="A23378" s="1201">
        <v>45721</v>
      </c>
      <c r="B23378" s="1202" t="s">
        <v>15337</v>
      </c>
      <c r="C23378" s="1202" t="s">
        <v>10972</v>
      </c>
      <c r="D23378" s="1203" t="s">
        <v>16163</v>
      </c>
      <c r="E23378" s="125">
        <v>4300</v>
      </c>
      <c r="F23378" s="125"/>
      <c r="G23378" s="125">
        <f t="shared" si="710"/>
        <v>-4300</v>
      </c>
      <c r="H23378" s="1204" t="s">
        <v>16206</v>
      </c>
    </row>
    <row r="23379" spans="1:8" ht="15" x14ac:dyDescent="0.2">
      <c r="A23379" s="1201">
        <v>45721</v>
      </c>
      <c r="B23379" s="1205" t="s">
        <v>103</v>
      </c>
      <c r="C23379" s="1205" t="s">
        <v>793</v>
      </c>
      <c r="D23379" s="1206" t="s">
        <v>15882</v>
      </c>
      <c r="E23379" s="1049">
        <v>87000</v>
      </c>
      <c r="F23379" s="125"/>
      <c r="G23379" s="125">
        <f t="shared" si="710"/>
        <v>-87000</v>
      </c>
      <c r="H23379" s="1204" t="s">
        <v>16206</v>
      </c>
    </row>
    <row r="23380" spans="1:8" ht="15" x14ac:dyDescent="0.2">
      <c r="A23380" s="1201">
        <v>45721</v>
      </c>
      <c r="B23380" s="1205" t="s">
        <v>12671</v>
      </c>
      <c r="C23380" s="1205" t="s">
        <v>793</v>
      </c>
      <c r="D23380" s="1206" t="s">
        <v>16164</v>
      </c>
      <c r="E23380" s="1049">
        <v>38780</v>
      </c>
      <c r="F23380" s="125"/>
      <c r="G23380" s="125">
        <f t="shared" si="710"/>
        <v>-38780</v>
      </c>
      <c r="H23380" s="1204" t="s">
        <v>16206</v>
      </c>
    </row>
    <row r="23381" spans="1:8" ht="15" x14ac:dyDescent="0.2">
      <c r="A23381" s="1201">
        <v>45721</v>
      </c>
      <c r="B23381" s="1202" t="s">
        <v>13213</v>
      </c>
      <c r="C23381" s="1202" t="s">
        <v>285</v>
      </c>
      <c r="D23381" s="1203" t="s">
        <v>16165</v>
      </c>
      <c r="E23381" s="125">
        <v>1950</v>
      </c>
      <c r="F23381" s="125"/>
      <c r="G23381" s="125">
        <f t="shared" si="710"/>
        <v>-1950</v>
      </c>
      <c r="H23381" s="1204" t="s">
        <v>16206</v>
      </c>
    </row>
    <row r="23382" spans="1:8" ht="15" x14ac:dyDescent="0.2">
      <c r="A23382" s="1081">
        <v>45721</v>
      </c>
      <c r="B23382" s="1082" t="s">
        <v>3944</v>
      </c>
      <c r="C23382" s="1082" t="s">
        <v>10100</v>
      </c>
      <c r="D23382" s="1123" t="s">
        <v>16166</v>
      </c>
      <c r="E23382" s="1083">
        <v>150000</v>
      </c>
      <c r="F23382" s="1083"/>
      <c r="G23382" s="125">
        <f t="shared" ref="G23382:G23383" si="711">F23382-E23382</f>
        <v>-150000</v>
      </c>
      <c r="H23382" s="704" t="s">
        <v>16206</v>
      </c>
    </row>
    <row r="23383" spans="1:8" ht="15" x14ac:dyDescent="0.2">
      <c r="A23383" s="1201">
        <v>45721</v>
      </c>
      <c r="B23383" s="1205" t="s">
        <v>15430</v>
      </c>
      <c r="C23383" s="1205" t="s">
        <v>793</v>
      </c>
      <c r="D23383" s="1206" t="s">
        <v>16167</v>
      </c>
      <c r="E23383" s="1049">
        <v>210200</v>
      </c>
      <c r="F23383" s="125"/>
      <c r="G23383" s="125">
        <f t="shared" si="711"/>
        <v>-210200</v>
      </c>
      <c r="H23383" s="1204" t="s">
        <v>16206</v>
      </c>
    </row>
    <row r="23384" spans="1:8" ht="15" x14ac:dyDescent="0.2">
      <c r="A23384" s="1201">
        <v>45722</v>
      </c>
      <c r="B23384" s="1202" t="s">
        <v>11068</v>
      </c>
      <c r="C23384" s="1202" t="s">
        <v>10972</v>
      </c>
      <c r="D23384" s="1203" t="s">
        <v>16168</v>
      </c>
      <c r="E23384" s="125">
        <v>1500</v>
      </c>
      <c r="F23384" s="125"/>
      <c r="G23384" s="125">
        <f t="shared" ref="G23384:G23393" si="712">F23384-E23384</f>
        <v>-1500</v>
      </c>
      <c r="H23384" s="1204" t="s">
        <v>16206</v>
      </c>
    </row>
    <row r="23385" spans="1:8" ht="15" x14ac:dyDescent="0.2">
      <c r="A23385" s="1201">
        <v>45722</v>
      </c>
      <c r="B23385" s="1202" t="s">
        <v>11068</v>
      </c>
      <c r="C23385" s="1202" t="s">
        <v>5740</v>
      </c>
      <c r="D23385" s="1203" t="s">
        <v>369</v>
      </c>
      <c r="E23385" s="125">
        <v>700</v>
      </c>
      <c r="F23385" s="125"/>
      <c r="G23385" s="125">
        <f t="shared" si="712"/>
        <v>-700</v>
      </c>
      <c r="H23385" s="1204" t="s">
        <v>16206</v>
      </c>
    </row>
    <row r="23386" spans="1:8" ht="15" x14ac:dyDescent="0.2">
      <c r="A23386" s="1201">
        <v>45722</v>
      </c>
      <c r="B23386" s="1202" t="s">
        <v>15430</v>
      </c>
      <c r="C23386" s="1202" t="s">
        <v>5740</v>
      </c>
      <c r="D23386" s="1203" t="s">
        <v>158</v>
      </c>
      <c r="E23386" s="125">
        <v>1800</v>
      </c>
      <c r="F23386" s="125"/>
      <c r="G23386" s="125">
        <f t="shared" si="712"/>
        <v>-1800</v>
      </c>
      <c r="H23386" s="1204" t="s">
        <v>16206</v>
      </c>
    </row>
    <row r="23387" spans="1:8" ht="15" x14ac:dyDescent="0.2">
      <c r="A23387" s="1201">
        <v>45722</v>
      </c>
      <c r="B23387" s="1202" t="s">
        <v>13278</v>
      </c>
      <c r="C23387" s="1202" t="s">
        <v>5740</v>
      </c>
      <c r="D23387" s="1203" t="s">
        <v>158</v>
      </c>
      <c r="E23387" s="125">
        <v>2400</v>
      </c>
      <c r="F23387" s="125"/>
      <c r="G23387" s="125">
        <f t="shared" si="712"/>
        <v>-2400</v>
      </c>
      <c r="H23387" s="1204" t="s">
        <v>16206</v>
      </c>
    </row>
    <row r="23388" spans="1:8" ht="15" x14ac:dyDescent="0.2">
      <c r="A23388" s="1201">
        <v>45722</v>
      </c>
      <c r="B23388" s="1205" t="s">
        <v>12671</v>
      </c>
      <c r="C23388" s="1205" t="s">
        <v>793</v>
      </c>
      <c r="D23388" s="1206" t="s">
        <v>16169</v>
      </c>
      <c r="E23388" s="1049">
        <v>92156</v>
      </c>
      <c r="F23388" s="125"/>
      <c r="G23388" s="125">
        <f t="shared" si="712"/>
        <v>-92156</v>
      </c>
      <c r="H23388" s="1204" t="s">
        <v>16206</v>
      </c>
    </row>
    <row r="23389" spans="1:8" ht="15" x14ac:dyDescent="0.2">
      <c r="A23389" s="1201">
        <v>45722</v>
      </c>
      <c r="B23389" s="1205" t="s">
        <v>14596</v>
      </c>
      <c r="C23389" s="1205" t="s">
        <v>793</v>
      </c>
      <c r="D23389" s="1206" t="s">
        <v>16170</v>
      </c>
      <c r="E23389" s="1049">
        <v>264644</v>
      </c>
      <c r="F23389" s="125"/>
      <c r="G23389" s="125">
        <f t="shared" si="712"/>
        <v>-264644</v>
      </c>
      <c r="H23389" s="1204" t="s">
        <v>16206</v>
      </c>
    </row>
    <row r="23390" spans="1:8" ht="15" x14ac:dyDescent="0.2">
      <c r="A23390" s="1201">
        <v>45722</v>
      </c>
      <c r="B23390" s="1202" t="s">
        <v>12671</v>
      </c>
      <c r="C23390" s="1202" t="s">
        <v>10972</v>
      </c>
      <c r="D23390" s="1203" t="s">
        <v>16171</v>
      </c>
      <c r="E23390" s="125">
        <v>1500</v>
      </c>
      <c r="F23390" s="125"/>
      <c r="G23390" s="125">
        <f t="shared" si="712"/>
        <v>-1500</v>
      </c>
      <c r="H23390" s="1204" t="s">
        <v>16206</v>
      </c>
    </row>
    <row r="23391" spans="1:8" ht="15" x14ac:dyDescent="0.2">
      <c r="A23391" s="1201">
        <v>45722</v>
      </c>
      <c r="B23391" s="1202" t="s">
        <v>12671</v>
      </c>
      <c r="C23391" s="1202" t="s">
        <v>5740</v>
      </c>
      <c r="D23391" s="1203" t="s">
        <v>369</v>
      </c>
      <c r="E23391" s="125">
        <v>500</v>
      </c>
      <c r="F23391" s="125"/>
      <c r="G23391" s="125">
        <f t="shared" si="712"/>
        <v>-500</v>
      </c>
      <c r="H23391" s="1204" t="s">
        <v>16206</v>
      </c>
    </row>
    <row r="23392" spans="1:8" ht="15" x14ac:dyDescent="0.2">
      <c r="A23392" s="1201">
        <v>45722</v>
      </c>
      <c r="B23392" s="1205" t="s">
        <v>103</v>
      </c>
      <c r="C23392" s="1205" t="s">
        <v>793</v>
      </c>
      <c r="D23392" s="1206" t="s">
        <v>16172</v>
      </c>
      <c r="E23392" s="1049">
        <v>143000</v>
      </c>
      <c r="F23392" s="125"/>
      <c r="G23392" s="125">
        <f t="shared" si="712"/>
        <v>-143000</v>
      </c>
      <c r="H23392" s="1204" t="s">
        <v>16206</v>
      </c>
    </row>
    <row r="23393" spans="1:8" ht="15" x14ac:dyDescent="0.2">
      <c r="A23393" s="1201">
        <v>45722</v>
      </c>
      <c r="B23393" s="1205" t="s">
        <v>14596</v>
      </c>
      <c r="C23393" s="1205" t="s">
        <v>793</v>
      </c>
      <c r="D23393" s="1206" t="s">
        <v>15912</v>
      </c>
      <c r="E23393" s="1049">
        <v>413890</v>
      </c>
      <c r="F23393" s="125"/>
      <c r="G23393" s="125">
        <f t="shared" si="712"/>
        <v>-413890</v>
      </c>
      <c r="H23393" s="1204" t="s">
        <v>16206</v>
      </c>
    </row>
    <row r="23394" spans="1:8" ht="24" x14ac:dyDescent="0.2">
      <c r="A23394" s="1081">
        <v>45722</v>
      </c>
      <c r="B23394" s="1082" t="s">
        <v>13278</v>
      </c>
      <c r="C23394" s="1082" t="s">
        <v>3144</v>
      </c>
      <c r="D23394" s="1123" t="s">
        <v>16173</v>
      </c>
      <c r="E23394" s="1083">
        <v>75000</v>
      </c>
      <c r="F23394" s="1083"/>
      <c r="G23394" s="125">
        <f t="shared" ref="G23394:G23399" si="713">F23394-E23394</f>
        <v>-75000</v>
      </c>
      <c r="H23394" s="704" t="s">
        <v>16206</v>
      </c>
    </row>
    <row r="23395" spans="1:8" ht="15" x14ac:dyDescent="0.2">
      <c r="A23395" s="1201">
        <v>45722</v>
      </c>
      <c r="B23395" s="1205" t="s">
        <v>3944</v>
      </c>
      <c r="C23395" s="1205" t="s">
        <v>793</v>
      </c>
      <c r="D23395" s="1206" t="s">
        <v>15485</v>
      </c>
      <c r="E23395" s="1049">
        <v>192569</v>
      </c>
      <c r="F23395" s="125"/>
      <c r="G23395" s="125">
        <f t="shared" si="713"/>
        <v>-192569</v>
      </c>
      <c r="H23395" s="1204" t="s">
        <v>16206</v>
      </c>
    </row>
    <row r="23396" spans="1:8" ht="15" x14ac:dyDescent="0.2">
      <c r="A23396" s="1081">
        <v>45722</v>
      </c>
      <c r="B23396" s="1082" t="s">
        <v>16063</v>
      </c>
      <c r="C23396" s="1082" t="s">
        <v>16174</v>
      </c>
      <c r="D23396" s="1123" t="s">
        <v>16175</v>
      </c>
      <c r="E23396" s="1083">
        <v>100000</v>
      </c>
      <c r="F23396" s="1083"/>
      <c r="G23396" s="125">
        <f t="shared" si="713"/>
        <v>-100000</v>
      </c>
      <c r="H23396" s="704" t="s">
        <v>16206</v>
      </c>
    </row>
    <row r="23397" spans="1:8" ht="15" x14ac:dyDescent="0.2">
      <c r="A23397" s="1081">
        <v>45722</v>
      </c>
      <c r="B23397" s="1132" t="s">
        <v>13240</v>
      </c>
      <c r="C23397" s="1132" t="s">
        <v>793</v>
      </c>
      <c r="D23397" s="1133" t="s">
        <v>16176</v>
      </c>
      <c r="E23397" s="1134">
        <v>101429</v>
      </c>
      <c r="F23397" s="1083"/>
      <c r="G23397" s="125">
        <f t="shared" si="713"/>
        <v>-101429</v>
      </c>
      <c r="H23397" s="704" t="s">
        <v>16206</v>
      </c>
    </row>
    <row r="23398" spans="1:8" ht="15" x14ac:dyDescent="0.2">
      <c r="A23398" s="1081">
        <v>45722</v>
      </c>
      <c r="B23398" s="1132" t="s">
        <v>15133</v>
      </c>
      <c r="C23398" s="1132" t="s">
        <v>793</v>
      </c>
      <c r="D23398" s="1133" t="s">
        <v>15498</v>
      </c>
      <c r="E23398" s="1134">
        <v>151429</v>
      </c>
      <c r="F23398" s="1083"/>
      <c r="G23398" s="125">
        <f t="shared" si="713"/>
        <v>-151429</v>
      </c>
      <c r="H23398" s="704" t="s">
        <v>16206</v>
      </c>
    </row>
    <row r="23399" spans="1:8" ht="24" x14ac:dyDescent="0.2">
      <c r="A23399" s="1081">
        <v>45722</v>
      </c>
      <c r="B23399" s="1082" t="s">
        <v>11707</v>
      </c>
      <c r="C23399" s="1082" t="s">
        <v>3144</v>
      </c>
      <c r="D23399" s="1123" t="s">
        <v>16177</v>
      </c>
      <c r="E23399" s="1083">
        <v>35700</v>
      </c>
      <c r="F23399" s="1083"/>
      <c r="G23399" s="125">
        <f t="shared" si="713"/>
        <v>-35700</v>
      </c>
      <c r="H23399" s="704" t="s">
        <v>16206</v>
      </c>
    </row>
    <row r="23400" spans="1:8" ht="15" x14ac:dyDescent="0.2">
      <c r="A23400" s="1201">
        <v>45723</v>
      </c>
      <c r="B23400" s="1202" t="s">
        <v>11864</v>
      </c>
      <c r="C23400" s="1202" t="s">
        <v>10972</v>
      </c>
      <c r="D23400" s="1203" t="s">
        <v>16178</v>
      </c>
      <c r="E23400" s="125">
        <v>5000</v>
      </c>
      <c r="F23400" s="125"/>
      <c r="G23400" s="125">
        <f t="shared" ref="G23400:G23411" si="714">F23400-E23400</f>
        <v>-5000</v>
      </c>
      <c r="H23400" s="1204" t="s">
        <v>16206</v>
      </c>
    </row>
    <row r="23401" spans="1:8" ht="15" x14ac:dyDescent="0.2">
      <c r="A23401" s="1201">
        <v>45723</v>
      </c>
      <c r="B23401" s="1202" t="s">
        <v>11864</v>
      </c>
      <c r="C23401" s="1202" t="s">
        <v>10972</v>
      </c>
      <c r="D23401" s="1203" t="s">
        <v>16179</v>
      </c>
      <c r="E23401" s="125">
        <v>6000</v>
      </c>
      <c r="F23401" s="125"/>
      <c r="G23401" s="125">
        <f t="shared" si="714"/>
        <v>-6000</v>
      </c>
      <c r="H23401" s="1204" t="s">
        <v>16206</v>
      </c>
    </row>
    <row r="23402" spans="1:8" ht="15" x14ac:dyDescent="0.2">
      <c r="A23402" s="1201">
        <v>45723</v>
      </c>
      <c r="B23402" s="1202" t="s">
        <v>15338</v>
      </c>
      <c r="C23402" s="1202" t="s">
        <v>5740</v>
      </c>
      <c r="D23402" s="1203" t="s">
        <v>369</v>
      </c>
      <c r="E23402" s="125">
        <v>1500</v>
      </c>
      <c r="F23402" s="125"/>
      <c r="G23402" s="125">
        <f t="shared" si="714"/>
        <v>-1500</v>
      </c>
      <c r="H23402" s="1204" t="s">
        <v>16206</v>
      </c>
    </row>
    <row r="23403" spans="1:8" ht="15" x14ac:dyDescent="0.2">
      <c r="A23403" s="1201">
        <v>45723</v>
      </c>
      <c r="B23403" s="1205" t="s">
        <v>11068</v>
      </c>
      <c r="C23403" s="1205" t="s">
        <v>793</v>
      </c>
      <c r="D23403" s="1206" t="s">
        <v>16180</v>
      </c>
      <c r="E23403" s="1049">
        <v>91100</v>
      </c>
      <c r="F23403" s="125"/>
      <c r="G23403" s="125">
        <f t="shared" si="714"/>
        <v>-91100</v>
      </c>
      <c r="H23403" s="1204" t="s">
        <v>16206</v>
      </c>
    </row>
    <row r="23404" spans="1:8" ht="15" x14ac:dyDescent="0.2">
      <c r="A23404" s="1201">
        <v>45723</v>
      </c>
      <c r="B23404" s="1205" t="s">
        <v>15337</v>
      </c>
      <c r="C23404" s="1205" t="s">
        <v>793</v>
      </c>
      <c r="D23404" s="1206" t="s">
        <v>11566</v>
      </c>
      <c r="E23404" s="1049">
        <v>52600</v>
      </c>
      <c r="F23404" s="125"/>
      <c r="G23404" s="125">
        <f t="shared" si="714"/>
        <v>-52600</v>
      </c>
      <c r="H23404" s="1204" t="s">
        <v>16206</v>
      </c>
    </row>
    <row r="23405" spans="1:8" ht="15" x14ac:dyDescent="0.2">
      <c r="A23405" s="1201">
        <v>45723</v>
      </c>
      <c r="B23405" s="1205" t="s">
        <v>14596</v>
      </c>
      <c r="C23405" s="1205" t="s">
        <v>793</v>
      </c>
      <c r="D23405" s="1206" t="s">
        <v>16181</v>
      </c>
      <c r="E23405" s="1049">
        <v>241780</v>
      </c>
      <c r="F23405" s="125"/>
      <c r="G23405" s="125">
        <f t="shared" si="714"/>
        <v>-241780</v>
      </c>
      <c r="H23405" s="1204" t="s">
        <v>16206</v>
      </c>
    </row>
    <row r="23406" spans="1:8" ht="15" x14ac:dyDescent="0.2">
      <c r="A23406" s="1201">
        <v>45723</v>
      </c>
      <c r="B23406" s="1202" t="s">
        <v>15261</v>
      </c>
      <c r="C23406" s="1202" t="s">
        <v>391</v>
      </c>
      <c r="D23406" s="1203" t="s">
        <v>16182</v>
      </c>
      <c r="E23406" s="125">
        <v>10000</v>
      </c>
      <c r="F23406" s="125"/>
      <c r="G23406" s="125">
        <f t="shared" si="714"/>
        <v>-10000</v>
      </c>
      <c r="H23406" s="1204" t="s">
        <v>16206</v>
      </c>
    </row>
    <row r="23407" spans="1:8" ht="15" x14ac:dyDescent="0.2">
      <c r="A23407" s="1201">
        <v>45723</v>
      </c>
      <c r="B23407" s="1202" t="s">
        <v>103</v>
      </c>
      <c r="C23407" s="1202" t="s">
        <v>391</v>
      </c>
      <c r="D23407" s="1203" t="s">
        <v>10199</v>
      </c>
      <c r="E23407" s="125">
        <v>3000</v>
      </c>
      <c r="F23407" s="125"/>
      <c r="G23407" s="125">
        <f t="shared" si="714"/>
        <v>-3000</v>
      </c>
      <c r="H23407" s="1204" t="s">
        <v>16206</v>
      </c>
    </row>
    <row r="23408" spans="1:8" ht="15" x14ac:dyDescent="0.2">
      <c r="A23408" s="1201">
        <v>45723</v>
      </c>
      <c r="B23408" s="1205" t="s">
        <v>15337</v>
      </c>
      <c r="C23408" s="1205" t="s">
        <v>793</v>
      </c>
      <c r="D23408" s="1206" t="s">
        <v>15492</v>
      </c>
      <c r="E23408" s="1049">
        <v>33000</v>
      </c>
      <c r="F23408" s="125"/>
      <c r="G23408" s="125">
        <f t="shared" si="714"/>
        <v>-33000</v>
      </c>
      <c r="H23408" s="1204" t="s">
        <v>16206</v>
      </c>
    </row>
    <row r="23409" spans="1:8" ht="15" x14ac:dyDescent="0.2">
      <c r="A23409" s="1201">
        <v>45723</v>
      </c>
      <c r="B23409" s="1205" t="s">
        <v>13213</v>
      </c>
      <c r="C23409" s="1205" t="s">
        <v>793</v>
      </c>
      <c r="D23409" s="1206" t="s">
        <v>15495</v>
      </c>
      <c r="E23409" s="1049">
        <v>38570</v>
      </c>
      <c r="F23409" s="125"/>
      <c r="G23409" s="125">
        <f t="shared" si="714"/>
        <v>-38570</v>
      </c>
      <c r="H23409" s="1204" t="s">
        <v>16206</v>
      </c>
    </row>
    <row r="23410" spans="1:8" ht="15" x14ac:dyDescent="0.2">
      <c r="A23410" s="1201">
        <v>45723</v>
      </c>
      <c r="B23410" s="1202" t="s">
        <v>15916</v>
      </c>
      <c r="C23410" s="1202" t="s">
        <v>10972</v>
      </c>
      <c r="D23410" s="1203" t="s">
        <v>16183</v>
      </c>
      <c r="E23410" s="125">
        <v>11600</v>
      </c>
      <c r="F23410" s="125"/>
      <c r="G23410" s="125">
        <f t="shared" si="714"/>
        <v>-11600</v>
      </c>
      <c r="H23410" s="1204" t="s">
        <v>16206</v>
      </c>
    </row>
    <row r="23411" spans="1:8" ht="15" x14ac:dyDescent="0.2">
      <c r="A23411" s="1201">
        <v>45723</v>
      </c>
      <c r="B23411" s="1202" t="s">
        <v>14596</v>
      </c>
      <c r="C23411" s="1202" t="s">
        <v>12271</v>
      </c>
      <c r="D23411" s="1203" t="s">
        <v>14571</v>
      </c>
      <c r="E23411" s="125">
        <v>150000</v>
      </c>
      <c r="F23411" s="125"/>
      <c r="G23411" s="125">
        <f t="shared" si="714"/>
        <v>-150000</v>
      </c>
      <c r="H23411" s="1204" t="s">
        <v>16206</v>
      </c>
    </row>
    <row r="23412" spans="1:8" ht="15" x14ac:dyDescent="0.2">
      <c r="A23412" s="1081">
        <v>45723</v>
      </c>
      <c r="B23412" s="1082" t="s">
        <v>12783</v>
      </c>
      <c r="C23412" s="1082" t="s">
        <v>12271</v>
      </c>
      <c r="D23412" s="1123" t="s">
        <v>16184</v>
      </c>
      <c r="E23412" s="1083">
        <v>50000</v>
      </c>
      <c r="F23412" s="1083"/>
      <c r="G23412" s="125">
        <f t="shared" ref="G23412" si="715">F23412-E23412</f>
        <v>-50000</v>
      </c>
      <c r="H23412" s="704" t="s">
        <v>16206</v>
      </c>
    </row>
    <row r="23413" spans="1:8" ht="15" x14ac:dyDescent="0.2">
      <c r="A23413" s="1081">
        <v>45723</v>
      </c>
      <c r="B23413" s="1082" t="s">
        <v>15261</v>
      </c>
      <c r="C23413" s="565" t="s">
        <v>14600</v>
      </c>
      <c r="D23413" s="873" t="s">
        <v>16188</v>
      </c>
      <c r="E23413" s="566">
        <v>25000</v>
      </c>
      <c r="F23413" s="1083"/>
      <c r="G23413" s="125">
        <f t="shared" ref="G23413" si="716">F23413-E23413</f>
        <v>-25000</v>
      </c>
      <c r="H23413" s="704" t="s">
        <v>16206</v>
      </c>
    </row>
    <row r="23414" spans="1:8" ht="15" x14ac:dyDescent="0.2">
      <c r="A23414" s="1081">
        <v>45723</v>
      </c>
      <c r="B23414" s="1082" t="s">
        <v>14568</v>
      </c>
      <c r="C23414" s="565" t="s">
        <v>14600</v>
      </c>
      <c r="D23414" s="873" t="s">
        <v>16188</v>
      </c>
      <c r="E23414" s="566">
        <v>25000</v>
      </c>
      <c r="F23414" s="1083"/>
      <c r="G23414" s="125">
        <f t="shared" ref="G23414:G23432" si="717">F23414-E23414</f>
        <v>-25000</v>
      </c>
      <c r="H23414" s="704" t="s">
        <v>16206</v>
      </c>
    </row>
    <row r="23415" spans="1:8" ht="15" x14ac:dyDescent="0.2">
      <c r="A23415" s="1081">
        <v>45723</v>
      </c>
      <c r="B23415" s="1082" t="s">
        <v>11068</v>
      </c>
      <c r="C23415" s="669" t="s">
        <v>1062</v>
      </c>
      <c r="D23415" s="905" t="s">
        <v>16189</v>
      </c>
      <c r="E23415" s="671">
        <v>41115</v>
      </c>
      <c r="F23415" s="1083"/>
      <c r="G23415" s="125">
        <f t="shared" si="717"/>
        <v>-41115</v>
      </c>
      <c r="H23415" s="704" t="s">
        <v>16206</v>
      </c>
    </row>
    <row r="23416" spans="1:8" ht="15" x14ac:dyDescent="0.2">
      <c r="A23416" s="1081">
        <v>45723</v>
      </c>
      <c r="B23416" s="1082" t="s">
        <v>7801</v>
      </c>
      <c r="C23416" s="669" t="s">
        <v>1062</v>
      </c>
      <c r="D23416" s="905" t="s">
        <v>16189</v>
      </c>
      <c r="E23416" s="671">
        <v>11850</v>
      </c>
      <c r="F23416" s="1083"/>
      <c r="G23416" s="125">
        <f t="shared" si="717"/>
        <v>-11850</v>
      </c>
      <c r="H23416" s="704" t="s">
        <v>16206</v>
      </c>
    </row>
    <row r="23417" spans="1:8" ht="15" x14ac:dyDescent="0.2">
      <c r="A23417" s="1081">
        <v>45723</v>
      </c>
      <c r="B23417" s="1082" t="s">
        <v>9344</v>
      </c>
      <c r="C23417" s="669" t="s">
        <v>1062</v>
      </c>
      <c r="D23417" s="905" t="s">
        <v>16189</v>
      </c>
      <c r="E23417" s="671">
        <v>1950</v>
      </c>
      <c r="F23417" s="1083"/>
      <c r="G23417" s="125">
        <f t="shared" si="717"/>
        <v>-1950</v>
      </c>
      <c r="H23417" s="704" t="s">
        <v>16206</v>
      </c>
    </row>
    <row r="23418" spans="1:8" ht="15" x14ac:dyDescent="0.2">
      <c r="A23418" s="1081">
        <v>45723</v>
      </c>
      <c r="B23418" s="1082" t="s">
        <v>12388</v>
      </c>
      <c r="C23418" s="669" t="s">
        <v>1062</v>
      </c>
      <c r="D23418" s="905" t="s">
        <v>16189</v>
      </c>
      <c r="E23418" s="671">
        <v>3292</v>
      </c>
      <c r="F23418" s="1083"/>
      <c r="G23418" s="125">
        <f t="shared" si="717"/>
        <v>-3292</v>
      </c>
      <c r="H23418" s="704" t="s">
        <v>16206</v>
      </c>
    </row>
    <row r="23419" spans="1:8" ht="15" x14ac:dyDescent="0.2">
      <c r="A23419" s="1081">
        <v>45723</v>
      </c>
      <c r="B23419" s="1082" t="s">
        <v>12671</v>
      </c>
      <c r="C23419" s="669" t="s">
        <v>1062</v>
      </c>
      <c r="D23419" s="905" t="s">
        <v>16189</v>
      </c>
      <c r="E23419" s="671">
        <v>28118</v>
      </c>
      <c r="F23419" s="1083"/>
      <c r="G23419" s="125">
        <f t="shared" si="717"/>
        <v>-28118</v>
      </c>
      <c r="H23419" s="704" t="s">
        <v>16206</v>
      </c>
    </row>
    <row r="23420" spans="1:8" ht="15" x14ac:dyDescent="0.2">
      <c r="A23420" s="1081">
        <v>45723</v>
      </c>
      <c r="B23420" s="1082" t="s">
        <v>13098</v>
      </c>
      <c r="C23420" s="669" t="s">
        <v>1062</v>
      </c>
      <c r="D23420" s="905" t="s">
        <v>16189</v>
      </c>
      <c r="E23420" s="671">
        <v>13623</v>
      </c>
      <c r="F23420" s="1083"/>
      <c r="G23420" s="125">
        <f t="shared" si="717"/>
        <v>-13623</v>
      </c>
      <c r="H23420" s="704" t="s">
        <v>16206</v>
      </c>
    </row>
    <row r="23421" spans="1:8" ht="15" x14ac:dyDescent="0.2">
      <c r="A23421" s="1081">
        <v>45723</v>
      </c>
      <c r="B23421" s="1082" t="s">
        <v>13240</v>
      </c>
      <c r="C23421" s="669" t="s">
        <v>1062</v>
      </c>
      <c r="D23421" s="905" t="s">
        <v>16189</v>
      </c>
      <c r="E23421" s="671">
        <v>31245</v>
      </c>
      <c r="F23421" s="1083"/>
      <c r="G23421" s="125">
        <f t="shared" si="717"/>
        <v>-31245</v>
      </c>
      <c r="H23421" s="704" t="s">
        <v>16206</v>
      </c>
    </row>
    <row r="23422" spans="1:8" ht="15" x14ac:dyDescent="0.2">
      <c r="A23422" s="1081">
        <v>45723</v>
      </c>
      <c r="B23422" s="1082" t="s">
        <v>13213</v>
      </c>
      <c r="C23422" s="669" t="s">
        <v>1062</v>
      </c>
      <c r="D23422" s="905" t="s">
        <v>16189</v>
      </c>
      <c r="E23422" s="671">
        <v>23937</v>
      </c>
      <c r="F23422" s="1083"/>
      <c r="G23422" s="125">
        <f t="shared" si="717"/>
        <v>-23937</v>
      </c>
      <c r="H23422" s="704" t="s">
        <v>16206</v>
      </c>
    </row>
    <row r="23423" spans="1:8" ht="15" x14ac:dyDescent="0.2">
      <c r="A23423" s="1081">
        <v>45723</v>
      </c>
      <c r="B23423" s="1082" t="s">
        <v>13165</v>
      </c>
      <c r="C23423" s="669" t="s">
        <v>1062</v>
      </c>
      <c r="D23423" s="905" t="s">
        <v>16189</v>
      </c>
      <c r="E23423" s="671">
        <v>689</v>
      </c>
      <c r="F23423" s="1083"/>
      <c r="G23423" s="125">
        <f t="shared" si="717"/>
        <v>-689</v>
      </c>
      <c r="H23423" s="704" t="s">
        <v>16206</v>
      </c>
    </row>
    <row r="23424" spans="1:8" ht="15" x14ac:dyDescent="0.2">
      <c r="A23424" s="1081">
        <v>45723</v>
      </c>
      <c r="B23424" s="1082" t="s">
        <v>13417</v>
      </c>
      <c r="C23424" s="669" t="s">
        <v>1062</v>
      </c>
      <c r="D23424" s="905" t="s">
        <v>16189</v>
      </c>
      <c r="E23424" s="671">
        <v>1260</v>
      </c>
      <c r="F23424" s="1083"/>
      <c r="G23424" s="125">
        <f t="shared" si="717"/>
        <v>-1260</v>
      </c>
      <c r="H23424" s="704" t="s">
        <v>16206</v>
      </c>
    </row>
    <row r="23425" spans="1:8" ht="15" x14ac:dyDescent="0.2">
      <c r="A23425" s="1081">
        <v>45723</v>
      </c>
      <c r="B23425" s="1082" t="s">
        <v>13519</v>
      </c>
      <c r="C23425" s="669" t="s">
        <v>1062</v>
      </c>
      <c r="D23425" s="905" t="s">
        <v>16189</v>
      </c>
      <c r="E23425" s="671">
        <v>48500</v>
      </c>
      <c r="F23425" s="1083"/>
      <c r="G23425" s="125">
        <f t="shared" si="717"/>
        <v>-48500</v>
      </c>
      <c r="H23425" s="704" t="s">
        <v>16206</v>
      </c>
    </row>
    <row r="23426" spans="1:8" ht="15" x14ac:dyDescent="0.2">
      <c r="A23426" s="1081">
        <v>45723</v>
      </c>
      <c r="B23426" s="1082" t="s">
        <v>14539</v>
      </c>
      <c r="C23426" s="669" t="s">
        <v>1062</v>
      </c>
      <c r="D23426" s="905" t="s">
        <v>16189</v>
      </c>
      <c r="E23426" s="671">
        <v>13490</v>
      </c>
      <c r="F23426" s="1083"/>
      <c r="G23426" s="125">
        <f t="shared" si="717"/>
        <v>-13490</v>
      </c>
      <c r="H23426" s="704" t="s">
        <v>16206</v>
      </c>
    </row>
    <row r="23427" spans="1:8" ht="15" x14ac:dyDescent="0.2">
      <c r="A23427" s="1081">
        <v>45723</v>
      </c>
      <c r="B23427" s="1082" t="s">
        <v>15033</v>
      </c>
      <c r="C23427" s="669" t="s">
        <v>1062</v>
      </c>
      <c r="D23427" s="905" t="s">
        <v>16189</v>
      </c>
      <c r="E23427" s="671">
        <v>2973</v>
      </c>
      <c r="F23427" s="1083"/>
      <c r="G23427" s="125">
        <f t="shared" si="717"/>
        <v>-2973</v>
      </c>
      <c r="H23427" s="704" t="s">
        <v>16206</v>
      </c>
    </row>
    <row r="23428" spans="1:8" ht="15" x14ac:dyDescent="0.2">
      <c r="A23428" s="1081">
        <v>45723</v>
      </c>
      <c r="B23428" s="1082" t="s">
        <v>15257</v>
      </c>
      <c r="C23428" s="669" t="s">
        <v>1062</v>
      </c>
      <c r="D23428" s="905" t="s">
        <v>16189</v>
      </c>
      <c r="E23428" s="671">
        <v>18043</v>
      </c>
      <c r="F23428" s="1083"/>
      <c r="G23428" s="125">
        <f t="shared" si="717"/>
        <v>-18043</v>
      </c>
      <c r="H23428" s="704" t="s">
        <v>16206</v>
      </c>
    </row>
    <row r="23429" spans="1:8" ht="15" x14ac:dyDescent="0.2">
      <c r="A23429" s="1081">
        <v>45723</v>
      </c>
      <c r="B23429" s="1082" t="s">
        <v>15260</v>
      </c>
      <c r="C23429" s="669" t="s">
        <v>1062</v>
      </c>
      <c r="D23429" s="905" t="s">
        <v>16189</v>
      </c>
      <c r="E23429" s="671">
        <v>9915</v>
      </c>
      <c r="F23429" s="1083"/>
      <c r="G23429" s="125">
        <f t="shared" si="717"/>
        <v>-9915</v>
      </c>
      <c r="H23429" s="704" t="s">
        <v>16206</v>
      </c>
    </row>
    <row r="23430" spans="1:8" ht="24" x14ac:dyDescent="0.2">
      <c r="A23430" s="1081">
        <v>45723</v>
      </c>
      <c r="B23430" s="1082" t="s">
        <v>14334</v>
      </c>
      <c r="C23430" s="1082" t="s">
        <v>10972</v>
      </c>
      <c r="D23430" s="1123" t="s">
        <v>16185</v>
      </c>
      <c r="E23430" s="1083">
        <v>54900</v>
      </c>
      <c r="F23430" s="1083"/>
      <c r="G23430" s="125">
        <f t="shared" si="717"/>
        <v>-54900</v>
      </c>
      <c r="H23430" s="704" t="s">
        <v>16206</v>
      </c>
    </row>
    <row r="23431" spans="1:8" ht="15" x14ac:dyDescent="0.2">
      <c r="A23431" s="1201">
        <v>45723</v>
      </c>
      <c r="B23431" s="1202" t="s">
        <v>25</v>
      </c>
      <c r="C23431" s="1202" t="s">
        <v>7593</v>
      </c>
      <c r="D23431" s="1203" t="s">
        <v>16186</v>
      </c>
      <c r="E23431" s="125">
        <v>85000</v>
      </c>
      <c r="F23431" s="125"/>
      <c r="G23431" s="125">
        <f t="shared" si="717"/>
        <v>-85000</v>
      </c>
      <c r="H23431" s="1204" t="s">
        <v>16206</v>
      </c>
    </row>
    <row r="23432" spans="1:8" ht="15" x14ac:dyDescent="0.2">
      <c r="A23432" s="1201">
        <v>45723</v>
      </c>
      <c r="B23432" s="1202" t="s">
        <v>15337</v>
      </c>
      <c r="C23432" s="1202" t="s">
        <v>285</v>
      </c>
      <c r="D23432" s="1203" t="s">
        <v>16187</v>
      </c>
      <c r="E23432" s="125">
        <v>20000</v>
      </c>
      <c r="F23432" s="125"/>
      <c r="G23432" s="125">
        <f t="shared" si="717"/>
        <v>-20000</v>
      </c>
      <c r="H23432" s="1204" t="s">
        <v>16206</v>
      </c>
    </row>
    <row r="23433" spans="1:8" ht="15" x14ac:dyDescent="0.2">
      <c r="A23433" s="1201">
        <v>45724</v>
      </c>
      <c r="B23433" s="1202" t="s">
        <v>11864</v>
      </c>
      <c r="C23433" s="1202" t="s">
        <v>10972</v>
      </c>
      <c r="D23433" s="1203" t="s">
        <v>16190</v>
      </c>
      <c r="E23433" s="125">
        <v>3600</v>
      </c>
      <c r="F23433" s="125"/>
      <c r="G23433" s="125">
        <f t="shared" ref="G23433:G23438" si="718">F23433-E23433</f>
        <v>-3600</v>
      </c>
      <c r="H23433" s="1204" t="s">
        <v>16206</v>
      </c>
    </row>
    <row r="23434" spans="1:8" ht="15" x14ac:dyDescent="0.2">
      <c r="A23434" s="1201">
        <v>45724</v>
      </c>
      <c r="B23434" s="1202" t="s">
        <v>15261</v>
      </c>
      <c r="C23434" s="1202" t="s">
        <v>10972</v>
      </c>
      <c r="D23434" s="1203" t="s">
        <v>16191</v>
      </c>
      <c r="E23434" s="125">
        <v>3208</v>
      </c>
      <c r="F23434" s="125"/>
      <c r="G23434" s="125">
        <f t="shared" si="718"/>
        <v>-3208</v>
      </c>
      <c r="H23434" s="1204" t="s">
        <v>16206</v>
      </c>
    </row>
    <row r="23435" spans="1:8" ht="15" x14ac:dyDescent="0.2">
      <c r="A23435" s="1201">
        <v>45724</v>
      </c>
      <c r="B23435" s="1205" t="s">
        <v>14596</v>
      </c>
      <c r="C23435" s="1205" t="s">
        <v>793</v>
      </c>
      <c r="D23435" s="1206" t="s">
        <v>11015</v>
      </c>
      <c r="E23435" s="1049">
        <v>59500</v>
      </c>
      <c r="F23435" s="125"/>
      <c r="G23435" s="125">
        <f t="shared" si="718"/>
        <v>-59500</v>
      </c>
      <c r="H23435" s="1204" t="s">
        <v>16206</v>
      </c>
    </row>
    <row r="23436" spans="1:8" ht="15" x14ac:dyDescent="0.2">
      <c r="A23436" s="1201">
        <v>45724</v>
      </c>
      <c r="B23436" s="1205" t="s">
        <v>13213</v>
      </c>
      <c r="C23436" s="1205" t="s">
        <v>793</v>
      </c>
      <c r="D23436" s="1206" t="s">
        <v>15477</v>
      </c>
      <c r="E23436" s="1049">
        <v>30400</v>
      </c>
      <c r="F23436" s="125"/>
      <c r="G23436" s="125">
        <f t="shared" si="718"/>
        <v>-30400</v>
      </c>
      <c r="H23436" s="1204" t="s">
        <v>16206</v>
      </c>
    </row>
    <row r="23437" spans="1:8" ht="15" x14ac:dyDescent="0.2">
      <c r="A23437" s="1201">
        <v>45724</v>
      </c>
      <c r="B23437" s="1202" t="s">
        <v>14596</v>
      </c>
      <c r="C23437" s="1202" t="s">
        <v>391</v>
      </c>
      <c r="D23437" s="1203" t="s">
        <v>10294</v>
      </c>
      <c r="E23437" s="125">
        <v>1300</v>
      </c>
      <c r="F23437" s="125"/>
      <c r="G23437" s="125">
        <f t="shared" si="718"/>
        <v>-1300</v>
      </c>
      <c r="H23437" s="1204" t="s">
        <v>16206</v>
      </c>
    </row>
    <row r="23438" spans="1:8" ht="15" x14ac:dyDescent="0.2">
      <c r="A23438" s="1201">
        <v>45724</v>
      </c>
      <c r="B23438" s="1202" t="s">
        <v>13240</v>
      </c>
      <c r="C23438" s="1202" t="s">
        <v>10972</v>
      </c>
      <c r="D23438" s="1203" t="s">
        <v>16192</v>
      </c>
      <c r="E23438" s="125">
        <v>10000</v>
      </c>
      <c r="F23438" s="125"/>
      <c r="G23438" s="125">
        <f t="shared" si="718"/>
        <v>-10000</v>
      </c>
      <c r="H23438" s="1204" t="s">
        <v>16206</v>
      </c>
    </row>
    <row r="23439" spans="1:8" ht="15" x14ac:dyDescent="0.2">
      <c r="A23439" s="1081">
        <v>45724</v>
      </c>
      <c r="B23439" s="1082" t="s">
        <v>10045</v>
      </c>
      <c r="C23439" s="1082" t="s">
        <v>391</v>
      </c>
      <c r="D23439" s="1123" t="s">
        <v>16193</v>
      </c>
      <c r="E23439" s="1083">
        <v>17000</v>
      </c>
      <c r="F23439" s="1083"/>
      <c r="G23439" s="125">
        <f t="shared" ref="G23439" si="719">F23439-E23439</f>
        <v>-17000</v>
      </c>
      <c r="H23439" s="704" t="s">
        <v>16206</v>
      </c>
    </row>
    <row r="23440" spans="1:8" ht="15" x14ac:dyDescent="0.2">
      <c r="A23440" s="1081">
        <v>45725</v>
      </c>
      <c r="B23440" s="1082" t="s">
        <v>11068</v>
      </c>
      <c r="C23440" s="669" t="s">
        <v>11721</v>
      </c>
      <c r="D23440" s="905" t="s">
        <v>16194</v>
      </c>
      <c r="E23440" s="671">
        <v>120229</v>
      </c>
      <c r="F23440" s="1083"/>
      <c r="G23440" s="125">
        <f t="shared" ref="G23440" si="720">F23440-E23440</f>
        <v>-120229</v>
      </c>
      <c r="H23440" s="704" t="s">
        <v>16206</v>
      </c>
    </row>
    <row r="23441" spans="1:8" ht="15" x14ac:dyDescent="0.2">
      <c r="A23441" s="1081">
        <v>45725</v>
      </c>
      <c r="B23441" s="1082" t="s">
        <v>13279</v>
      </c>
      <c r="C23441" s="669" t="s">
        <v>11721</v>
      </c>
      <c r="D23441" s="905" t="s">
        <v>16194</v>
      </c>
      <c r="E23441" s="671">
        <v>94000</v>
      </c>
      <c r="F23441" s="1083"/>
      <c r="G23441" s="125">
        <f t="shared" ref="G23441:G23443" si="721">F23441-E23441</f>
        <v>-94000</v>
      </c>
      <c r="H23441" s="704" t="s">
        <v>16206</v>
      </c>
    </row>
    <row r="23442" spans="1:8" ht="15" x14ac:dyDescent="0.2">
      <c r="A23442" s="1081">
        <v>45725</v>
      </c>
      <c r="B23442" s="1082" t="s">
        <v>13904</v>
      </c>
      <c r="C23442" s="669" t="s">
        <v>11721</v>
      </c>
      <c r="D23442" s="905" t="s">
        <v>16194</v>
      </c>
      <c r="E23442" s="671">
        <v>191771</v>
      </c>
      <c r="F23442" s="1083"/>
      <c r="G23442" s="125">
        <f t="shared" si="721"/>
        <v>-191771</v>
      </c>
      <c r="H23442" s="704" t="s">
        <v>16206</v>
      </c>
    </row>
    <row r="23443" spans="1:8" ht="15" x14ac:dyDescent="0.2">
      <c r="A23443" s="1081">
        <v>45725</v>
      </c>
      <c r="B23443" s="1082" t="s">
        <v>13297</v>
      </c>
      <c r="C23443" s="669" t="s">
        <v>11721</v>
      </c>
      <c r="D23443" s="905" t="s">
        <v>16194</v>
      </c>
      <c r="E23443" s="671">
        <v>94000</v>
      </c>
      <c r="F23443" s="1083"/>
      <c r="G23443" s="125">
        <f t="shared" si="721"/>
        <v>-94000</v>
      </c>
      <c r="H23443" s="704" t="s">
        <v>16206</v>
      </c>
    </row>
    <row r="23444" spans="1:8" ht="15" x14ac:dyDescent="0.2">
      <c r="A23444" s="1201">
        <v>45726</v>
      </c>
      <c r="B23444" s="1202" t="s">
        <v>103</v>
      </c>
      <c r="C23444" s="1202" t="s">
        <v>1494</v>
      </c>
      <c r="D23444" s="1203" t="s">
        <v>369</v>
      </c>
      <c r="E23444" s="125">
        <v>1900</v>
      </c>
      <c r="F23444" s="125"/>
      <c r="G23444" s="125">
        <f t="shared" ref="G23444:G23445" si="722">F23444-E23444</f>
        <v>-1900</v>
      </c>
      <c r="H23444" s="1204" t="s">
        <v>16206</v>
      </c>
    </row>
    <row r="23445" spans="1:8" ht="15" x14ac:dyDescent="0.2">
      <c r="A23445" s="1201">
        <v>45726</v>
      </c>
      <c r="B23445" s="1202" t="s">
        <v>14596</v>
      </c>
      <c r="C23445" s="1202" t="s">
        <v>3144</v>
      </c>
      <c r="D23445" s="1203" t="s">
        <v>9212</v>
      </c>
      <c r="E23445" s="125">
        <v>20550</v>
      </c>
      <c r="F23445" s="125"/>
      <c r="G23445" s="125">
        <f t="shared" si="722"/>
        <v>-20550</v>
      </c>
      <c r="H23445" s="1204" t="s">
        <v>16206</v>
      </c>
    </row>
    <row r="23446" spans="1:8" ht="15" x14ac:dyDescent="0.2">
      <c r="A23446" s="1081">
        <v>45726</v>
      </c>
      <c r="B23446" s="1082" t="s">
        <v>11068</v>
      </c>
      <c r="C23446" s="669" t="s">
        <v>14180</v>
      </c>
      <c r="D23446" s="905" t="s">
        <v>16196</v>
      </c>
      <c r="E23446" s="671">
        <v>86110</v>
      </c>
      <c r="F23446" s="1083"/>
      <c r="G23446" s="125">
        <f t="shared" ref="G23446:G23451" si="723">F23446-E23446</f>
        <v>-86110</v>
      </c>
      <c r="H23446" s="704" t="s">
        <v>16206</v>
      </c>
    </row>
    <row r="23447" spans="1:8" ht="15" x14ac:dyDescent="0.2">
      <c r="A23447" s="1081">
        <v>45726</v>
      </c>
      <c r="B23447" s="1082" t="s">
        <v>12783</v>
      </c>
      <c r="C23447" s="669" t="s">
        <v>14180</v>
      </c>
      <c r="D23447" s="905" t="s">
        <v>16196</v>
      </c>
      <c r="E23447" s="671">
        <v>393890</v>
      </c>
      <c r="F23447" s="1083"/>
      <c r="G23447" s="125">
        <f t="shared" si="723"/>
        <v>-393890</v>
      </c>
      <c r="H23447" s="704" t="s">
        <v>16206</v>
      </c>
    </row>
    <row r="23448" spans="1:8" ht="15" x14ac:dyDescent="0.2">
      <c r="A23448" s="1081">
        <v>45726</v>
      </c>
      <c r="B23448" s="1082" t="s">
        <v>12671</v>
      </c>
      <c r="C23448" s="669" t="s">
        <v>14180</v>
      </c>
      <c r="D23448" s="905" t="s">
        <v>16196</v>
      </c>
      <c r="E23448" s="671">
        <v>20000</v>
      </c>
      <c r="F23448" s="1083"/>
      <c r="G23448" s="125">
        <f t="shared" si="723"/>
        <v>-20000</v>
      </c>
      <c r="H23448" s="704" t="s">
        <v>16206</v>
      </c>
    </row>
    <row r="23449" spans="1:8" ht="24" x14ac:dyDescent="0.2">
      <c r="A23449" s="1081">
        <v>45726</v>
      </c>
      <c r="B23449" s="1082" t="s">
        <v>10045</v>
      </c>
      <c r="C23449" s="1082" t="s">
        <v>391</v>
      </c>
      <c r="D23449" s="1123" t="s">
        <v>16195</v>
      </c>
      <c r="E23449" s="1083">
        <v>49000</v>
      </c>
      <c r="F23449" s="1083"/>
      <c r="G23449" s="125">
        <f t="shared" si="723"/>
        <v>-49000</v>
      </c>
      <c r="H23449" s="704" t="s">
        <v>16206</v>
      </c>
    </row>
    <row r="23450" spans="1:8" ht="15" x14ac:dyDescent="0.2">
      <c r="A23450" s="1081">
        <v>45726</v>
      </c>
      <c r="B23450" s="1082" t="s">
        <v>15260</v>
      </c>
      <c r="C23450" s="669" t="s">
        <v>3144</v>
      </c>
      <c r="D23450" s="905" t="s">
        <v>16197</v>
      </c>
      <c r="E23450" s="671">
        <v>127161</v>
      </c>
      <c r="F23450" s="1083"/>
      <c r="G23450" s="125">
        <f t="shared" si="723"/>
        <v>-127161</v>
      </c>
      <c r="H23450" s="704" t="s">
        <v>16206</v>
      </c>
    </row>
    <row r="23451" spans="1:8" ht="15" x14ac:dyDescent="0.2">
      <c r="A23451" s="1081">
        <v>45726</v>
      </c>
      <c r="B23451" s="1082" t="s">
        <v>13240</v>
      </c>
      <c r="C23451" s="669" t="s">
        <v>3144</v>
      </c>
      <c r="D23451" s="905" t="s">
        <v>16197</v>
      </c>
      <c r="E23451" s="671">
        <v>42260</v>
      </c>
      <c r="F23451" s="1083"/>
      <c r="G23451" s="125">
        <f t="shared" si="723"/>
        <v>-42260</v>
      </c>
      <c r="H23451" s="704" t="s">
        <v>16206</v>
      </c>
    </row>
    <row r="23452" spans="1:8" ht="15" x14ac:dyDescent="0.2">
      <c r="A23452" s="1081">
        <v>45727</v>
      </c>
      <c r="B23452" s="1082" t="s">
        <v>11423</v>
      </c>
      <c r="C23452" s="550" t="s">
        <v>15923</v>
      </c>
      <c r="D23452" s="739" t="s">
        <v>16200</v>
      </c>
      <c r="E23452" s="551">
        <v>14432</v>
      </c>
      <c r="F23452" s="1083"/>
      <c r="G23452" s="125">
        <f t="shared" ref="G23452:G23478" si="724">F23452-E23452</f>
        <v>-14432</v>
      </c>
      <c r="H23452" s="704" t="s">
        <v>16206</v>
      </c>
    </row>
    <row r="23453" spans="1:8" ht="15" x14ac:dyDescent="0.2">
      <c r="A23453" s="1081">
        <v>45727</v>
      </c>
      <c r="B23453" s="1082" t="s">
        <v>12492</v>
      </c>
      <c r="C23453" s="550" t="s">
        <v>15923</v>
      </c>
      <c r="D23453" s="739" t="s">
        <v>16200</v>
      </c>
      <c r="E23453" s="551">
        <v>64807</v>
      </c>
      <c r="F23453" s="1083"/>
      <c r="G23453" s="125">
        <f t="shared" si="724"/>
        <v>-64807</v>
      </c>
      <c r="H23453" s="704" t="s">
        <v>16206</v>
      </c>
    </row>
    <row r="23454" spans="1:8" ht="15" x14ac:dyDescent="0.2">
      <c r="A23454" s="1081">
        <v>45727</v>
      </c>
      <c r="B23454" s="1082" t="s">
        <v>12671</v>
      </c>
      <c r="C23454" s="550" t="s">
        <v>15923</v>
      </c>
      <c r="D23454" s="739" t="s">
        <v>16200</v>
      </c>
      <c r="E23454" s="551">
        <v>85960</v>
      </c>
      <c r="F23454" s="1083"/>
      <c r="G23454" s="125">
        <f t="shared" si="724"/>
        <v>-85960</v>
      </c>
      <c r="H23454" s="704" t="s">
        <v>16206</v>
      </c>
    </row>
    <row r="23455" spans="1:8" ht="15" x14ac:dyDescent="0.2">
      <c r="A23455" s="1081">
        <v>45727</v>
      </c>
      <c r="B23455" s="1082" t="s">
        <v>13098</v>
      </c>
      <c r="C23455" s="550" t="s">
        <v>15923</v>
      </c>
      <c r="D23455" s="739" t="s">
        <v>16200</v>
      </c>
      <c r="E23455" s="551">
        <v>8059</v>
      </c>
      <c r="F23455" s="1083"/>
      <c r="G23455" s="125">
        <f t="shared" si="724"/>
        <v>-8059</v>
      </c>
      <c r="H23455" s="704" t="s">
        <v>16206</v>
      </c>
    </row>
    <row r="23456" spans="1:8" ht="15" x14ac:dyDescent="0.2">
      <c r="A23456" s="1081">
        <v>45727</v>
      </c>
      <c r="B23456" s="1082" t="s">
        <v>13240</v>
      </c>
      <c r="C23456" s="550" t="s">
        <v>15923</v>
      </c>
      <c r="D23456" s="739" t="s">
        <v>16200</v>
      </c>
      <c r="E23456" s="551">
        <v>60172</v>
      </c>
      <c r="F23456" s="1083"/>
      <c r="G23456" s="125">
        <f t="shared" si="724"/>
        <v>-60172</v>
      </c>
      <c r="H23456" s="704" t="s">
        <v>16206</v>
      </c>
    </row>
    <row r="23457" spans="1:8" ht="15" x14ac:dyDescent="0.2">
      <c r="A23457" s="1081">
        <v>45727</v>
      </c>
      <c r="B23457" s="1082" t="s">
        <v>13213</v>
      </c>
      <c r="C23457" s="550" t="s">
        <v>15923</v>
      </c>
      <c r="D23457" s="739" t="s">
        <v>16200</v>
      </c>
      <c r="E23457" s="551">
        <v>86026</v>
      </c>
      <c r="F23457" s="1083"/>
      <c r="G23457" s="125">
        <f t="shared" si="724"/>
        <v>-86026</v>
      </c>
      <c r="H23457" s="704" t="s">
        <v>16206</v>
      </c>
    </row>
    <row r="23458" spans="1:8" ht="15" x14ac:dyDescent="0.2">
      <c r="A23458" s="1081">
        <v>45727</v>
      </c>
      <c r="B23458" s="1082" t="s">
        <v>13278</v>
      </c>
      <c r="C23458" s="550" t="s">
        <v>15923</v>
      </c>
      <c r="D23458" s="739" t="s">
        <v>16200</v>
      </c>
      <c r="E23458" s="551">
        <v>81553</v>
      </c>
      <c r="F23458" s="1083"/>
      <c r="G23458" s="125">
        <f t="shared" si="724"/>
        <v>-81553</v>
      </c>
      <c r="H23458" s="704" t="s">
        <v>16206</v>
      </c>
    </row>
    <row r="23459" spans="1:8" ht="15" x14ac:dyDescent="0.2">
      <c r="A23459" s="1081">
        <v>45727</v>
      </c>
      <c r="B23459" s="1082" t="s">
        <v>14539</v>
      </c>
      <c r="C23459" s="550" t="s">
        <v>15923</v>
      </c>
      <c r="D23459" s="739" t="s">
        <v>16200</v>
      </c>
      <c r="E23459" s="551">
        <v>85881</v>
      </c>
      <c r="F23459" s="1083"/>
      <c r="G23459" s="125">
        <f t="shared" si="724"/>
        <v>-85881</v>
      </c>
      <c r="H23459" s="704" t="s">
        <v>16206</v>
      </c>
    </row>
    <row r="23460" spans="1:8" ht="15" x14ac:dyDescent="0.2">
      <c r="A23460" s="1081">
        <v>45727</v>
      </c>
      <c r="B23460" s="1082" t="s">
        <v>14351</v>
      </c>
      <c r="C23460" s="550" t="s">
        <v>15923</v>
      </c>
      <c r="D23460" s="739" t="s">
        <v>16200</v>
      </c>
      <c r="E23460" s="551">
        <v>116510</v>
      </c>
      <c r="F23460" s="1083"/>
      <c r="G23460" s="125">
        <f t="shared" si="724"/>
        <v>-116510</v>
      </c>
      <c r="H23460" s="704" t="s">
        <v>16206</v>
      </c>
    </row>
    <row r="23461" spans="1:8" ht="15" x14ac:dyDescent="0.2">
      <c r="A23461" s="1081">
        <v>45727</v>
      </c>
      <c r="B23461" s="1082" t="s">
        <v>14596</v>
      </c>
      <c r="C23461" s="550" t="s">
        <v>15923</v>
      </c>
      <c r="D23461" s="739" t="s">
        <v>16200</v>
      </c>
      <c r="E23461" s="551">
        <v>92744</v>
      </c>
      <c r="F23461" s="1083"/>
      <c r="G23461" s="125">
        <f t="shared" si="724"/>
        <v>-92744</v>
      </c>
      <c r="H23461" s="704" t="s">
        <v>16206</v>
      </c>
    </row>
    <row r="23462" spans="1:8" ht="15" x14ac:dyDescent="0.2">
      <c r="A23462" s="1081">
        <v>45727</v>
      </c>
      <c r="B23462" s="1082" t="s">
        <v>15004</v>
      </c>
      <c r="C23462" s="550" t="s">
        <v>15923</v>
      </c>
      <c r="D23462" s="739" t="s">
        <v>16200</v>
      </c>
      <c r="E23462" s="551">
        <v>14554</v>
      </c>
      <c r="F23462" s="1083"/>
      <c r="G23462" s="125">
        <f t="shared" si="724"/>
        <v>-14554</v>
      </c>
      <c r="H23462" s="704" t="s">
        <v>16206</v>
      </c>
    </row>
    <row r="23463" spans="1:8" ht="15" x14ac:dyDescent="0.2">
      <c r="A23463" s="1081">
        <v>45727</v>
      </c>
      <c r="B23463" s="1082" t="s">
        <v>15033</v>
      </c>
      <c r="C23463" s="550" t="s">
        <v>15923</v>
      </c>
      <c r="D23463" s="739" t="s">
        <v>16200</v>
      </c>
      <c r="E23463" s="551">
        <v>59094</v>
      </c>
      <c r="F23463" s="1083"/>
      <c r="G23463" s="125">
        <f t="shared" si="724"/>
        <v>-59094</v>
      </c>
      <c r="H23463" s="704" t="s">
        <v>16206</v>
      </c>
    </row>
    <row r="23464" spans="1:8" ht="15" x14ac:dyDescent="0.2">
      <c r="A23464" s="1081">
        <v>45727</v>
      </c>
      <c r="B23464" s="1082" t="s">
        <v>15260</v>
      </c>
      <c r="C23464" s="550" t="s">
        <v>15923</v>
      </c>
      <c r="D23464" s="739" t="s">
        <v>16200</v>
      </c>
      <c r="E23464" s="551">
        <v>30208</v>
      </c>
      <c r="F23464" s="1083"/>
      <c r="G23464" s="125">
        <f t="shared" si="724"/>
        <v>-30208</v>
      </c>
      <c r="H23464" s="704" t="s">
        <v>16206</v>
      </c>
    </row>
    <row r="23465" spans="1:8" ht="15" x14ac:dyDescent="0.2">
      <c r="A23465" s="1081">
        <v>45727</v>
      </c>
      <c r="B23465" s="1082" t="s">
        <v>16063</v>
      </c>
      <c r="C23465" s="649" t="s">
        <v>10972</v>
      </c>
      <c r="D23465" s="904" t="s">
        <v>16222</v>
      </c>
      <c r="E23465" s="650">
        <v>92640</v>
      </c>
      <c r="F23465" s="1083"/>
      <c r="G23465" s="125">
        <f t="shared" si="724"/>
        <v>-92640</v>
      </c>
      <c r="H23465" s="704" t="s">
        <v>16206</v>
      </c>
    </row>
    <row r="23466" spans="1:8" ht="15" x14ac:dyDescent="0.2">
      <c r="A23466" s="1081">
        <v>45727</v>
      </c>
      <c r="B23466" s="1082" t="s">
        <v>13278</v>
      </c>
      <c r="C23466" s="649" t="s">
        <v>10972</v>
      </c>
      <c r="D23466" s="904" t="s">
        <v>16222</v>
      </c>
      <c r="E23466" s="650">
        <v>24030</v>
      </c>
      <c r="F23466" s="1083"/>
      <c r="G23466" s="125">
        <f t="shared" si="724"/>
        <v>-24030</v>
      </c>
      <c r="H23466" s="704" t="s">
        <v>16206</v>
      </c>
    </row>
    <row r="23467" spans="1:8" ht="15" x14ac:dyDescent="0.2">
      <c r="A23467" s="1081">
        <v>45727</v>
      </c>
      <c r="B23467" s="1082" t="s">
        <v>15338</v>
      </c>
      <c r="C23467" s="649" t="s">
        <v>10972</v>
      </c>
      <c r="D23467" s="904" t="s">
        <v>16222</v>
      </c>
      <c r="E23467" s="650">
        <v>13850</v>
      </c>
      <c r="F23467" s="1083"/>
      <c r="G23467" s="125">
        <f t="shared" si="724"/>
        <v>-13850</v>
      </c>
      <c r="H23467" s="704" t="s">
        <v>16206</v>
      </c>
    </row>
    <row r="23468" spans="1:8" ht="15" x14ac:dyDescent="0.2">
      <c r="A23468" s="1081">
        <v>45727</v>
      </c>
      <c r="B23468" s="1082" t="s">
        <v>15100</v>
      </c>
      <c r="C23468" s="669" t="s">
        <v>3427</v>
      </c>
      <c r="D23468" s="905" t="s">
        <v>16201</v>
      </c>
      <c r="E23468" s="671">
        <v>290000</v>
      </c>
      <c r="F23468" s="1083"/>
      <c r="G23468" s="125">
        <f t="shared" si="724"/>
        <v>-290000</v>
      </c>
      <c r="H23468" s="704" t="s">
        <v>16206</v>
      </c>
    </row>
    <row r="23469" spans="1:8" ht="15" x14ac:dyDescent="0.2">
      <c r="A23469" s="1081">
        <v>45727</v>
      </c>
      <c r="B23469" s="1082" t="s">
        <v>15430</v>
      </c>
      <c r="C23469" s="669" t="s">
        <v>3427</v>
      </c>
      <c r="D23469" s="905" t="s">
        <v>16201</v>
      </c>
      <c r="E23469" s="671">
        <v>290000</v>
      </c>
      <c r="F23469" s="1083"/>
      <c r="G23469" s="125">
        <f t="shared" si="724"/>
        <v>-290000</v>
      </c>
      <c r="H23469" s="704" t="s">
        <v>16206</v>
      </c>
    </row>
    <row r="23470" spans="1:8" ht="15" x14ac:dyDescent="0.2">
      <c r="A23470" s="1201">
        <v>45727</v>
      </c>
      <c r="B23470" s="1202" t="s">
        <v>103</v>
      </c>
      <c r="C23470" s="1202" t="s">
        <v>391</v>
      </c>
      <c r="D23470" s="1203" t="s">
        <v>16207</v>
      </c>
      <c r="E23470" s="125">
        <v>1000</v>
      </c>
      <c r="F23470" s="125"/>
      <c r="G23470" s="125">
        <f t="shared" si="724"/>
        <v>-1000</v>
      </c>
      <c r="H23470" s="1204" t="s">
        <v>16206</v>
      </c>
    </row>
    <row r="23471" spans="1:8" ht="15" x14ac:dyDescent="0.2">
      <c r="A23471" s="1201">
        <v>45727</v>
      </c>
      <c r="B23471" s="1202" t="s">
        <v>37</v>
      </c>
      <c r="C23471" s="1202" t="s">
        <v>371</v>
      </c>
      <c r="D23471" s="1203" t="s">
        <v>2107</v>
      </c>
      <c r="E23471" s="125">
        <v>1000</v>
      </c>
      <c r="F23471" s="125"/>
      <c r="G23471" s="125">
        <f t="shared" si="724"/>
        <v>-1000</v>
      </c>
      <c r="H23471" s="1204" t="s">
        <v>16206</v>
      </c>
    </row>
    <row r="23472" spans="1:8" ht="15" x14ac:dyDescent="0.2">
      <c r="A23472" s="1201">
        <v>45727</v>
      </c>
      <c r="B23472" s="1202" t="s">
        <v>15338</v>
      </c>
      <c r="C23472" s="1202" t="s">
        <v>10972</v>
      </c>
      <c r="D23472" s="1203" t="s">
        <v>16208</v>
      </c>
      <c r="E23472" s="125">
        <v>5160</v>
      </c>
      <c r="F23472" s="125"/>
      <c r="G23472" s="125">
        <f t="shared" si="724"/>
        <v>-5160</v>
      </c>
      <c r="H23472" s="1204" t="s">
        <v>16206</v>
      </c>
    </row>
    <row r="23473" spans="1:8" ht="15" x14ac:dyDescent="0.2">
      <c r="A23473" s="1201">
        <v>45727</v>
      </c>
      <c r="B23473" s="1202" t="s">
        <v>103</v>
      </c>
      <c r="C23473" s="1202" t="s">
        <v>10972</v>
      </c>
      <c r="D23473" s="1203" t="s">
        <v>16209</v>
      </c>
      <c r="E23473" s="125">
        <v>800</v>
      </c>
      <c r="F23473" s="125"/>
      <c r="G23473" s="125">
        <f t="shared" si="724"/>
        <v>-800</v>
      </c>
      <c r="H23473" s="1204" t="s">
        <v>16206</v>
      </c>
    </row>
    <row r="23474" spans="1:8" ht="15" x14ac:dyDescent="0.2">
      <c r="A23474" s="1081">
        <v>45727</v>
      </c>
      <c r="B23474" s="1082" t="s">
        <v>15430</v>
      </c>
      <c r="C23474" s="550" t="s">
        <v>255</v>
      </c>
      <c r="D23474" s="739" t="s">
        <v>16211</v>
      </c>
      <c r="E23474" s="551">
        <v>388000</v>
      </c>
      <c r="F23474" s="1083"/>
      <c r="G23474" s="125">
        <f t="shared" si="724"/>
        <v>-388000</v>
      </c>
      <c r="H23474" s="704" t="s">
        <v>16206</v>
      </c>
    </row>
    <row r="23475" spans="1:8" ht="15" x14ac:dyDescent="0.2">
      <c r="A23475" s="1081">
        <v>45727</v>
      </c>
      <c r="B23475" s="1082" t="s">
        <v>15260</v>
      </c>
      <c r="C23475" s="550" t="s">
        <v>255</v>
      </c>
      <c r="D23475" s="739" t="s">
        <v>16211</v>
      </c>
      <c r="E23475" s="551">
        <v>62000</v>
      </c>
      <c r="F23475" s="1083"/>
      <c r="G23475" s="125">
        <f t="shared" si="724"/>
        <v>-62000</v>
      </c>
      <c r="H23475" s="704" t="s">
        <v>16206</v>
      </c>
    </row>
    <row r="23476" spans="1:8" ht="15" x14ac:dyDescent="0.2">
      <c r="A23476" s="1201">
        <v>45727</v>
      </c>
      <c r="B23476" s="1202" t="s">
        <v>13240</v>
      </c>
      <c r="C23476" s="1202" t="s">
        <v>5740</v>
      </c>
      <c r="D23476" s="1203" t="s">
        <v>369</v>
      </c>
      <c r="E23476" s="125">
        <v>1500</v>
      </c>
      <c r="F23476" s="125"/>
      <c r="G23476" s="125">
        <f t="shared" si="724"/>
        <v>-1500</v>
      </c>
      <c r="H23476" s="1204" t="s">
        <v>16206</v>
      </c>
    </row>
    <row r="23477" spans="1:8" ht="15" x14ac:dyDescent="0.2">
      <c r="A23477" s="1201">
        <v>45727</v>
      </c>
      <c r="B23477" s="1202" t="s">
        <v>15430</v>
      </c>
      <c r="C23477" s="1202" t="s">
        <v>5740</v>
      </c>
      <c r="D23477" s="1203" t="s">
        <v>369</v>
      </c>
      <c r="E23477" s="125">
        <v>1800</v>
      </c>
      <c r="F23477" s="125"/>
      <c r="G23477" s="125">
        <f t="shared" si="724"/>
        <v>-1800</v>
      </c>
      <c r="H23477" s="1204" t="s">
        <v>16206</v>
      </c>
    </row>
    <row r="23478" spans="1:8" ht="15" x14ac:dyDescent="0.2">
      <c r="A23478" s="1201">
        <v>45727</v>
      </c>
      <c r="B23478" s="1202" t="s">
        <v>13240</v>
      </c>
      <c r="C23478" s="1202" t="s">
        <v>285</v>
      </c>
      <c r="D23478" s="1203" t="s">
        <v>16210</v>
      </c>
      <c r="E23478" s="125">
        <v>3000</v>
      </c>
      <c r="F23478" s="125"/>
      <c r="G23478" s="125">
        <f t="shared" si="724"/>
        <v>-3000</v>
      </c>
      <c r="H23478" s="1204" t="s">
        <v>16206</v>
      </c>
    </row>
    <row r="23479" spans="1:8" ht="15" x14ac:dyDescent="0.2">
      <c r="A23479" s="1201">
        <v>45728</v>
      </c>
      <c r="B23479" s="1202" t="s">
        <v>103</v>
      </c>
      <c r="C23479" s="1202" t="s">
        <v>391</v>
      </c>
      <c r="D23479" s="1203" t="s">
        <v>16223</v>
      </c>
      <c r="E23479" s="125">
        <v>1000</v>
      </c>
      <c r="F23479" s="125"/>
      <c r="G23479" s="125">
        <f t="shared" ref="G23479:G23486" si="725">F23479-E23479</f>
        <v>-1000</v>
      </c>
      <c r="H23479" s="1204" t="s">
        <v>16206</v>
      </c>
    </row>
    <row r="23480" spans="1:8" ht="15" x14ac:dyDescent="0.2">
      <c r="A23480" s="1201">
        <v>45728</v>
      </c>
      <c r="B23480" s="1202" t="s">
        <v>103</v>
      </c>
      <c r="C23480" s="1202" t="s">
        <v>8221</v>
      </c>
      <c r="D23480" s="1203" t="s">
        <v>1156</v>
      </c>
      <c r="E23480" s="125">
        <v>5000</v>
      </c>
      <c r="F23480" s="125"/>
      <c r="G23480" s="125">
        <f t="shared" si="725"/>
        <v>-5000</v>
      </c>
      <c r="H23480" s="1204" t="s">
        <v>16206</v>
      </c>
    </row>
    <row r="23481" spans="1:8" ht="15" x14ac:dyDescent="0.2">
      <c r="A23481" s="1081">
        <v>45728</v>
      </c>
      <c r="B23481" s="1082" t="s">
        <v>13240</v>
      </c>
      <c r="C23481" s="1082" t="s">
        <v>10972</v>
      </c>
      <c r="D23481" s="1123" t="s">
        <v>16224</v>
      </c>
      <c r="E23481" s="1083">
        <v>10000</v>
      </c>
      <c r="F23481" s="1083"/>
      <c r="G23481" s="125">
        <f t="shared" si="725"/>
        <v>-10000</v>
      </c>
      <c r="H23481" s="704" t="s">
        <v>16206</v>
      </c>
    </row>
    <row r="23482" spans="1:8" ht="15" x14ac:dyDescent="0.2">
      <c r="A23482" s="1201">
        <v>45728</v>
      </c>
      <c r="B23482" s="1202" t="s">
        <v>16124</v>
      </c>
      <c r="C23482" s="1202" t="s">
        <v>15360</v>
      </c>
      <c r="D23482" s="1203" t="s">
        <v>369</v>
      </c>
      <c r="E23482" s="125">
        <v>860</v>
      </c>
      <c r="F23482" s="125"/>
      <c r="G23482" s="125">
        <f t="shared" si="725"/>
        <v>-860</v>
      </c>
      <c r="H23482" s="1204" t="s">
        <v>16206</v>
      </c>
    </row>
    <row r="23483" spans="1:8" ht="15" x14ac:dyDescent="0.2">
      <c r="A23483" s="1201">
        <v>45728</v>
      </c>
      <c r="B23483" s="1202" t="s">
        <v>11068</v>
      </c>
      <c r="C23483" s="1202" t="s">
        <v>391</v>
      </c>
      <c r="D23483" s="1203" t="s">
        <v>16225</v>
      </c>
      <c r="E23483" s="125">
        <v>1500</v>
      </c>
      <c r="F23483" s="125"/>
      <c r="G23483" s="125">
        <f t="shared" si="725"/>
        <v>-1500</v>
      </c>
      <c r="H23483" s="1204" t="s">
        <v>16206</v>
      </c>
    </row>
    <row r="23484" spans="1:8" ht="15" x14ac:dyDescent="0.2">
      <c r="A23484" s="1201">
        <v>45728</v>
      </c>
      <c r="B23484" s="1202" t="s">
        <v>103</v>
      </c>
      <c r="C23484" s="1202" t="s">
        <v>391</v>
      </c>
      <c r="D23484" s="1203" t="s">
        <v>10199</v>
      </c>
      <c r="E23484" s="125">
        <v>2000</v>
      </c>
      <c r="F23484" s="125"/>
      <c r="G23484" s="125">
        <f t="shared" si="725"/>
        <v>-2000</v>
      </c>
      <c r="H23484" s="1204" t="s">
        <v>16206</v>
      </c>
    </row>
    <row r="23485" spans="1:8" ht="15" x14ac:dyDescent="0.2">
      <c r="A23485" s="1081">
        <v>45728</v>
      </c>
      <c r="B23485" s="1082" t="s">
        <v>16124</v>
      </c>
      <c r="C23485" s="565" t="s">
        <v>14803</v>
      </c>
      <c r="D23485" s="873" t="s">
        <v>16228</v>
      </c>
      <c r="E23485" s="566">
        <v>251500</v>
      </c>
      <c r="F23485" s="1083"/>
      <c r="G23485" s="125">
        <f t="shared" si="725"/>
        <v>-251500</v>
      </c>
      <c r="H23485" s="704" t="s">
        <v>16206</v>
      </c>
    </row>
    <row r="23486" spans="1:8" ht="15" x14ac:dyDescent="0.2">
      <c r="A23486" s="1081">
        <v>45728</v>
      </c>
      <c r="B23486" s="1082" t="s">
        <v>13240</v>
      </c>
      <c r="C23486" s="565" t="s">
        <v>14803</v>
      </c>
      <c r="D23486" s="873" t="s">
        <v>16228</v>
      </c>
      <c r="E23486" s="566">
        <v>75630</v>
      </c>
      <c r="F23486" s="1083"/>
      <c r="G23486" s="125">
        <f t="shared" si="725"/>
        <v>-75630</v>
      </c>
      <c r="H23486" s="704" t="s">
        <v>16206</v>
      </c>
    </row>
    <row r="23487" spans="1:8" ht="15" x14ac:dyDescent="0.2">
      <c r="A23487" s="1081">
        <v>45728</v>
      </c>
      <c r="B23487" s="1082" t="s">
        <v>14596</v>
      </c>
      <c r="C23487" s="1082" t="s">
        <v>13540</v>
      </c>
      <c r="D23487" s="1123" t="s">
        <v>16229</v>
      </c>
      <c r="E23487" s="1083">
        <v>150000</v>
      </c>
      <c r="F23487" s="1083"/>
      <c r="G23487" s="125">
        <f t="shared" ref="G23487:G23488" si="726">F23487-E23487</f>
        <v>-150000</v>
      </c>
      <c r="H23487" s="704" t="s">
        <v>16206</v>
      </c>
    </row>
    <row r="23488" spans="1:8" ht="15" x14ac:dyDescent="0.2">
      <c r="A23488" s="1081">
        <v>45728</v>
      </c>
      <c r="B23488" s="1082" t="s">
        <v>16124</v>
      </c>
      <c r="C23488" s="1082" t="s">
        <v>10972</v>
      </c>
      <c r="D23488" s="1123" t="s">
        <v>16230</v>
      </c>
      <c r="E23488" s="1083">
        <v>49000</v>
      </c>
      <c r="F23488" s="1083"/>
      <c r="G23488" s="125">
        <f t="shared" si="726"/>
        <v>-49000</v>
      </c>
      <c r="H23488" s="704" t="s">
        <v>16206</v>
      </c>
    </row>
    <row r="23489" spans="1:8" ht="15" x14ac:dyDescent="0.2">
      <c r="A23489" s="1081">
        <v>45728</v>
      </c>
      <c r="B23489" s="1082" t="s">
        <v>14596</v>
      </c>
      <c r="C23489" s="1082" t="s">
        <v>10972</v>
      </c>
      <c r="D23489" s="1123" t="s">
        <v>12613</v>
      </c>
      <c r="E23489" s="1083">
        <v>9900</v>
      </c>
      <c r="F23489" s="1083"/>
      <c r="G23489" s="125">
        <f t="shared" ref="G23489" si="727">F23489-E23489</f>
        <v>-9900</v>
      </c>
      <c r="H23489" s="704" t="s">
        <v>16206</v>
      </c>
    </row>
    <row r="23490" spans="1:8" ht="15" x14ac:dyDescent="0.2">
      <c r="A23490" s="1201">
        <v>45729</v>
      </c>
      <c r="B23490" s="1202" t="s">
        <v>13240</v>
      </c>
      <c r="C23490" s="1202" t="s">
        <v>10972</v>
      </c>
      <c r="D23490" s="1203" t="s">
        <v>16231</v>
      </c>
      <c r="E23490" s="125">
        <v>3690</v>
      </c>
      <c r="F23490" s="125"/>
      <c r="G23490" s="125">
        <f t="shared" ref="G23490:G23491" si="728">F23490-E23490</f>
        <v>-3690</v>
      </c>
      <c r="H23490" s="1204" t="s">
        <v>16206</v>
      </c>
    </row>
    <row r="23491" spans="1:8" ht="15" x14ac:dyDescent="0.2">
      <c r="A23491" s="1201">
        <v>45729</v>
      </c>
      <c r="B23491" s="1202" t="s">
        <v>13240</v>
      </c>
      <c r="C23491" s="1202" t="s">
        <v>5740</v>
      </c>
      <c r="D23491" s="1203" t="s">
        <v>369</v>
      </c>
      <c r="E23491" s="125">
        <v>700</v>
      </c>
      <c r="F23491" s="125"/>
      <c r="G23491" s="125">
        <f t="shared" si="728"/>
        <v>-700</v>
      </c>
      <c r="H23491" s="1204" t="s">
        <v>16206</v>
      </c>
    </row>
    <row r="23492" spans="1:8" ht="24" x14ac:dyDescent="0.2">
      <c r="A23492" s="1081">
        <v>45729</v>
      </c>
      <c r="B23492" s="1082" t="s">
        <v>13213</v>
      </c>
      <c r="C23492" s="1082" t="s">
        <v>14346</v>
      </c>
      <c r="D23492" s="1123" t="s">
        <v>16232</v>
      </c>
      <c r="E23492" s="1083">
        <v>40000</v>
      </c>
      <c r="F23492" s="1083"/>
      <c r="G23492" s="125">
        <f t="shared" ref="G23492" si="729">F23492-E23492</f>
        <v>-40000</v>
      </c>
      <c r="H23492" s="704" t="s">
        <v>16206</v>
      </c>
    </row>
    <row r="23493" spans="1:8" ht="15" x14ac:dyDescent="0.2">
      <c r="A23493" s="1201">
        <v>45730</v>
      </c>
      <c r="B23493" s="1202" t="s">
        <v>13213</v>
      </c>
      <c r="C23493" s="1202" t="s">
        <v>10972</v>
      </c>
      <c r="D23493" s="1203" t="s">
        <v>16233</v>
      </c>
      <c r="E23493" s="125">
        <v>1450</v>
      </c>
      <c r="F23493" s="125"/>
      <c r="G23493" s="125">
        <f t="shared" ref="G23493:G23494" si="730">F23493-E23493</f>
        <v>-1450</v>
      </c>
      <c r="H23493" s="1204" t="s">
        <v>16206</v>
      </c>
    </row>
    <row r="23494" spans="1:8" ht="15" x14ac:dyDescent="0.2">
      <c r="A23494" s="1201">
        <v>45730</v>
      </c>
      <c r="B23494" s="1202" t="s">
        <v>14596</v>
      </c>
      <c r="C23494" s="1202" t="s">
        <v>5740</v>
      </c>
      <c r="D23494" s="1203" t="s">
        <v>369</v>
      </c>
      <c r="E23494" s="125">
        <v>1000</v>
      </c>
      <c r="F23494" s="125"/>
      <c r="G23494" s="125">
        <f t="shared" si="730"/>
        <v>-1000</v>
      </c>
      <c r="H23494" s="1204" t="s">
        <v>16206</v>
      </c>
    </row>
    <row r="23495" spans="1:8" ht="15" x14ac:dyDescent="0.2">
      <c r="A23495" s="1081">
        <v>45730</v>
      </c>
      <c r="B23495" s="1082" t="s">
        <v>12783</v>
      </c>
      <c r="C23495" s="1082" t="s">
        <v>16235</v>
      </c>
      <c r="D23495" s="1123" t="s">
        <v>16234</v>
      </c>
      <c r="E23495" s="1083">
        <v>400000</v>
      </c>
      <c r="F23495" s="1083"/>
      <c r="G23495" s="125">
        <f t="shared" ref="G23495:G23496" si="731">F23495-E23495</f>
        <v>-400000</v>
      </c>
      <c r="H23495" s="704" t="s">
        <v>16206</v>
      </c>
    </row>
    <row r="23496" spans="1:8" ht="15" x14ac:dyDescent="0.2">
      <c r="A23496" s="1081">
        <v>45730</v>
      </c>
      <c r="B23496" s="1082" t="s">
        <v>16124</v>
      </c>
      <c r="C23496" s="1082" t="s">
        <v>16238</v>
      </c>
      <c r="D23496" s="1123" t="s">
        <v>16237</v>
      </c>
      <c r="E23496" s="1083">
        <v>50000</v>
      </c>
      <c r="F23496" s="1083"/>
      <c r="G23496" s="125">
        <f t="shared" si="731"/>
        <v>-50000</v>
      </c>
      <c r="H23496" s="704" t="s">
        <v>16206</v>
      </c>
    </row>
    <row r="23497" spans="1:8" ht="15" x14ac:dyDescent="0.2">
      <c r="A23497" s="1081">
        <v>45730</v>
      </c>
      <c r="B23497" s="1082" t="s">
        <v>16124</v>
      </c>
      <c r="C23497" s="1082" t="s">
        <v>3144</v>
      </c>
      <c r="D23497" s="1123" t="s">
        <v>16236</v>
      </c>
      <c r="E23497" s="1083">
        <v>100000</v>
      </c>
      <c r="F23497" s="1083"/>
      <c r="G23497" s="125">
        <f t="shared" ref="G23497" si="732">F23497-E23497</f>
        <v>-100000</v>
      </c>
      <c r="H23497" s="704" t="s">
        <v>16206</v>
      </c>
    </row>
    <row r="23498" spans="1:8" ht="15" x14ac:dyDescent="0.2">
      <c r="A23498" s="1201">
        <v>45731</v>
      </c>
      <c r="B23498" s="1202" t="s">
        <v>12492</v>
      </c>
      <c r="C23498" s="1202" t="s">
        <v>3103</v>
      </c>
      <c r="D23498" s="1203" t="s">
        <v>1156</v>
      </c>
      <c r="E23498" s="125">
        <v>100000</v>
      </c>
      <c r="F23498" s="125"/>
      <c r="G23498" s="125">
        <f t="shared" ref="G23498:G23499" si="733">F23498-E23498</f>
        <v>-100000</v>
      </c>
      <c r="H23498" s="1204" t="s">
        <v>16206</v>
      </c>
    </row>
    <row r="23499" spans="1:8" ht="15" x14ac:dyDescent="0.2">
      <c r="A23499" s="1201">
        <v>45731</v>
      </c>
      <c r="B23499" s="1205" t="s">
        <v>14596</v>
      </c>
      <c r="C23499" s="1205" t="s">
        <v>793</v>
      </c>
      <c r="D23499" s="1206" t="s">
        <v>16239</v>
      </c>
      <c r="E23499" s="1049">
        <v>6000</v>
      </c>
      <c r="F23499" s="125"/>
      <c r="G23499" s="125">
        <f t="shared" si="733"/>
        <v>-6000</v>
      </c>
      <c r="H23499" s="1204" t="s">
        <v>16206</v>
      </c>
    </row>
    <row r="23500" spans="1:8" ht="15" x14ac:dyDescent="0.2">
      <c r="A23500" s="1201">
        <v>45733</v>
      </c>
      <c r="B23500" s="1202" t="s">
        <v>14351</v>
      </c>
      <c r="C23500" s="1202" t="s">
        <v>5740</v>
      </c>
      <c r="D23500" s="1203" t="s">
        <v>369</v>
      </c>
      <c r="E23500" s="125">
        <v>600</v>
      </c>
      <c r="F23500" s="125"/>
      <c r="G23500" s="125">
        <f t="shared" ref="G23500:G23514" si="734">F23500-E23500</f>
        <v>-600</v>
      </c>
      <c r="H23500" s="1204" t="s">
        <v>16206</v>
      </c>
    </row>
    <row r="23501" spans="1:8" ht="15" x14ac:dyDescent="0.2">
      <c r="A23501" s="1201">
        <v>45733</v>
      </c>
      <c r="B23501" s="1202" t="s">
        <v>13240</v>
      </c>
      <c r="C23501" s="1202" t="s">
        <v>5740</v>
      </c>
      <c r="D23501" s="1203" t="s">
        <v>369</v>
      </c>
      <c r="E23501" s="125">
        <v>600</v>
      </c>
      <c r="F23501" s="125"/>
      <c r="G23501" s="125">
        <f t="shared" si="734"/>
        <v>-600</v>
      </c>
      <c r="H23501" s="1204" t="s">
        <v>16206</v>
      </c>
    </row>
    <row r="23502" spans="1:8" ht="15" x14ac:dyDescent="0.2">
      <c r="A23502" s="1201">
        <v>45733</v>
      </c>
      <c r="B23502" s="1202" t="s">
        <v>15337</v>
      </c>
      <c r="C23502" s="1202" t="s">
        <v>5740</v>
      </c>
      <c r="D23502" s="1203" t="s">
        <v>369</v>
      </c>
      <c r="E23502" s="125">
        <v>600</v>
      </c>
      <c r="F23502" s="125"/>
      <c r="G23502" s="125">
        <f t="shared" si="734"/>
        <v>-600</v>
      </c>
      <c r="H23502" s="1204" t="s">
        <v>16206</v>
      </c>
    </row>
    <row r="23503" spans="1:8" ht="15" x14ac:dyDescent="0.2">
      <c r="A23503" s="1201">
        <v>45733</v>
      </c>
      <c r="B23503" s="1202" t="s">
        <v>11068</v>
      </c>
      <c r="C23503" s="1202" t="s">
        <v>5740</v>
      </c>
      <c r="D23503" s="1203" t="s">
        <v>369</v>
      </c>
      <c r="E23503" s="125">
        <v>1500</v>
      </c>
      <c r="F23503" s="125"/>
      <c r="G23503" s="125">
        <f t="shared" si="734"/>
        <v>-1500</v>
      </c>
      <c r="H23503" s="1204" t="s">
        <v>16206</v>
      </c>
    </row>
    <row r="23504" spans="1:8" ht="15" x14ac:dyDescent="0.2">
      <c r="A23504" s="1201">
        <v>45733</v>
      </c>
      <c r="B23504" s="1202" t="s">
        <v>103</v>
      </c>
      <c r="C23504" s="1202" t="s">
        <v>391</v>
      </c>
      <c r="D23504" s="1203" t="s">
        <v>14828</v>
      </c>
      <c r="E23504" s="125">
        <v>3000</v>
      </c>
      <c r="F23504" s="125"/>
      <c r="G23504" s="125">
        <f t="shared" si="734"/>
        <v>-3000</v>
      </c>
      <c r="H23504" s="1204" t="s">
        <v>16206</v>
      </c>
    </row>
    <row r="23505" spans="1:8" ht="15" x14ac:dyDescent="0.2">
      <c r="A23505" s="1201">
        <v>45733</v>
      </c>
      <c r="B23505" s="1202" t="s">
        <v>15338</v>
      </c>
      <c r="C23505" s="1202" t="s">
        <v>10972</v>
      </c>
      <c r="D23505" s="1203" t="s">
        <v>16240</v>
      </c>
      <c r="E23505" s="125">
        <v>10000</v>
      </c>
      <c r="F23505" s="125"/>
      <c r="G23505" s="125">
        <f t="shared" si="734"/>
        <v>-10000</v>
      </c>
      <c r="H23505" s="1204" t="s">
        <v>16206</v>
      </c>
    </row>
    <row r="23506" spans="1:8" ht="15" x14ac:dyDescent="0.2">
      <c r="A23506" s="1201">
        <v>45733</v>
      </c>
      <c r="B23506" s="1202" t="s">
        <v>13213</v>
      </c>
      <c r="C23506" s="1202" t="s">
        <v>391</v>
      </c>
      <c r="D23506" s="1203" t="s">
        <v>16241</v>
      </c>
      <c r="E23506" s="125">
        <v>5000</v>
      </c>
      <c r="F23506" s="125"/>
      <c r="G23506" s="125">
        <f t="shared" si="734"/>
        <v>-5000</v>
      </c>
      <c r="H23506" s="1204" t="s">
        <v>16206</v>
      </c>
    </row>
    <row r="23507" spans="1:8" ht="15" x14ac:dyDescent="0.2">
      <c r="A23507" s="1201">
        <v>45733</v>
      </c>
      <c r="B23507" s="1202" t="s">
        <v>16242</v>
      </c>
      <c r="C23507" s="1202" t="s">
        <v>391</v>
      </c>
      <c r="D23507" s="1203" t="s">
        <v>16243</v>
      </c>
      <c r="E23507" s="125">
        <v>2500</v>
      </c>
      <c r="F23507" s="125"/>
      <c r="G23507" s="125">
        <f t="shared" si="734"/>
        <v>-2500</v>
      </c>
      <c r="H23507" s="1204" t="s">
        <v>16206</v>
      </c>
    </row>
    <row r="23508" spans="1:8" ht="15" x14ac:dyDescent="0.2">
      <c r="A23508" s="1201">
        <v>45733</v>
      </c>
      <c r="B23508" s="1202" t="s">
        <v>15338</v>
      </c>
      <c r="C23508" s="1202" t="s">
        <v>5740</v>
      </c>
      <c r="D23508" s="1203" t="s">
        <v>16244</v>
      </c>
      <c r="E23508" s="125">
        <v>2200</v>
      </c>
      <c r="F23508" s="125"/>
      <c r="G23508" s="125">
        <f t="shared" si="734"/>
        <v>-2200</v>
      </c>
      <c r="H23508" s="1204" t="s">
        <v>16206</v>
      </c>
    </row>
    <row r="23509" spans="1:8" ht="15" x14ac:dyDescent="0.2">
      <c r="A23509" s="1201">
        <v>45733</v>
      </c>
      <c r="B23509" s="1202" t="s">
        <v>11068</v>
      </c>
      <c r="C23509" s="1202" t="s">
        <v>5740</v>
      </c>
      <c r="D23509" s="1203" t="s">
        <v>369</v>
      </c>
      <c r="E23509" s="125">
        <v>2000</v>
      </c>
      <c r="F23509" s="125"/>
      <c r="G23509" s="125">
        <f t="shared" si="734"/>
        <v>-2000</v>
      </c>
      <c r="H23509" s="1204" t="s">
        <v>16206</v>
      </c>
    </row>
    <row r="23510" spans="1:8" ht="15" x14ac:dyDescent="0.2">
      <c r="A23510" s="1201">
        <v>45733</v>
      </c>
      <c r="B23510" s="1202" t="s">
        <v>12334</v>
      </c>
      <c r="C23510" s="1202" t="s">
        <v>391</v>
      </c>
      <c r="D23510" s="1203" t="s">
        <v>16245</v>
      </c>
      <c r="E23510" s="125">
        <v>2000</v>
      </c>
      <c r="F23510" s="125"/>
      <c r="G23510" s="125">
        <f t="shared" si="734"/>
        <v>-2000</v>
      </c>
      <c r="H23510" s="1204" t="s">
        <v>16206</v>
      </c>
    </row>
    <row r="23511" spans="1:8" ht="15" x14ac:dyDescent="0.2">
      <c r="A23511" s="1201">
        <v>45733</v>
      </c>
      <c r="B23511" s="1202" t="s">
        <v>12334</v>
      </c>
      <c r="C23511" s="1202" t="s">
        <v>10972</v>
      </c>
      <c r="D23511" s="1203" t="s">
        <v>15370</v>
      </c>
      <c r="E23511" s="125">
        <v>27000</v>
      </c>
      <c r="F23511" s="125"/>
      <c r="G23511" s="125">
        <f t="shared" si="734"/>
        <v>-27000</v>
      </c>
      <c r="H23511" s="1204" t="s">
        <v>16206</v>
      </c>
    </row>
    <row r="23512" spans="1:8" ht="15" x14ac:dyDescent="0.2">
      <c r="A23512" s="1201">
        <v>45733</v>
      </c>
      <c r="B23512" s="1202" t="s">
        <v>103</v>
      </c>
      <c r="C23512" s="1202" t="s">
        <v>391</v>
      </c>
      <c r="D23512" s="1203" t="s">
        <v>14828</v>
      </c>
      <c r="E23512" s="125">
        <v>2000</v>
      </c>
      <c r="F23512" s="125"/>
      <c r="G23512" s="125">
        <f t="shared" si="734"/>
        <v>-2000</v>
      </c>
      <c r="H23512" s="1204" t="s">
        <v>16206</v>
      </c>
    </row>
    <row r="23513" spans="1:8" ht="15" x14ac:dyDescent="0.2">
      <c r="A23513" s="1201">
        <v>45733</v>
      </c>
      <c r="B23513" s="1202" t="s">
        <v>3944</v>
      </c>
      <c r="C23513" s="1202" t="s">
        <v>285</v>
      </c>
      <c r="D23513" s="1203" t="s">
        <v>13186</v>
      </c>
      <c r="E23513" s="125">
        <v>500</v>
      </c>
      <c r="F23513" s="125"/>
      <c r="G23513" s="125">
        <f t="shared" si="734"/>
        <v>-500</v>
      </c>
      <c r="H23513" s="1204" t="s">
        <v>16206</v>
      </c>
    </row>
    <row r="23514" spans="1:8" ht="15" x14ac:dyDescent="0.2">
      <c r="A23514" s="1201">
        <v>45733</v>
      </c>
      <c r="B23514" s="1202" t="s">
        <v>3944</v>
      </c>
      <c r="C23514" s="1202" t="s">
        <v>10972</v>
      </c>
      <c r="D23514" s="1203" t="s">
        <v>16246</v>
      </c>
      <c r="E23514" s="125">
        <v>1000</v>
      </c>
      <c r="F23514" s="125"/>
      <c r="G23514" s="125">
        <f t="shared" si="734"/>
        <v>-1000</v>
      </c>
      <c r="H23514" s="1204" t="s">
        <v>16206</v>
      </c>
    </row>
    <row r="23515" spans="1:8" ht="15" x14ac:dyDescent="0.2">
      <c r="A23515" s="1201">
        <v>45733</v>
      </c>
      <c r="B23515" s="1202" t="s">
        <v>14596</v>
      </c>
      <c r="C23515" s="1202" t="s">
        <v>10972</v>
      </c>
      <c r="D23515" s="1203" t="s">
        <v>4290</v>
      </c>
      <c r="E23515" s="125">
        <v>6550</v>
      </c>
      <c r="F23515" s="125"/>
      <c r="G23515" s="125">
        <f t="shared" ref="G23515" si="735">F23515-E23515</f>
        <v>-6550</v>
      </c>
      <c r="H23515" s="1204" t="s">
        <v>16206</v>
      </c>
    </row>
    <row r="23516" spans="1:8" ht="15" x14ac:dyDescent="0.2">
      <c r="A23516" s="1201">
        <v>45734</v>
      </c>
      <c r="B23516" s="1202" t="s">
        <v>15337</v>
      </c>
      <c r="C23516" s="1202" t="s">
        <v>10972</v>
      </c>
      <c r="D23516" s="1203" t="s">
        <v>16247</v>
      </c>
      <c r="E23516" s="125">
        <v>9750</v>
      </c>
      <c r="F23516" s="125"/>
      <c r="G23516" s="125">
        <f t="shared" ref="G23516:G23518" si="736">F23516-E23516</f>
        <v>-9750</v>
      </c>
      <c r="H23516" s="1204" t="s">
        <v>16206</v>
      </c>
    </row>
    <row r="23517" spans="1:8" ht="15" x14ac:dyDescent="0.2">
      <c r="A23517" s="1201">
        <v>45734</v>
      </c>
      <c r="B23517" s="1202" t="s">
        <v>13213</v>
      </c>
      <c r="C23517" s="1202" t="s">
        <v>285</v>
      </c>
      <c r="D23517" s="1203" t="s">
        <v>16248</v>
      </c>
      <c r="E23517" s="125">
        <v>5000</v>
      </c>
      <c r="F23517" s="125"/>
      <c r="G23517" s="125">
        <f t="shared" si="736"/>
        <v>-5000</v>
      </c>
      <c r="H23517" s="1204" t="s">
        <v>16206</v>
      </c>
    </row>
    <row r="23518" spans="1:8" ht="15" x14ac:dyDescent="0.2">
      <c r="A23518" s="1201">
        <v>45734</v>
      </c>
      <c r="B23518" s="1202" t="s">
        <v>103</v>
      </c>
      <c r="C23518" s="1202" t="s">
        <v>391</v>
      </c>
      <c r="D23518" s="1203" t="s">
        <v>1290</v>
      </c>
      <c r="E23518" s="125">
        <v>1300</v>
      </c>
      <c r="F23518" s="125"/>
      <c r="G23518" s="125">
        <f t="shared" si="736"/>
        <v>-1300</v>
      </c>
      <c r="H23518" s="1204" t="s">
        <v>16206</v>
      </c>
    </row>
    <row r="23519" spans="1:8" ht="15" x14ac:dyDescent="0.2">
      <c r="A23519" s="1081">
        <v>45734</v>
      </c>
      <c r="B23519" s="1082" t="s">
        <v>16124</v>
      </c>
      <c r="C23519" s="1082" t="s">
        <v>12919</v>
      </c>
      <c r="D23519" s="1123" t="s">
        <v>16255</v>
      </c>
      <c r="E23519" s="1083">
        <v>507000</v>
      </c>
      <c r="F23519" s="1083"/>
      <c r="G23519" s="125">
        <f t="shared" ref="G23519:G23520" si="737">F23519-E23519</f>
        <v>-507000</v>
      </c>
      <c r="H23519" s="704" t="s">
        <v>16206</v>
      </c>
    </row>
    <row r="23520" spans="1:8" ht="15" x14ac:dyDescent="0.2">
      <c r="A23520" s="1081">
        <v>45734</v>
      </c>
      <c r="B23520" s="1082" t="s">
        <v>12492</v>
      </c>
      <c r="C23520" s="1082" t="s">
        <v>16203</v>
      </c>
      <c r="D23520" s="1123" t="s">
        <v>16254</v>
      </c>
      <c r="E23520" s="1083">
        <v>200000</v>
      </c>
      <c r="F23520" s="1083"/>
      <c r="G23520" s="125">
        <f t="shared" si="737"/>
        <v>-200000</v>
      </c>
      <c r="H23520" s="704" t="s">
        <v>16206</v>
      </c>
    </row>
    <row r="23521" spans="1:8" ht="24" x14ac:dyDescent="0.2">
      <c r="A23521" s="1081">
        <v>45734</v>
      </c>
      <c r="B23521" s="1082" t="s">
        <v>25</v>
      </c>
      <c r="C23521" s="1082" t="s">
        <v>16252</v>
      </c>
      <c r="D23521" s="1123" t="s">
        <v>16249</v>
      </c>
      <c r="E23521" s="1083">
        <v>200000</v>
      </c>
      <c r="F23521" s="1083"/>
      <c r="G23521" s="125">
        <f t="shared" ref="G23521:G23524" si="738">F23521-E23521</f>
        <v>-200000</v>
      </c>
      <c r="H23521" s="704" t="s">
        <v>16206</v>
      </c>
    </row>
    <row r="23522" spans="1:8" ht="15" x14ac:dyDescent="0.2">
      <c r="A23522" s="1201">
        <v>45734</v>
      </c>
      <c r="B23522" s="1202" t="s">
        <v>15338</v>
      </c>
      <c r="C23522" s="1202" t="s">
        <v>3883</v>
      </c>
      <c r="D23522" s="1203" t="s">
        <v>16250</v>
      </c>
      <c r="E23522" s="125">
        <v>100000</v>
      </c>
      <c r="F23522" s="125"/>
      <c r="G23522" s="125">
        <f t="shared" si="738"/>
        <v>-100000</v>
      </c>
      <c r="H23522" s="1204" t="s">
        <v>16206</v>
      </c>
    </row>
    <row r="23523" spans="1:8" ht="15" x14ac:dyDescent="0.2">
      <c r="A23523" s="1201">
        <v>45734</v>
      </c>
      <c r="B23523" s="1202" t="s">
        <v>14539</v>
      </c>
      <c r="C23523" s="1202" t="s">
        <v>3883</v>
      </c>
      <c r="D23523" s="1203" t="s">
        <v>16251</v>
      </c>
      <c r="E23523" s="125">
        <v>150000</v>
      </c>
      <c r="F23523" s="125"/>
      <c r="G23523" s="125">
        <f t="shared" si="738"/>
        <v>-150000</v>
      </c>
      <c r="H23523" s="1204" t="s">
        <v>16206</v>
      </c>
    </row>
    <row r="23524" spans="1:8" ht="15" x14ac:dyDescent="0.2">
      <c r="A23524" s="1201">
        <v>45734</v>
      </c>
      <c r="B23524" s="1202" t="s">
        <v>13165</v>
      </c>
      <c r="C23524" s="1202" t="s">
        <v>16253</v>
      </c>
      <c r="D23524" s="1203" t="s">
        <v>16429</v>
      </c>
      <c r="E23524" s="125">
        <v>32000</v>
      </c>
      <c r="F23524" s="125"/>
      <c r="G23524" s="125">
        <f t="shared" si="738"/>
        <v>-32000</v>
      </c>
      <c r="H23524" s="1204" t="s">
        <v>16206</v>
      </c>
    </row>
    <row r="23525" spans="1:8" ht="15" x14ac:dyDescent="0.2">
      <c r="A23525" s="1081">
        <v>45734</v>
      </c>
      <c r="B23525" s="1082" t="s">
        <v>16124</v>
      </c>
      <c r="C23525" s="1082" t="s">
        <v>3144</v>
      </c>
      <c r="D23525" s="1123" t="s">
        <v>16236</v>
      </c>
      <c r="E23525" s="1083">
        <v>100000</v>
      </c>
      <c r="F23525" s="1083"/>
      <c r="G23525" s="125">
        <f t="shared" ref="G23525" si="739">F23525-E23525</f>
        <v>-100000</v>
      </c>
      <c r="H23525" s="704" t="s">
        <v>16206</v>
      </c>
    </row>
    <row r="23526" spans="1:8" ht="15" x14ac:dyDescent="0.2">
      <c r="A23526" s="1201">
        <v>45735</v>
      </c>
      <c r="B23526" s="1202" t="s">
        <v>6503</v>
      </c>
      <c r="C23526" s="1202" t="s">
        <v>5740</v>
      </c>
      <c r="D23526" s="1203" t="s">
        <v>369</v>
      </c>
      <c r="E23526" s="125">
        <v>600</v>
      </c>
      <c r="F23526" s="125"/>
      <c r="G23526" s="125">
        <f t="shared" ref="G23526:G23531" si="740">F23526-E23526</f>
        <v>-600</v>
      </c>
      <c r="H23526" s="704" t="s">
        <v>16206</v>
      </c>
    </row>
    <row r="23527" spans="1:8" ht="15" x14ac:dyDescent="0.2">
      <c r="A23527" s="1201">
        <v>45735</v>
      </c>
      <c r="B23527" s="1202" t="s">
        <v>25</v>
      </c>
      <c r="C23527" s="1202" t="s">
        <v>391</v>
      </c>
      <c r="D23527" s="1203" t="s">
        <v>16257</v>
      </c>
      <c r="E23527" s="125">
        <v>2900</v>
      </c>
      <c r="F23527" s="125"/>
      <c r="G23527" s="125">
        <f t="shared" si="740"/>
        <v>-2900</v>
      </c>
      <c r="H23527" s="704" t="s">
        <v>16206</v>
      </c>
    </row>
    <row r="23528" spans="1:8" ht="15" x14ac:dyDescent="0.2">
      <c r="A23528" s="1201">
        <v>45735</v>
      </c>
      <c r="B23528" s="1202" t="s">
        <v>15338</v>
      </c>
      <c r="C23528" s="1202" t="s">
        <v>13568</v>
      </c>
      <c r="D23528" s="1203" t="s">
        <v>1156</v>
      </c>
      <c r="E23528" s="125">
        <v>11000</v>
      </c>
      <c r="F23528" s="125"/>
      <c r="G23528" s="125">
        <f t="shared" si="740"/>
        <v>-11000</v>
      </c>
      <c r="H23528" s="704" t="s">
        <v>16206</v>
      </c>
    </row>
    <row r="23529" spans="1:8" ht="15" x14ac:dyDescent="0.2">
      <c r="A23529" s="1201">
        <v>45735</v>
      </c>
      <c r="B23529" s="1202" t="s">
        <v>14596</v>
      </c>
      <c r="C23529" s="1202" t="s">
        <v>13568</v>
      </c>
      <c r="D23529" s="1203" t="s">
        <v>1156</v>
      </c>
      <c r="E23529" s="125">
        <v>16000</v>
      </c>
      <c r="F23529" s="125"/>
      <c r="G23529" s="125">
        <f t="shared" si="740"/>
        <v>-16000</v>
      </c>
      <c r="H23529" s="704" t="s">
        <v>16206</v>
      </c>
    </row>
    <row r="23530" spans="1:8" ht="15" x14ac:dyDescent="0.2">
      <c r="A23530" s="1201">
        <v>45735</v>
      </c>
      <c r="B23530" s="1202" t="s">
        <v>14232</v>
      </c>
      <c r="C23530" s="1202" t="s">
        <v>285</v>
      </c>
      <c r="D23530" s="1203" t="s">
        <v>16258</v>
      </c>
      <c r="E23530" s="125">
        <v>300</v>
      </c>
      <c r="F23530" s="125"/>
      <c r="G23530" s="125">
        <f t="shared" si="740"/>
        <v>-300</v>
      </c>
      <c r="H23530" s="704" t="s">
        <v>16206</v>
      </c>
    </row>
    <row r="23531" spans="1:8" ht="15" x14ac:dyDescent="0.2">
      <c r="A23531" s="1201">
        <v>45735</v>
      </c>
      <c r="B23531" s="1202" t="s">
        <v>14351</v>
      </c>
      <c r="C23531" s="1202" t="s">
        <v>10972</v>
      </c>
      <c r="D23531" s="1203" t="s">
        <v>16259</v>
      </c>
      <c r="E23531" s="125">
        <v>30000</v>
      </c>
      <c r="F23531" s="125"/>
      <c r="G23531" s="125">
        <f t="shared" si="740"/>
        <v>-30000</v>
      </c>
      <c r="H23531" s="704" t="s">
        <v>16206</v>
      </c>
    </row>
    <row r="23532" spans="1:8" ht="15" x14ac:dyDescent="0.2">
      <c r="A23532" s="1081">
        <v>45735</v>
      </c>
      <c r="B23532" s="1082" t="s">
        <v>14334</v>
      </c>
      <c r="C23532" s="1082" t="s">
        <v>10972</v>
      </c>
      <c r="D23532" s="1123" t="s">
        <v>16260</v>
      </c>
      <c r="E23532" s="1083">
        <v>100000</v>
      </c>
      <c r="F23532" s="1083"/>
      <c r="G23532" s="125">
        <f t="shared" ref="G23532" si="741">F23532-E23532</f>
        <v>-100000</v>
      </c>
      <c r="H23532" s="704" t="s">
        <v>16206</v>
      </c>
    </row>
    <row r="23533" spans="1:8" ht="15" x14ac:dyDescent="0.2">
      <c r="A23533" s="1081">
        <v>45735</v>
      </c>
      <c r="B23533" s="1082" t="s">
        <v>10220</v>
      </c>
      <c r="C23533" s="669" t="s">
        <v>255</v>
      </c>
      <c r="D23533" s="905" t="s">
        <v>16261</v>
      </c>
      <c r="E23533" s="671">
        <v>1047708</v>
      </c>
      <c r="F23533" s="1083"/>
      <c r="G23533" s="125">
        <f t="shared" ref="G23533:G23538" si="742">F23533-E23533</f>
        <v>-1047708</v>
      </c>
      <c r="H23533" s="704" t="s">
        <v>16206</v>
      </c>
    </row>
    <row r="23534" spans="1:8" ht="15" x14ac:dyDescent="0.2">
      <c r="A23534" s="1081">
        <v>45735</v>
      </c>
      <c r="B23534" s="1082" t="s">
        <v>12171</v>
      </c>
      <c r="C23534" s="669" t="s">
        <v>255</v>
      </c>
      <c r="D23534" s="905" t="s">
        <v>16261</v>
      </c>
      <c r="E23534" s="671">
        <v>6855</v>
      </c>
      <c r="F23534" s="1083"/>
      <c r="G23534" s="125">
        <f t="shared" si="742"/>
        <v>-6855</v>
      </c>
      <c r="H23534" s="704" t="s">
        <v>16206</v>
      </c>
    </row>
    <row r="23535" spans="1:8" ht="15" x14ac:dyDescent="0.2">
      <c r="A23535" s="1081">
        <v>45735</v>
      </c>
      <c r="B23535" s="1082" t="s">
        <v>12671</v>
      </c>
      <c r="C23535" s="669" t="s">
        <v>255</v>
      </c>
      <c r="D23535" s="905" t="s">
        <v>16261</v>
      </c>
      <c r="E23535" s="671">
        <v>580100</v>
      </c>
      <c r="F23535" s="1083"/>
      <c r="G23535" s="125">
        <f t="shared" si="742"/>
        <v>-580100</v>
      </c>
      <c r="H23535" s="704" t="s">
        <v>16206</v>
      </c>
    </row>
    <row r="23536" spans="1:8" ht="15" x14ac:dyDescent="0.2">
      <c r="A23536" s="1081">
        <v>45735</v>
      </c>
      <c r="B23536" s="1082" t="s">
        <v>13213</v>
      </c>
      <c r="C23536" s="669" t="s">
        <v>255</v>
      </c>
      <c r="D23536" s="905" t="s">
        <v>16261</v>
      </c>
      <c r="E23536" s="671">
        <v>60600</v>
      </c>
      <c r="F23536" s="1083"/>
      <c r="G23536" s="125">
        <f t="shared" si="742"/>
        <v>-60600</v>
      </c>
      <c r="H23536" s="704" t="s">
        <v>16206</v>
      </c>
    </row>
    <row r="23537" spans="1:8" ht="15" x14ac:dyDescent="0.2">
      <c r="A23537" s="1081">
        <v>45735</v>
      </c>
      <c r="B23537" s="1082" t="s">
        <v>14539</v>
      </c>
      <c r="C23537" s="669" t="s">
        <v>255</v>
      </c>
      <c r="D23537" s="905" t="s">
        <v>16261</v>
      </c>
      <c r="E23537" s="671">
        <v>18789</v>
      </c>
      <c r="F23537" s="1083"/>
      <c r="G23537" s="125">
        <f t="shared" si="742"/>
        <v>-18789</v>
      </c>
      <c r="H23537" s="704" t="s">
        <v>16206</v>
      </c>
    </row>
    <row r="23538" spans="1:8" ht="15" x14ac:dyDescent="0.2">
      <c r="A23538" s="1081">
        <v>45735</v>
      </c>
      <c r="B23538" s="1082" t="s">
        <v>15033</v>
      </c>
      <c r="C23538" s="669" t="s">
        <v>255</v>
      </c>
      <c r="D23538" s="905" t="s">
        <v>16261</v>
      </c>
      <c r="E23538" s="671">
        <v>1514340</v>
      </c>
      <c r="F23538" s="1083"/>
      <c r="G23538" s="125">
        <f t="shared" si="742"/>
        <v>-1514340</v>
      </c>
      <c r="H23538" s="704" t="s">
        <v>16206</v>
      </c>
    </row>
    <row r="23539" spans="1:8" ht="15" x14ac:dyDescent="0.2">
      <c r="A23539" s="1201">
        <v>45736</v>
      </c>
      <c r="B23539" s="1202" t="s">
        <v>25</v>
      </c>
      <c r="C23539" s="1202" t="s">
        <v>8141</v>
      </c>
      <c r="D23539" s="1203" t="s">
        <v>6342</v>
      </c>
      <c r="E23539" s="125">
        <v>3180</v>
      </c>
      <c r="F23539" s="125"/>
      <c r="G23539" s="125">
        <f>F23539-E23539</f>
        <v>-3180</v>
      </c>
      <c r="H23539" s="704" t="s">
        <v>16206</v>
      </c>
    </row>
    <row r="23540" spans="1:8" ht="15" x14ac:dyDescent="0.2">
      <c r="A23540" s="1201">
        <v>45736</v>
      </c>
      <c r="B23540" s="1202" t="s">
        <v>103</v>
      </c>
      <c r="C23540" s="1202" t="s">
        <v>8141</v>
      </c>
      <c r="D23540" s="1203" t="s">
        <v>6342</v>
      </c>
      <c r="E23540" s="125">
        <v>11440</v>
      </c>
      <c r="F23540" s="125"/>
      <c r="G23540" s="125">
        <f>F23540-E23540</f>
        <v>-11440</v>
      </c>
      <c r="H23540" s="704" t="s">
        <v>16206</v>
      </c>
    </row>
    <row r="23541" spans="1:8" ht="15" x14ac:dyDescent="0.2">
      <c r="A23541" s="1201">
        <v>45736</v>
      </c>
      <c r="B23541" s="1202" t="s">
        <v>15261</v>
      </c>
      <c r="C23541" s="1202" t="s">
        <v>5740</v>
      </c>
      <c r="D23541" s="1203" t="s">
        <v>369</v>
      </c>
      <c r="E23541" s="125">
        <v>800</v>
      </c>
      <c r="F23541" s="125"/>
      <c r="G23541" s="125">
        <f t="shared" ref="G23541:G23547" si="743">F23541-E23541</f>
        <v>-800</v>
      </c>
      <c r="H23541" s="704" t="s">
        <v>16206</v>
      </c>
    </row>
    <row r="23542" spans="1:8" ht="15" x14ac:dyDescent="0.2">
      <c r="A23542" s="1201">
        <v>45736</v>
      </c>
      <c r="B23542" s="1202" t="s">
        <v>13240</v>
      </c>
      <c r="C23542" s="1202" t="s">
        <v>16266</v>
      </c>
      <c r="D23542" s="1203" t="s">
        <v>1156</v>
      </c>
      <c r="E23542" s="125">
        <v>100000</v>
      </c>
      <c r="F23542" s="125"/>
      <c r="G23542" s="125">
        <f t="shared" si="743"/>
        <v>-100000</v>
      </c>
      <c r="H23542" s="704" t="s">
        <v>16206</v>
      </c>
    </row>
    <row r="23543" spans="1:8" ht="15" x14ac:dyDescent="0.2">
      <c r="A23543" s="1201">
        <v>45736</v>
      </c>
      <c r="B23543" s="1202" t="s">
        <v>13240</v>
      </c>
      <c r="C23543" s="1202" t="s">
        <v>16267</v>
      </c>
      <c r="D23543" s="1203" t="s">
        <v>1156</v>
      </c>
      <c r="E23543" s="125">
        <v>100000</v>
      </c>
      <c r="F23543" s="125"/>
      <c r="G23543" s="125">
        <f t="shared" si="743"/>
        <v>-100000</v>
      </c>
      <c r="H23543" s="704" t="s">
        <v>16206</v>
      </c>
    </row>
    <row r="23544" spans="1:8" ht="15" x14ac:dyDescent="0.2">
      <c r="A23544" s="1201">
        <v>45736</v>
      </c>
      <c r="B23544" s="1202" t="s">
        <v>12492</v>
      </c>
      <c r="C23544" s="1202" t="s">
        <v>10972</v>
      </c>
      <c r="D23544" s="1203" t="s">
        <v>15284</v>
      </c>
      <c r="E23544" s="125">
        <v>48500</v>
      </c>
      <c r="F23544" s="125"/>
      <c r="G23544" s="125">
        <f t="shared" si="743"/>
        <v>-48500</v>
      </c>
      <c r="H23544" s="704" t="s">
        <v>16206</v>
      </c>
    </row>
    <row r="23545" spans="1:8" ht="15" x14ac:dyDescent="0.2">
      <c r="A23545" s="1201">
        <v>45736</v>
      </c>
      <c r="B23545" s="1202" t="s">
        <v>14351</v>
      </c>
      <c r="C23545" s="1202" t="s">
        <v>5740</v>
      </c>
      <c r="D23545" s="1203" t="s">
        <v>369</v>
      </c>
      <c r="E23545" s="125">
        <v>1000</v>
      </c>
      <c r="F23545" s="125"/>
      <c r="G23545" s="125">
        <f t="shared" si="743"/>
        <v>-1000</v>
      </c>
      <c r="H23545" s="704" t="s">
        <v>16206</v>
      </c>
    </row>
    <row r="23546" spans="1:8" ht="15" x14ac:dyDescent="0.2">
      <c r="A23546" s="1201">
        <v>45736</v>
      </c>
      <c r="B23546" s="1202" t="s">
        <v>16268</v>
      </c>
      <c r="C23546" s="1202" t="s">
        <v>5740</v>
      </c>
      <c r="D23546" s="1203" t="s">
        <v>369</v>
      </c>
      <c r="E23546" s="125">
        <v>500</v>
      </c>
      <c r="F23546" s="125"/>
      <c r="G23546" s="125">
        <f t="shared" si="743"/>
        <v>-500</v>
      </c>
      <c r="H23546" s="704" t="s">
        <v>16206</v>
      </c>
    </row>
    <row r="23547" spans="1:8" ht="15" x14ac:dyDescent="0.2">
      <c r="A23547" s="1201">
        <v>45736</v>
      </c>
      <c r="B23547" s="1202" t="s">
        <v>103</v>
      </c>
      <c r="C23547" s="1202" t="s">
        <v>391</v>
      </c>
      <c r="D23547" s="1203" t="s">
        <v>14828</v>
      </c>
      <c r="E23547" s="125">
        <v>2000</v>
      </c>
      <c r="F23547" s="125"/>
      <c r="G23547" s="125">
        <f t="shared" si="743"/>
        <v>-2000</v>
      </c>
      <c r="H23547" s="704" t="s">
        <v>16206</v>
      </c>
    </row>
    <row r="23548" spans="1:8" ht="15" x14ac:dyDescent="0.2">
      <c r="A23548" s="1201">
        <v>45736</v>
      </c>
      <c r="B23548" s="1202" t="s">
        <v>6503</v>
      </c>
      <c r="C23548" s="1202" t="s">
        <v>14296</v>
      </c>
      <c r="D23548" s="1203" t="s">
        <v>16269</v>
      </c>
      <c r="E23548" s="125">
        <v>500000</v>
      </c>
      <c r="F23548" s="125"/>
      <c r="G23548" s="125">
        <f t="shared" ref="G23548" si="744">F23548-E23548</f>
        <v>-500000</v>
      </c>
      <c r="H23548" s="1204" t="s">
        <v>16206</v>
      </c>
    </row>
    <row r="23549" spans="1:8" ht="15" x14ac:dyDescent="0.2">
      <c r="A23549" s="1201">
        <v>45737</v>
      </c>
      <c r="B23549" s="1202" t="s">
        <v>13213</v>
      </c>
      <c r="C23549" s="1202" t="s">
        <v>10972</v>
      </c>
      <c r="D23549" s="1203" t="s">
        <v>16292</v>
      </c>
      <c r="E23549" s="125">
        <v>1460</v>
      </c>
      <c r="F23549" s="125"/>
      <c r="G23549" s="125">
        <f t="shared" ref="G23549:G23556" si="745">F23549-E23549</f>
        <v>-1460</v>
      </c>
      <c r="H23549" s="1204" t="s">
        <v>16206</v>
      </c>
    </row>
    <row r="23550" spans="1:8" ht="15" x14ac:dyDescent="0.2">
      <c r="A23550" s="1201">
        <v>45737</v>
      </c>
      <c r="B23550" s="1202" t="s">
        <v>16268</v>
      </c>
      <c r="C23550" s="1202" t="s">
        <v>10972</v>
      </c>
      <c r="D23550" s="1203" t="s">
        <v>10028</v>
      </c>
      <c r="E23550" s="125">
        <v>1460</v>
      </c>
      <c r="F23550" s="125"/>
      <c r="G23550" s="125">
        <f t="shared" si="745"/>
        <v>-1460</v>
      </c>
      <c r="H23550" s="1204" t="s">
        <v>16206</v>
      </c>
    </row>
    <row r="23551" spans="1:8" ht="15" x14ac:dyDescent="0.2">
      <c r="A23551" s="1201">
        <v>45737</v>
      </c>
      <c r="B23551" s="1202" t="s">
        <v>13213</v>
      </c>
      <c r="C23551" s="1202" t="s">
        <v>10972</v>
      </c>
      <c r="D23551" s="1203" t="s">
        <v>16293</v>
      </c>
      <c r="E23551" s="125">
        <v>20000</v>
      </c>
      <c r="F23551" s="125"/>
      <c r="G23551" s="125">
        <f t="shared" si="745"/>
        <v>-20000</v>
      </c>
      <c r="H23551" s="1204" t="s">
        <v>16206</v>
      </c>
    </row>
    <row r="23552" spans="1:8" ht="15" x14ac:dyDescent="0.2">
      <c r="A23552" s="1201">
        <v>45737</v>
      </c>
      <c r="B23552" s="1202" t="s">
        <v>103</v>
      </c>
      <c r="C23552" s="1202" t="s">
        <v>391</v>
      </c>
      <c r="D23552" s="1203" t="s">
        <v>16294</v>
      </c>
      <c r="E23552" s="125">
        <v>1600</v>
      </c>
      <c r="F23552" s="125"/>
      <c r="G23552" s="125">
        <f t="shared" si="745"/>
        <v>-1600</v>
      </c>
      <c r="H23552" s="1204" t="s">
        <v>16206</v>
      </c>
    </row>
    <row r="23553" spans="1:8" ht="15" x14ac:dyDescent="0.2">
      <c r="A23553" s="1201">
        <v>45737</v>
      </c>
      <c r="B23553" s="1202" t="s">
        <v>14232</v>
      </c>
      <c r="C23553" s="1202" t="s">
        <v>5740</v>
      </c>
      <c r="D23553" s="1203" t="s">
        <v>369</v>
      </c>
      <c r="E23553" s="125">
        <v>1200</v>
      </c>
      <c r="F23553" s="125"/>
      <c r="G23553" s="125">
        <f t="shared" si="745"/>
        <v>-1200</v>
      </c>
      <c r="H23553" s="1204" t="s">
        <v>16206</v>
      </c>
    </row>
    <row r="23554" spans="1:8" ht="15" x14ac:dyDescent="0.2">
      <c r="A23554" s="1201">
        <v>45737</v>
      </c>
      <c r="B23554" s="1202" t="s">
        <v>13213</v>
      </c>
      <c r="C23554" s="1202" t="s">
        <v>5740</v>
      </c>
      <c r="D23554" s="1203" t="s">
        <v>369</v>
      </c>
      <c r="E23554" s="125">
        <v>600</v>
      </c>
      <c r="F23554" s="125"/>
      <c r="G23554" s="125">
        <f t="shared" si="745"/>
        <v>-600</v>
      </c>
      <c r="H23554" s="1204" t="s">
        <v>16206</v>
      </c>
    </row>
    <row r="23555" spans="1:8" ht="15" x14ac:dyDescent="0.2">
      <c r="A23555" s="1201">
        <v>45737</v>
      </c>
      <c r="B23555" s="1202" t="s">
        <v>15338</v>
      </c>
      <c r="C23555" s="1202" t="s">
        <v>5740</v>
      </c>
      <c r="D23555" s="1203" t="s">
        <v>369</v>
      </c>
      <c r="E23555" s="125">
        <v>2000</v>
      </c>
      <c r="F23555" s="125"/>
      <c r="G23555" s="125">
        <f t="shared" si="745"/>
        <v>-2000</v>
      </c>
      <c r="H23555" s="1204" t="s">
        <v>16206</v>
      </c>
    </row>
    <row r="23556" spans="1:8" ht="15" x14ac:dyDescent="0.2">
      <c r="A23556" s="1201">
        <v>45737</v>
      </c>
      <c r="B23556" s="1202" t="s">
        <v>13240</v>
      </c>
      <c r="C23556" s="1202" t="s">
        <v>10972</v>
      </c>
      <c r="D23556" s="1203" t="s">
        <v>10532</v>
      </c>
      <c r="E23556" s="125">
        <v>5820</v>
      </c>
      <c r="F23556" s="125"/>
      <c r="G23556" s="125">
        <f t="shared" si="745"/>
        <v>-5820</v>
      </c>
      <c r="H23556" s="1204" t="s">
        <v>16206</v>
      </c>
    </row>
    <row r="23557" spans="1:8" ht="15" x14ac:dyDescent="0.2">
      <c r="A23557" s="1201">
        <v>45737</v>
      </c>
      <c r="B23557" s="1202" t="s">
        <v>11864</v>
      </c>
      <c r="C23557" s="1202" t="s">
        <v>8362</v>
      </c>
      <c r="D23557" s="1203" t="s">
        <v>16295</v>
      </c>
      <c r="E23557" s="125">
        <v>3450</v>
      </c>
      <c r="F23557" s="125"/>
      <c r="G23557" s="125">
        <f t="shared" ref="G23557:G23560" si="746">F23557-E23557</f>
        <v>-3450</v>
      </c>
      <c r="H23557" s="1204" t="s">
        <v>16206</v>
      </c>
    </row>
    <row r="23558" spans="1:8" ht="15" x14ac:dyDescent="0.2">
      <c r="A23558" s="1201">
        <v>45738</v>
      </c>
      <c r="B23558" s="1202" t="s">
        <v>103</v>
      </c>
      <c r="C23558" s="1202" t="s">
        <v>391</v>
      </c>
      <c r="D23558" s="1203" t="s">
        <v>14828</v>
      </c>
      <c r="E23558" s="125">
        <v>2000</v>
      </c>
      <c r="F23558" s="125"/>
      <c r="G23558" s="125">
        <f t="shared" si="746"/>
        <v>-2000</v>
      </c>
      <c r="H23558" s="1204" t="s">
        <v>16206</v>
      </c>
    </row>
    <row r="23559" spans="1:8" ht="15" x14ac:dyDescent="0.2">
      <c r="A23559" s="1201">
        <v>45738</v>
      </c>
      <c r="B23559" s="1202" t="s">
        <v>13240</v>
      </c>
      <c r="C23559" s="1202" t="s">
        <v>285</v>
      </c>
      <c r="D23559" s="1203" t="s">
        <v>15871</v>
      </c>
      <c r="E23559" s="125">
        <v>2250</v>
      </c>
      <c r="F23559" s="125"/>
      <c r="G23559" s="125">
        <f t="shared" si="746"/>
        <v>-2250</v>
      </c>
      <c r="H23559" s="1204" t="s">
        <v>16206</v>
      </c>
    </row>
    <row r="23560" spans="1:8" ht="15" x14ac:dyDescent="0.2">
      <c r="A23560" s="1201">
        <v>45738</v>
      </c>
      <c r="B23560" s="1202" t="s">
        <v>11864</v>
      </c>
      <c r="C23560" s="1202" t="s">
        <v>10972</v>
      </c>
      <c r="D23560" s="1203" t="s">
        <v>16190</v>
      </c>
      <c r="E23560" s="125">
        <v>3600</v>
      </c>
      <c r="F23560" s="125"/>
      <c r="G23560" s="125">
        <f t="shared" si="746"/>
        <v>-3600</v>
      </c>
      <c r="H23560" s="1204" t="s">
        <v>16206</v>
      </c>
    </row>
    <row r="23561" spans="1:8" ht="15" x14ac:dyDescent="0.2">
      <c r="A23561" s="1081">
        <v>45738</v>
      </c>
      <c r="B23561" s="1082" t="s">
        <v>13213</v>
      </c>
      <c r="C23561" s="1082" t="s">
        <v>10972</v>
      </c>
      <c r="D23561" s="1123" t="s">
        <v>16296</v>
      </c>
      <c r="E23561" s="1083">
        <v>90000</v>
      </c>
      <c r="F23561" s="1083"/>
      <c r="G23561" s="125">
        <f t="shared" ref="G23561" si="747">F23561-E23561</f>
        <v>-90000</v>
      </c>
      <c r="H23561" s="704" t="s">
        <v>16206</v>
      </c>
    </row>
    <row r="23562" spans="1:8" ht="15" x14ac:dyDescent="0.2">
      <c r="A23562" s="1081">
        <v>45738</v>
      </c>
      <c r="B23562" s="1082" t="s">
        <v>11707</v>
      </c>
      <c r="C23562" s="1082" t="s">
        <v>793</v>
      </c>
      <c r="D23562" s="1123" t="s">
        <v>16306</v>
      </c>
      <c r="E23562" s="1083">
        <v>35000</v>
      </c>
      <c r="F23562" s="1083"/>
      <c r="G23562" s="125">
        <f t="shared" ref="G23562:G23563" si="748">F23562-E23562</f>
        <v>-35000</v>
      </c>
      <c r="H23562" s="704" t="s">
        <v>16206</v>
      </c>
    </row>
    <row r="23563" spans="1:8" ht="15" x14ac:dyDescent="0.2">
      <c r="A23563" s="1081">
        <v>45738</v>
      </c>
      <c r="B23563" s="1082" t="s">
        <v>37</v>
      </c>
      <c r="C23563" s="1082" t="s">
        <v>15056</v>
      </c>
      <c r="D23563" s="1123" t="s">
        <v>16305</v>
      </c>
      <c r="E23563" s="1083">
        <v>50000</v>
      </c>
      <c r="F23563" s="1083"/>
      <c r="G23563" s="125">
        <f t="shared" si="748"/>
        <v>-50000</v>
      </c>
      <c r="H23563" s="704" t="s">
        <v>16206</v>
      </c>
    </row>
    <row r="23564" spans="1:8" ht="15" x14ac:dyDescent="0.2">
      <c r="A23564" s="1201">
        <v>45740</v>
      </c>
      <c r="B23564" s="1202" t="s">
        <v>12594</v>
      </c>
      <c r="C23564" s="1202" t="s">
        <v>5740</v>
      </c>
      <c r="D23564" s="1203" t="s">
        <v>16297</v>
      </c>
      <c r="E23564" s="125">
        <v>8000</v>
      </c>
      <c r="F23564" s="125"/>
      <c r="G23564" s="125">
        <f t="shared" ref="G23564:G23569" si="749">F23564-E23564</f>
        <v>-8000</v>
      </c>
      <c r="H23564" s="1204" t="s">
        <v>16206</v>
      </c>
    </row>
    <row r="23565" spans="1:8" ht="15" x14ac:dyDescent="0.2">
      <c r="A23565" s="1201">
        <v>45740</v>
      </c>
      <c r="B23565" s="1202" t="s">
        <v>14351</v>
      </c>
      <c r="C23565" s="1202" t="s">
        <v>10972</v>
      </c>
      <c r="D23565" s="1203" t="s">
        <v>16259</v>
      </c>
      <c r="E23565" s="125">
        <v>6000</v>
      </c>
      <c r="F23565" s="125"/>
      <c r="G23565" s="125">
        <f t="shared" si="749"/>
        <v>-6000</v>
      </c>
      <c r="H23565" s="1204" t="s">
        <v>16206</v>
      </c>
    </row>
    <row r="23566" spans="1:8" ht="15" x14ac:dyDescent="0.2">
      <c r="A23566" s="1201">
        <v>45740</v>
      </c>
      <c r="B23566" s="1202" t="s">
        <v>14351</v>
      </c>
      <c r="C23566" s="1202" t="s">
        <v>10972</v>
      </c>
      <c r="D23566" s="1203" t="s">
        <v>16298</v>
      </c>
      <c r="E23566" s="125">
        <v>2000</v>
      </c>
      <c r="F23566" s="125"/>
      <c r="G23566" s="125">
        <f t="shared" si="749"/>
        <v>-2000</v>
      </c>
      <c r="H23566" s="1204" t="s">
        <v>16206</v>
      </c>
    </row>
    <row r="23567" spans="1:8" ht="15" x14ac:dyDescent="0.2">
      <c r="A23567" s="1201">
        <v>45740</v>
      </c>
      <c r="B23567" s="1202" t="s">
        <v>14351</v>
      </c>
      <c r="C23567" s="1202" t="s">
        <v>5740</v>
      </c>
      <c r="D23567" s="1203" t="s">
        <v>16299</v>
      </c>
      <c r="E23567" s="125">
        <v>500</v>
      </c>
      <c r="F23567" s="125"/>
      <c r="G23567" s="125">
        <f t="shared" si="749"/>
        <v>-500</v>
      </c>
      <c r="H23567" s="1204" t="s">
        <v>16206</v>
      </c>
    </row>
    <row r="23568" spans="1:8" ht="15" x14ac:dyDescent="0.2">
      <c r="A23568" s="1201">
        <v>45740</v>
      </c>
      <c r="B23568" s="1202" t="s">
        <v>14232</v>
      </c>
      <c r="C23568" s="1202" t="s">
        <v>5740</v>
      </c>
      <c r="D23568" s="1203" t="s">
        <v>16300</v>
      </c>
      <c r="E23568" s="125">
        <v>6000</v>
      </c>
      <c r="F23568" s="125"/>
      <c r="G23568" s="125">
        <f t="shared" si="749"/>
        <v>-6000</v>
      </c>
      <c r="H23568" s="1204" t="s">
        <v>16206</v>
      </c>
    </row>
    <row r="23569" spans="1:8" ht="15" x14ac:dyDescent="0.2">
      <c r="A23569" s="1081">
        <v>45740</v>
      </c>
      <c r="B23569" s="1082" t="s">
        <v>15337</v>
      </c>
      <c r="C23569" s="1082" t="s">
        <v>16301</v>
      </c>
      <c r="D23569" s="1123" t="s">
        <v>1156</v>
      </c>
      <c r="E23569" s="1083">
        <v>30000</v>
      </c>
      <c r="F23569" s="1083"/>
      <c r="G23569" s="125">
        <f t="shared" si="749"/>
        <v>-30000</v>
      </c>
      <c r="H23569" s="704" t="s">
        <v>16206</v>
      </c>
    </row>
    <row r="23570" spans="1:8" ht="15" x14ac:dyDescent="0.2">
      <c r="A23570" s="1081">
        <v>45740</v>
      </c>
      <c r="B23570" s="1082" t="s">
        <v>15337</v>
      </c>
      <c r="C23570" s="1082" t="s">
        <v>16301</v>
      </c>
      <c r="D23570" s="1123" t="s">
        <v>16302</v>
      </c>
      <c r="E23570" s="1083">
        <v>25000</v>
      </c>
      <c r="F23570" s="1083"/>
      <c r="G23570" s="125">
        <f t="shared" ref="G23570:G23571" si="750">F23570-E23570</f>
        <v>-25000</v>
      </c>
      <c r="H23570" s="704" t="s">
        <v>16206</v>
      </c>
    </row>
    <row r="23571" spans="1:8" ht="15" x14ac:dyDescent="0.2">
      <c r="A23571" s="1081">
        <v>45740</v>
      </c>
      <c r="B23571" s="1082" t="s">
        <v>13278</v>
      </c>
      <c r="C23571" s="1082" t="s">
        <v>14431</v>
      </c>
      <c r="D23571" s="1123" t="s">
        <v>16303</v>
      </c>
      <c r="E23571" s="1083">
        <v>200000</v>
      </c>
      <c r="F23571" s="1083"/>
      <c r="G23571" s="125">
        <f t="shared" si="750"/>
        <v>-200000</v>
      </c>
      <c r="H23571" s="704" t="s">
        <v>16206</v>
      </c>
    </row>
    <row r="23572" spans="1:8" ht="15" x14ac:dyDescent="0.2">
      <c r="A23572" s="1201">
        <v>45741</v>
      </c>
      <c r="B23572" s="1202" t="s">
        <v>14596</v>
      </c>
      <c r="C23572" s="1202" t="s">
        <v>5740</v>
      </c>
      <c r="D23572" s="1203" t="s">
        <v>369</v>
      </c>
      <c r="E23572" s="125">
        <v>2200</v>
      </c>
      <c r="F23572" s="125"/>
      <c r="G23572" s="125">
        <f t="shared" ref="G23572" si="751">F23572-E23572</f>
        <v>-2200</v>
      </c>
      <c r="H23572" s="1204" t="s">
        <v>16206</v>
      </c>
    </row>
    <row r="23573" spans="1:8" ht="15" x14ac:dyDescent="0.2">
      <c r="A23573" s="1201">
        <v>45742</v>
      </c>
      <c r="B23573" s="1205" t="s">
        <v>13165</v>
      </c>
      <c r="C23573" s="1205" t="s">
        <v>793</v>
      </c>
      <c r="D23573" s="1206" t="s">
        <v>16310</v>
      </c>
      <c r="E23573" s="1049">
        <v>70000</v>
      </c>
      <c r="F23573" s="125"/>
      <c r="G23573" s="125">
        <f t="shared" ref="G23573:G23577" si="752">F23573-E23573</f>
        <v>-70000</v>
      </c>
      <c r="H23573" s="1204" t="s">
        <v>16206</v>
      </c>
    </row>
    <row r="23574" spans="1:8" ht="15" x14ac:dyDescent="0.2">
      <c r="A23574" s="1081">
        <v>45742</v>
      </c>
      <c r="B23574" s="1082" t="s">
        <v>15337</v>
      </c>
      <c r="C23574" s="1082" t="s">
        <v>14237</v>
      </c>
      <c r="D23574" s="1123" t="s">
        <v>1156</v>
      </c>
      <c r="E23574" s="1083">
        <v>5000</v>
      </c>
      <c r="F23574" s="1083"/>
      <c r="G23574" s="125">
        <f t="shared" si="752"/>
        <v>-5000</v>
      </c>
      <c r="H23574" s="704" t="s">
        <v>16206</v>
      </c>
    </row>
    <row r="23575" spans="1:8" ht="15" x14ac:dyDescent="0.2">
      <c r="A23575" s="1201">
        <v>45742</v>
      </c>
      <c r="B23575" s="1205" t="s">
        <v>103</v>
      </c>
      <c r="C23575" s="1205" t="s">
        <v>793</v>
      </c>
      <c r="D23575" s="1206" t="s">
        <v>7216</v>
      </c>
      <c r="E23575" s="1049">
        <v>129500</v>
      </c>
      <c r="F23575" s="125"/>
      <c r="G23575" s="125">
        <f t="shared" si="752"/>
        <v>-129500</v>
      </c>
      <c r="H23575" s="1204" t="s">
        <v>16206</v>
      </c>
    </row>
    <row r="23576" spans="1:8" ht="15" x14ac:dyDescent="0.2">
      <c r="A23576" s="1201">
        <v>45742</v>
      </c>
      <c r="B23576" s="1202" t="s">
        <v>103</v>
      </c>
      <c r="C23576" s="1202" t="s">
        <v>391</v>
      </c>
      <c r="D23576" s="1203" t="s">
        <v>7216</v>
      </c>
      <c r="E23576" s="125">
        <v>2500</v>
      </c>
      <c r="F23576" s="125"/>
      <c r="G23576" s="125">
        <f t="shared" si="752"/>
        <v>-2500</v>
      </c>
      <c r="H23576" s="1204" t="s">
        <v>16206</v>
      </c>
    </row>
    <row r="23577" spans="1:8" ht="15" x14ac:dyDescent="0.2">
      <c r="A23577" s="1201">
        <v>45742</v>
      </c>
      <c r="B23577" s="1202" t="s">
        <v>103</v>
      </c>
      <c r="C23577" s="1202" t="s">
        <v>391</v>
      </c>
      <c r="D23577" s="1203" t="s">
        <v>10199</v>
      </c>
      <c r="E23577" s="125">
        <v>3000</v>
      </c>
      <c r="F23577" s="125"/>
      <c r="G23577" s="125">
        <f t="shared" si="752"/>
        <v>-3000</v>
      </c>
      <c r="H23577" s="1204" t="s">
        <v>16206</v>
      </c>
    </row>
    <row r="23578" spans="1:8" ht="15" x14ac:dyDescent="0.2">
      <c r="A23578" s="1081">
        <v>45742</v>
      </c>
      <c r="B23578" s="1082" t="s">
        <v>14232</v>
      </c>
      <c r="C23578" s="1082" t="s">
        <v>14803</v>
      </c>
      <c r="D23578" s="1123" t="s">
        <v>16304</v>
      </c>
      <c r="E23578" s="1083">
        <v>317100</v>
      </c>
      <c r="F23578" s="1083"/>
      <c r="G23578" s="125">
        <f t="shared" ref="G23578" si="753">F23578-E23578</f>
        <v>-317100</v>
      </c>
      <c r="H23578" s="704" t="s">
        <v>16206</v>
      </c>
    </row>
    <row r="23579" spans="1:8" ht="15" x14ac:dyDescent="0.2">
      <c r="A23579" s="1081">
        <v>45742</v>
      </c>
      <c r="B23579" s="1082" t="s">
        <v>13240</v>
      </c>
      <c r="C23579" s="1082" t="s">
        <v>483</v>
      </c>
      <c r="D23579" s="1123" t="s">
        <v>16308</v>
      </c>
      <c r="E23579" s="1083">
        <v>100000</v>
      </c>
      <c r="F23579" s="1083"/>
      <c r="G23579" s="125">
        <f t="shared" ref="G23579:G23582" si="754">F23579-E23579</f>
        <v>-100000</v>
      </c>
      <c r="H23579" s="704" t="s">
        <v>16206</v>
      </c>
    </row>
    <row r="23580" spans="1:8" ht="24" x14ac:dyDescent="0.2">
      <c r="A23580" s="1081">
        <v>45742</v>
      </c>
      <c r="B23580" s="1082" t="s">
        <v>12492</v>
      </c>
      <c r="C23580" s="1082" t="s">
        <v>14165</v>
      </c>
      <c r="D23580" s="1123" t="s">
        <v>16309</v>
      </c>
      <c r="E23580" s="1083">
        <v>100000</v>
      </c>
      <c r="F23580" s="1083"/>
      <c r="G23580" s="125">
        <f t="shared" si="754"/>
        <v>-100000</v>
      </c>
      <c r="H23580" s="704" t="s">
        <v>16206</v>
      </c>
    </row>
    <row r="23581" spans="1:8" ht="15" x14ac:dyDescent="0.2">
      <c r="A23581" s="1081">
        <v>45742</v>
      </c>
      <c r="B23581" s="1082" t="s">
        <v>14596</v>
      </c>
      <c r="C23581" s="1082" t="s">
        <v>13540</v>
      </c>
      <c r="D23581" s="1123" t="s">
        <v>16307</v>
      </c>
      <c r="E23581" s="1083">
        <v>100000</v>
      </c>
      <c r="F23581" s="1083"/>
      <c r="G23581" s="125">
        <f t="shared" si="754"/>
        <v>-100000</v>
      </c>
      <c r="H23581" s="704" t="s">
        <v>16206</v>
      </c>
    </row>
    <row r="23582" spans="1:8" ht="15" x14ac:dyDescent="0.2">
      <c r="A23582" s="1081">
        <v>45742</v>
      </c>
      <c r="B23582" s="1082" t="s">
        <v>14596</v>
      </c>
      <c r="C23582" s="1082" t="s">
        <v>13540</v>
      </c>
      <c r="D23582" s="1123" t="s">
        <v>16307</v>
      </c>
      <c r="E23582" s="1083">
        <v>400000</v>
      </c>
      <c r="F23582" s="1083"/>
      <c r="G23582" s="125">
        <f t="shared" si="754"/>
        <v>-400000</v>
      </c>
      <c r="H23582" s="704" t="s">
        <v>16206</v>
      </c>
    </row>
    <row r="23583" spans="1:8" ht="15" x14ac:dyDescent="0.2">
      <c r="A23583" s="1201">
        <v>45742</v>
      </c>
      <c r="B23583" s="1205" t="s">
        <v>13213</v>
      </c>
      <c r="C23583" s="1205" t="s">
        <v>793</v>
      </c>
      <c r="D23583" s="1206" t="s">
        <v>16330</v>
      </c>
      <c r="E23583" s="1049">
        <v>187000</v>
      </c>
      <c r="F23583" s="125"/>
      <c r="G23583" s="125">
        <f t="shared" ref="G23583:G23586" si="755">F23583-E23583</f>
        <v>-187000</v>
      </c>
      <c r="H23583" s="1204" t="s">
        <v>16206</v>
      </c>
    </row>
    <row r="23584" spans="1:8" ht="15" x14ac:dyDescent="0.2">
      <c r="A23584" s="1201">
        <v>45742</v>
      </c>
      <c r="B23584" s="1205" t="s">
        <v>13240</v>
      </c>
      <c r="C23584" s="1205" t="s">
        <v>793</v>
      </c>
      <c r="D23584" s="1206" t="s">
        <v>16331</v>
      </c>
      <c r="E23584" s="1049">
        <v>120000</v>
      </c>
      <c r="F23584" s="125"/>
      <c r="G23584" s="125">
        <f t="shared" si="755"/>
        <v>-120000</v>
      </c>
      <c r="H23584" s="1204" t="s">
        <v>16206</v>
      </c>
    </row>
    <row r="23585" spans="1:8" ht="15" x14ac:dyDescent="0.2">
      <c r="A23585" s="1201">
        <v>45742</v>
      </c>
      <c r="B23585" s="1205" t="s">
        <v>15260</v>
      </c>
      <c r="C23585" s="1205" t="s">
        <v>793</v>
      </c>
      <c r="D23585" s="1206" t="s">
        <v>16332</v>
      </c>
      <c r="E23585" s="1049">
        <v>90000</v>
      </c>
      <c r="F23585" s="125"/>
      <c r="G23585" s="125">
        <f t="shared" si="755"/>
        <v>-90000</v>
      </c>
      <c r="H23585" s="1204" t="s">
        <v>16206</v>
      </c>
    </row>
    <row r="23586" spans="1:8" ht="15" x14ac:dyDescent="0.2">
      <c r="A23586" s="1081">
        <v>45742</v>
      </c>
      <c r="B23586" s="1082" t="s">
        <v>16242</v>
      </c>
      <c r="C23586" s="1082" t="s">
        <v>15372</v>
      </c>
      <c r="D23586" s="1123" t="s">
        <v>16333</v>
      </c>
      <c r="E23586" s="1083">
        <v>50000</v>
      </c>
      <c r="F23586" s="1083"/>
      <c r="G23586" s="125">
        <f t="shared" si="755"/>
        <v>-50000</v>
      </c>
      <c r="H23586" s="704" t="s">
        <v>16206</v>
      </c>
    </row>
    <row r="23587" spans="1:8" ht="24" x14ac:dyDescent="0.2">
      <c r="A23587" s="1201">
        <v>45743</v>
      </c>
      <c r="B23587" s="1205" t="s">
        <v>14596</v>
      </c>
      <c r="C23587" s="1205" t="s">
        <v>793</v>
      </c>
      <c r="D23587" s="1206" t="s">
        <v>16311</v>
      </c>
      <c r="E23587" s="1049">
        <v>455430</v>
      </c>
      <c r="F23587" s="125"/>
      <c r="G23587" s="125">
        <f t="shared" ref="G23587:G23603" si="756">F23587-E23587</f>
        <v>-455430</v>
      </c>
      <c r="H23587" s="1204" t="s">
        <v>16206</v>
      </c>
    </row>
    <row r="23588" spans="1:8" ht="15" x14ac:dyDescent="0.2">
      <c r="A23588" s="1201">
        <v>45743</v>
      </c>
      <c r="B23588" s="1205" t="s">
        <v>103</v>
      </c>
      <c r="C23588" s="1205" t="s">
        <v>793</v>
      </c>
      <c r="D23588" s="1206" t="s">
        <v>12125</v>
      </c>
      <c r="E23588" s="1049">
        <v>50000</v>
      </c>
      <c r="F23588" s="125"/>
      <c r="G23588" s="125">
        <f t="shared" si="756"/>
        <v>-50000</v>
      </c>
      <c r="H23588" s="1204" t="s">
        <v>16206</v>
      </c>
    </row>
    <row r="23589" spans="1:8" ht="15" x14ac:dyDescent="0.2">
      <c r="A23589" s="1201">
        <v>45743</v>
      </c>
      <c r="B23589" s="1202" t="s">
        <v>103</v>
      </c>
      <c r="C23589" s="1202" t="s">
        <v>2995</v>
      </c>
      <c r="D23589" s="1203" t="s">
        <v>733</v>
      </c>
      <c r="E23589" s="125">
        <v>5330</v>
      </c>
      <c r="F23589" s="125"/>
      <c r="G23589" s="125">
        <f t="shared" si="756"/>
        <v>-5330</v>
      </c>
      <c r="H23589" s="1204" t="s">
        <v>16206</v>
      </c>
    </row>
    <row r="23590" spans="1:8" ht="15" x14ac:dyDescent="0.2">
      <c r="A23590" s="1201">
        <v>45743</v>
      </c>
      <c r="B23590" s="1202" t="s">
        <v>103</v>
      </c>
      <c r="C23590" s="1202" t="s">
        <v>8141</v>
      </c>
      <c r="D23590" s="1203" t="s">
        <v>16087</v>
      </c>
      <c r="E23590" s="125">
        <v>22802</v>
      </c>
      <c r="F23590" s="125"/>
      <c r="G23590" s="125">
        <f t="shared" si="756"/>
        <v>-22802</v>
      </c>
      <c r="H23590" s="1204" t="s">
        <v>16206</v>
      </c>
    </row>
    <row r="23591" spans="1:8" ht="15" x14ac:dyDescent="0.2">
      <c r="A23591" s="1201">
        <v>45743</v>
      </c>
      <c r="B23591" s="1202" t="s">
        <v>25</v>
      </c>
      <c r="C23591" s="1202" t="s">
        <v>8141</v>
      </c>
      <c r="D23591" s="1203" t="s">
        <v>16087</v>
      </c>
      <c r="E23591" s="125">
        <v>41796</v>
      </c>
      <c r="F23591" s="125"/>
      <c r="G23591" s="125">
        <f t="shared" si="756"/>
        <v>-41796</v>
      </c>
      <c r="H23591" s="1204" t="s">
        <v>16206</v>
      </c>
    </row>
    <row r="23592" spans="1:8" ht="15" x14ac:dyDescent="0.2">
      <c r="A23592" s="1201">
        <v>45743</v>
      </c>
      <c r="B23592" s="1202" t="s">
        <v>103</v>
      </c>
      <c r="C23592" s="1202" t="s">
        <v>391</v>
      </c>
      <c r="D23592" s="1203" t="s">
        <v>16312</v>
      </c>
      <c r="E23592" s="125">
        <v>2200</v>
      </c>
      <c r="F23592" s="125"/>
      <c r="G23592" s="125">
        <f t="shared" si="756"/>
        <v>-2200</v>
      </c>
      <c r="H23592" s="1204" t="s">
        <v>16206</v>
      </c>
    </row>
    <row r="23593" spans="1:8" ht="15" x14ac:dyDescent="0.2">
      <c r="A23593" s="1201">
        <v>45743</v>
      </c>
      <c r="B23593" s="1205" t="s">
        <v>16313</v>
      </c>
      <c r="C23593" s="1205" t="s">
        <v>793</v>
      </c>
      <c r="D23593" s="1206" t="s">
        <v>12650</v>
      </c>
      <c r="E23593" s="1049">
        <v>83800</v>
      </c>
      <c r="F23593" s="125"/>
      <c r="G23593" s="125">
        <f t="shared" si="756"/>
        <v>-83800</v>
      </c>
      <c r="H23593" s="1204" t="s">
        <v>16206</v>
      </c>
    </row>
    <row r="23594" spans="1:8" ht="15" x14ac:dyDescent="0.2">
      <c r="A23594" s="1201">
        <v>45743</v>
      </c>
      <c r="B23594" s="1205" t="s">
        <v>15261</v>
      </c>
      <c r="C23594" s="1205" t="s">
        <v>793</v>
      </c>
      <c r="D23594" s="1206" t="s">
        <v>16314</v>
      </c>
      <c r="E23594" s="1049">
        <v>115270</v>
      </c>
      <c r="F23594" s="125"/>
      <c r="G23594" s="125">
        <f t="shared" si="756"/>
        <v>-115270</v>
      </c>
      <c r="H23594" s="1204" t="s">
        <v>16206</v>
      </c>
    </row>
    <row r="23595" spans="1:8" ht="15" x14ac:dyDescent="0.2">
      <c r="A23595" s="1201">
        <v>45743</v>
      </c>
      <c r="B23595" s="1202" t="s">
        <v>103</v>
      </c>
      <c r="C23595" s="1202" t="s">
        <v>391</v>
      </c>
      <c r="D23595" s="1203" t="s">
        <v>15423</v>
      </c>
      <c r="E23595" s="125">
        <v>1000</v>
      </c>
      <c r="F23595" s="125"/>
      <c r="G23595" s="125">
        <f t="shared" si="756"/>
        <v>-1000</v>
      </c>
      <c r="H23595" s="1204" t="s">
        <v>16206</v>
      </c>
    </row>
    <row r="23596" spans="1:8" ht="15" x14ac:dyDescent="0.2">
      <c r="A23596" s="1201">
        <v>45743</v>
      </c>
      <c r="B23596" s="1205" t="s">
        <v>11068</v>
      </c>
      <c r="C23596" s="1205" t="s">
        <v>793</v>
      </c>
      <c r="D23596" s="1206" t="s">
        <v>11820</v>
      </c>
      <c r="E23596" s="1049">
        <v>30000</v>
      </c>
      <c r="F23596" s="125"/>
      <c r="G23596" s="125">
        <f t="shared" si="756"/>
        <v>-30000</v>
      </c>
      <c r="H23596" s="1204" t="s">
        <v>16206</v>
      </c>
    </row>
    <row r="23597" spans="1:8" ht="15" x14ac:dyDescent="0.2">
      <c r="A23597" s="1201">
        <v>45743</v>
      </c>
      <c r="B23597" s="1205" t="s">
        <v>13213</v>
      </c>
      <c r="C23597" s="1205" t="s">
        <v>793</v>
      </c>
      <c r="D23597" s="1206" t="s">
        <v>16315</v>
      </c>
      <c r="E23597" s="1049">
        <v>55000</v>
      </c>
      <c r="F23597" s="125"/>
      <c r="G23597" s="125">
        <f t="shared" si="756"/>
        <v>-55000</v>
      </c>
      <c r="H23597" s="1204" t="s">
        <v>16206</v>
      </c>
    </row>
    <row r="23598" spans="1:8" ht="15" x14ac:dyDescent="0.2">
      <c r="A23598" s="1201">
        <v>45743</v>
      </c>
      <c r="B23598" s="1205" t="s">
        <v>37</v>
      </c>
      <c r="C23598" s="1205" t="s">
        <v>793</v>
      </c>
      <c r="D23598" s="1206" t="s">
        <v>11813</v>
      </c>
      <c r="E23598" s="1049">
        <v>224427</v>
      </c>
      <c r="F23598" s="125"/>
      <c r="G23598" s="125">
        <f t="shared" si="756"/>
        <v>-224427</v>
      </c>
      <c r="H23598" s="1204" t="s">
        <v>16206</v>
      </c>
    </row>
    <row r="23599" spans="1:8" ht="15" x14ac:dyDescent="0.2">
      <c r="A23599" s="1201">
        <v>45743</v>
      </c>
      <c r="B23599" s="1202" t="s">
        <v>37</v>
      </c>
      <c r="C23599" s="1202" t="s">
        <v>391</v>
      </c>
      <c r="D23599" s="1203" t="s">
        <v>15475</v>
      </c>
      <c r="E23599" s="125">
        <v>3000</v>
      </c>
      <c r="F23599" s="125"/>
      <c r="G23599" s="125">
        <f t="shared" si="756"/>
        <v>-3000</v>
      </c>
      <c r="H23599" s="1204" t="s">
        <v>16206</v>
      </c>
    </row>
    <row r="23600" spans="1:8" ht="15" x14ac:dyDescent="0.2">
      <c r="A23600" s="1201">
        <v>45743</v>
      </c>
      <c r="B23600" s="1205" t="s">
        <v>12334</v>
      </c>
      <c r="C23600" s="1205" t="s">
        <v>793</v>
      </c>
      <c r="D23600" s="1206" t="s">
        <v>16162</v>
      </c>
      <c r="E23600" s="1049">
        <v>114220</v>
      </c>
      <c r="F23600" s="125"/>
      <c r="G23600" s="125">
        <f t="shared" si="756"/>
        <v>-114220</v>
      </c>
      <c r="H23600" s="1204" t="s">
        <v>16206</v>
      </c>
    </row>
    <row r="23601" spans="1:8" ht="15" x14ac:dyDescent="0.2">
      <c r="A23601" s="1201">
        <v>45743</v>
      </c>
      <c r="B23601" s="1205" t="s">
        <v>13240</v>
      </c>
      <c r="C23601" s="1205" t="s">
        <v>793</v>
      </c>
      <c r="D23601" s="1206" t="s">
        <v>16316</v>
      </c>
      <c r="E23601" s="1049">
        <v>73450</v>
      </c>
      <c r="F23601" s="125"/>
      <c r="G23601" s="125">
        <f t="shared" si="756"/>
        <v>-73450</v>
      </c>
      <c r="H23601" s="1204" t="s">
        <v>16206</v>
      </c>
    </row>
    <row r="23602" spans="1:8" ht="15" x14ac:dyDescent="0.2">
      <c r="A23602" s="1201">
        <v>45743</v>
      </c>
      <c r="B23602" s="1205" t="s">
        <v>3945</v>
      </c>
      <c r="C23602" s="1205" t="s">
        <v>793</v>
      </c>
      <c r="D23602" s="1206" t="s">
        <v>12071</v>
      </c>
      <c r="E23602" s="1049">
        <v>167229.83870967742</v>
      </c>
      <c r="F23602" s="125"/>
      <c r="G23602" s="125">
        <f t="shared" si="756"/>
        <v>-167229.83870967742</v>
      </c>
      <c r="H23602" s="1204" t="s">
        <v>16206</v>
      </c>
    </row>
    <row r="23603" spans="1:8" ht="15" x14ac:dyDescent="0.2">
      <c r="A23603" s="1201">
        <v>45743</v>
      </c>
      <c r="B23603" s="1205" t="s">
        <v>14596</v>
      </c>
      <c r="C23603" s="1205" t="s">
        <v>793</v>
      </c>
      <c r="D23603" s="1206" t="s">
        <v>16317</v>
      </c>
      <c r="E23603" s="1049">
        <v>84870.967741935485</v>
      </c>
      <c r="F23603" s="125"/>
      <c r="G23603" s="125">
        <f t="shared" si="756"/>
        <v>-84870.967741935485</v>
      </c>
      <c r="H23603" s="1204" t="s">
        <v>16206</v>
      </c>
    </row>
    <row r="23604" spans="1:8" ht="15" x14ac:dyDescent="0.2">
      <c r="A23604" s="1081">
        <v>45743</v>
      </c>
      <c r="B23604" s="1082" t="s">
        <v>15337</v>
      </c>
      <c r="C23604" s="1082" t="s">
        <v>11269</v>
      </c>
      <c r="D23604" s="1123" t="s">
        <v>16318</v>
      </c>
      <c r="E23604" s="1083">
        <v>30000</v>
      </c>
      <c r="F23604" s="1083"/>
      <c r="G23604" s="125">
        <f t="shared" ref="G23604:G23605" si="757">F23604-E23604</f>
        <v>-30000</v>
      </c>
      <c r="H23604" s="704" t="s">
        <v>16206</v>
      </c>
    </row>
    <row r="23605" spans="1:8" ht="15" x14ac:dyDescent="0.2">
      <c r="A23605" s="1081">
        <v>45743</v>
      </c>
      <c r="B23605" s="1082" t="s">
        <v>13165</v>
      </c>
      <c r="C23605" s="1082" t="s">
        <v>16320</v>
      </c>
      <c r="D23605" s="1123" t="s">
        <v>16319</v>
      </c>
      <c r="E23605" s="1083">
        <v>75000</v>
      </c>
      <c r="F23605" s="1083"/>
      <c r="G23605" s="125">
        <f t="shared" si="757"/>
        <v>-75000</v>
      </c>
      <c r="H23605" s="704" t="s">
        <v>16206</v>
      </c>
    </row>
    <row r="23606" spans="1:8" ht="15" x14ac:dyDescent="0.2">
      <c r="A23606" s="1201">
        <v>45743</v>
      </c>
      <c r="B23606" s="1205" t="s">
        <v>3944</v>
      </c>
      <c r="C23606" s="1205" t="s">
        <v>793</v>
      </c>
      <c r="D23606" s="1206" t="s">
        <v>16334</v>
      </c>
      <c r="E23606" s="1049">
        <v>184560</v>
      </c>
      <c r="F23606" s="125"/>
      <c r="G23606" s="125">
        <f t="shared" ref="G23606" si="758">F23606-E23606</f>
        <v>-184560</v>
      </c>
      <c r="H23606" s="1204" t="s">
        <v>16206</v>
      </c>
    </row>
    <row r="23607" spans="1:8" ht="15" x14ac:dyDescent="0.2">
      <c r="A23607" s="1081">
        <v>45744</v>
      </c>
      <c r="B23607" s="1082" t="s">
        <v>13240</v>
      </c>
      <c r="C23607" s="1082" t="s">
        <v>16266</v>
      </c>
      <c r="D23607" s="1123" t="s">
        <v>13660</v>
      </c>
      <c r="E23607" s="1083">
        <v>49500</v>
      </c>
      <c r="F23607" s="1083"/>
      <c r="G23607" s="125">
        <f t="shared" ref="G23607:G23611" si="759">F23607-E23607</f>
        <v>-49500</v>
      </c>
      <c r="H23607" s="704" t="s">
        <v>16206</v>
      </c>
    </row>
    <row r="23608" spans="1:8" ht="15" x14ac:dyDescent="0.2">
      <c r="A23608" s="1201">
        <v>45744</v>
      </c>
      <c r="B23608" s="1205" t="s">
        <v>14232</v>
      </c>
      <c r="C23608" s="1205" t="s">
        <v>793</v>
      </c>
      <c r="D23608" s="1206" t="s">
        <v>16321</v>
      </c>
      <c r="E23608" s="1049">
        <v>65000</v>
      </c>
      <c r="F23608" s="125"/>
      <c r="G23608" s="125">
        <f t="shared" si="759"/>
        <v>-65000</v>
      </c>
      <c r="H23608" s="1204" t="s">
        <v>16206</v>
      </c>
    </row>
    <row r="23609" spans="1:8" ht="15" x14ac:dyDescent="0.2">
      <c r="A23609" s="1201">
        <v>45744</v>
      </c>
      <c r="B23609" s="1202" t="s">
        <v>14232</v>
      </c>
      <c r="C23609" s="1202" t="s">
        <v>285</v>
      </c>
      <c r="D23609" s="1203" t="s">
        <v>16322</v>
      </c>
      <c r="E23609" s="125">
        <v>500</v>
      </c>
      <c r="F23609" s="125"/>
      <c r="G23609" s="125">
        <f t="shared" si="759"/>
        <v>-500</v>
      </c>
      <c r="H23609" s="1204" t="s">
        <v>16206</v>
      </c>
    </row>
    <row r="23610" spans="1:8" ht="15" x14ac:dyDescent="0.2">
      <c r="A23610" s="1201">
        <v>45744</v>
      </c>
      <c r="B23610" s="1205" t="s">
        <v>12334</v>
      </c>
      <c r="C23610" s="1205" t="s">
        <v>793</v>
      </c>
      <c r="D23610" s="1206" t="s">
        <v>14905</v>
      </c>
      <c r="E23610" s="1049">
        <v>95000</v>
      </c>
      <c r="F23610" s="125"/>
      <c r="G23610" s="125">
        <f t="shared" si="759"/>
        <v>-95000</v>
      </c>
      <c r="H23610" s="1204" t="s">
        <v>16206</v>
      </c>
    </row>
    <row r="23611" spans="1:8" ht="15" x14ac:dyDescent="0.2">
      <c r="A23611" s="1201">
        <v>45744</v>
      </c>
      <c r="B23611" s="1205" t="s">
        <v>14351</v>
      </c>
      <c r="C23611" s="1205" t="s">
        <v>793</v>
      </c>
      <c r="D23611" s="1206" t="s">
        <v>15473</v>
      </c>
      <c r="E23611" s="1049">
        <v>45000</v>
      </c>
      <c r="F23611" s="125"/>
      <c r="G23611" s="125">
        <f t="shared" si="759"/>
        <v>-45000</v>
      </c>
      <c r="H23611" s="1204" t="s">
        <v>16206</v>
      </c>
    </row>
    <row r="23612" spans="1:8" ht="20.25" customHeight="1" x14ac:dyDescent="0.2">
      <c r="A23612" s="1081">
        <v>45744</v>
      </c>
      <c r="B23612" s="1082" t="s">
        <v>14232</v>
      </c>
      <c r="C23612" s="565" t="s">
        <v>15634</v>
      </c>
      <c r="D23612" s="873" t="s">
        <v>16325</v>
      </c>
      <c r="E23612" s="566">
        <v>200000</v>
      </c>
      <c r="F23612" s="1083"/>
      <c r="G23612" s="125">
        <f t="shared" ref="G23612:G23615" si="760">F23612-E23612</f>
        <v>-200000</v>
      </c>
      <c r="H23612" s="704" t="s">
        <v>16206</v>
      </c>
    </row>
    <row r="23613" spans="1:8" ht="20.25" customHeight="1" x14ac:dyDescent="0.2">
      <c r="A23613" s="1081">
        <v>45744</v>
      </c>
      <c r="B23613" s="1082" t="s">
        <v>14351</v>
      </c>
      <c r="C23613" s="565" t="s">
        <v>15634</v>
      </c>
      <c r="D23613" s="873" t="s">
        <v>16325</v>
      </c>
      <c r="E23613" s="566">
        <v>200000</v>
      </c>
      <c r="F23613" s="1083"/>
      <c r="G23613" s="125">
        <f t="shared" si="760"/>
        <v>-200000</v>
      </c>
      <c r="H23613" s="704" t="s">
        <v>16206</v>
      </c>
    </row>
    <row r="23614" spans="1:8" ht="15" x14ac:dyDescent="0.2">
      <c r="A23614" s="1201">
        <v>45744</v>
      </c>
      <c r="B23614" s="1205" t="s">
        <v>16313</v>
      </c>
      <c r="C23614" s="1205" t="s">
        <v>793</v>
      </c>
      <c r="D23614" s="1206" t="s">
        <v>16323</v>
      </c>
      <c r="E23614" s="1049">
        <v>126150</v>
      </c>
      <c r="F23614" s="125"/>
      <c r="G23614" s="125">
        <f t="shared" si="760"/>
        <v>-126150</v>
      </c>
      <c r="H23614" s="1204" t="s">
        <v>16206</v>
      </c>
    </row>
    <row r="23615" spans="1:8" ht="15" x14ac:dyDescent="0.2">
      <c r="A23615" s="1201">
        <v>45744</v>
      </c>
      <c r="B23615" s="1205" t="s">
        <v>14334</v>
      </c>
      <c r="C23615" s="1205" t="s">
        <v>793</v>
      </c>
      <c r="D23615" s="1206" t="s">
        <v>16324</v>
      </c>
      <c r="E23615" s="1049">
        <v>143100</v>
      </c>
      <c r="F23615" s="125"/>
      <c r="G23615" s="125">
        <f t="shared" si="760"/>
        <v>-143100</v>
      </c>
      <c r="H23615" s="1204" t="s">
        <v>16206</v>
      </c>
    </row>
    <row r="23616" spans="1:8" ht="15" x14ac:dyDescent="0.2">
      <c r="A23616" s="1081">
        <v>45744</v>
      </c>
      <c r="B23616" s="1082" t="s">
        <v>13213</v>
      </c>
      <c r="C23616" s="1082" t="s">
        <v>14346</v>
      </c>
      <c r="D23616" s="1123" t="s">
        <v>16326</v>
      </c>
      <c r="E23616" s="1083">
        <v>30000</v>
      </c>
      <c r="F23616" s="1083"/>
      <c r="G23616" s="125">
        <f t="shared" ref="G23616:G23618" si="761">F23616-E23616</f>
        <v>-30000</v>
      </c>
      <c r="H23616" s="704" t="s">
        <v>16206</v>
      </c>
    </row>
    <row r="23617" spans="1:8" ht="15" x14ac:dyDescent="0.2">
      <c r="A23617" s="1081">
        <v>45744</v>
      </c>
      <c r="B23617" s="1082" t="s">
        <v>15260</v>
      </c>
      <c r="C23617" s="1082" t="s">
        <v>14600</v>
      </c>
      <c r="D23617" s="1123" t="s">
        <v>16327</v>
      </c>
      <c r="E23617" s="1083">
        <v>100000</v>
      </c>
      <c r="F23617" s="1083"/>
      <c r="G23617" s="125">
        <f t="shared" si="761"/>
        <v>-100000</v>
      </c>
      <c r="H23617" s="704" t="s">
        <v>16206</v>
      </c>
    </row>
    <row r="23618" spans="1:8" ht="15" x14ac:dyDescent="0.2">
      <c r="A23618" s="1081">
        <v>45744</v>
      </c>
      <c r="B23618" s="1082" t="s">
        <v>12594</v>
      </c>
      <c r="C23618" s="1082" t="s">
        <v>14165</v>
      </c>
      <c r="D23618" s="1123" t="s">
        <v>16337</v>
      </c>
      <c r="E23618" s="1083">
        <v>100000</v>
      </c>
      <c r="F23618" s="1083"/>
      <c r="G23618" s="125">
        <f t="shared" si="761"/>
        <v>-100000</v>
      </c>
      <c r="H23618" s="704" t="s">
        <v>16206</v>
      </c>
    </row>
    <row r="23619" spans="1:8" ht="15" x14ac:dyDescent="0.2">
      <c r="A23619" s="1081">
        <v>45745</v>
      </c>
      <c r="B23619" s="1082" t="s">
        <v>11068</v>
      </c>
      <c r="C23619" s="1082" t="s">
        <v>12433</v>
      </c>
      <c r="D23619" s="1123" t="s">
        <v>1156</v>
      </c>
      <c r="E23619" s="1083">
        <v>50000</v>
      </c>
      <c r="F23619" s="1083"/>
      <c r="G23619" s="125">
        <f t="shared" ref="G23619:G23624" si="762">F23619-E23619</f>
        <v>-50000</v>
      </c>
      <c r="H23619" s="704" t="s">
        <v>16206</v>
      </c>
    </row>
    <row r="23620" spans="1:8" ht="15" x14ac:dyDescent="0.2">
      <c r="A23620" s="1201">
        <v>45745</v>
      </c>
      <c r="B23620" s="1202" t="s">
        <v>14596</v>
      </c>
      <c r="C23620" s="1202" t="s">
        <v>391</v>
      </c>
      <c r="D23620" s="1203" t="s">
        <v>15914</v>
      </c>
      <c r="E23620" s="125">
        <v>2000</v>
      </c>
      <c r="F23620" s="125"/>
      <c r="G23620" s="125">
        <f t="shared" si="762"/>
        <v>-2000</v>
      </c>
      <c r="H23620" s="1204" t="s">
        <v>16206</v>
      </c>
    </row>
    <row r="23621" spans="1:8" ht="15" x14ac:dyDescent="0.2">
      <c r="A23621" s="1201">
        <v>45745</v>
      </c>
      <c r="B23621" s="1202" t="s">
        <v>14596</v>
      </c>
      <c r="C23621" s="1202" t="s">
        <v>285</v>
      </c>
      <c r="D23621" s="1203" t="s">
        <v>16096</v>
      </c>
      <c r="E23621" s="125">
        <v>1500</v>
      </c>
      <c r="F23621" s="125"/>
      <c r="G23621" s="125">
        <f t="shared" si="762"/>
        <v>-1500</v>
      </c>
      <c r="H23621" s="1204" t="s">
        <v>16206</v>
      </c>
    </row>
    <row r="23622" spans="1:8" ht="15" x14ac:dyDescent="0.2">
      <c r="A23622" s="1201">
        <v>45745</v>
      </c>
      <c r="B23622" s="1202" t="s">
        <v>15337</v>
      </c>
      <c r="C23622" s="1202" t="s">
        <v>10972</v>
      </c>
      <c r="D23622" s="1203" t="s">
        <v>16328</v>
      </c>
      <c r="E23622" s="125">
        <v>3450</v>
      </c>
      <c r="F23622" s="125"/>
      <c r="G23622" s="125">
        <f t="shared" si="762"/>
        <v>-3450</v>
      </c>
      <c r="H23622" s="1204" t="s">
        <v>16206</v>
      </c>
    </row>
    <row r="23623" spans="1:8" ht="15" x14ac:dyDescent="0.2">
      <c r="A23623" s="1201">
        <v>45745</v>
      </c>
      <c r="B23623" s="1202" t="s">
        <v>103</v>
      </c>
      <c r="C23623" s="1202" t="s">
        <v>391</v>
      </c>
      <c r="D23623" s="1203" t="s">
        <v>10199</v>
      </c>
      <c r="E23623" s="125">
        <v>2000</v>
      </c>
      <c r="F23623" s="125"/>
      <c r="G23623" s="125">
        <f t="shared" si="762"/>
        <v>-2000</v>
      </c>
      <c r="H23623" s="1204" t="s">
        <v>16206</v>
      </c>
    </row>
    <row r="23624" spans="1:8" ht="15" x14ac:dyDescent="0.2">
      <c r="A23624" s="1201">
        <v>45745</v>
      </c>
      <c r="B23624" s="1205" t="s">
        <v>12594</v>
      </c>
      <c r="C23624" s="1205" t="s">
        <v>793</v>
      </c>
      <c r="D23624" s="1206" t="s">
        <v>16329</v>
      </c>
      <c r="E23624" s="1049">
        <v>179048.38709677418</v>
      </c>
      <c r="F23624" s="125"/>
      <c r="G23624" s="125">
        <f t="shared" si="762"/>
        <v>-179048.38709677418</v>
      </c>
      <c r="H23624" s="1204" t="s">
        <v>16206</v>
      </c>
    </row>
    <row r="23625" spans="1:8" ht="15" x14ac:dyDescent="0.2">
      <c r="A23625" s="1201">
        <v>45745</v>
      </c>
      <c r="B23625" s="1202" t="s">
        <v>15337</v>
      </c>
      <c r="C23625" s="1202" t="s">
        <v>10972</v>
      </c>
      <c r="D23625" s="1203" t="s">
        <v>16340</v>
      </c>
      <c r="E23625" s="125">
        <v>1000</v>
      </c>
      <c r="F23625" s="125"/>
      <c r="G23625" s="125">
        <f t="shared" ref="G23625:G23638" si="763">F23625-E23625</f>
        <v>-1000</v>
      </c>
      <c r="H23625" s="1204" t="s">
        <v>16206</v>
      </c>
    </row>
    <row r="23626" spans="1:8" ht="15" x14ac:dyDescent="0.2">
      <c r="A23626" s="1201">
        <v>45745</v>
      </c>
      <c r="B23626" s="1205" t="s">
        <v>15337</v>
      </c>
      <c r="C23626" s="1205" t="s">
        <v>793</v>
      </c>
      <c r="D23626" s="1206" t="s">
        <v>16341</v>
      </c>
      <c r="E23626" s="1049">
        <v>68016.129032258061</v>
      </c>
      <c r="F23626" s="125"/>
      <c r="G23626" s="125">
        <f t="shared" si="763"/>
        <v>-68016.129032258061</v>
      </c>
      <c r="H23626" s="1204" t="s">
        <v>16206</v>
      </c>
    </row>
    <row r="23627" spans="1:8" ht="15" x14ac:dyDescent="0.2">
      <c r="A23627" s="1201">
        <v>45745</v>
      </c>
      <c r="B23627" s="1202" t="s">
        <v>15337</v>
      </c>
      <c r="C23627" s="1202" t="s">
        <v>10972</v>
      </c>
      <c r="D23627" s="1203" t="s">
        <v>16342</v>
      </c>
      <c r="E23627" s="125">
        <v>3000</v>
      </c>
      <c r="F23627" s="125"/>
      <c r="G23627" s="125">
        <f t="shared" si="763"/>
        <v>-3000</v>
      </c>
      <c r="H23627" s="1204" t="s">
        <v>16206</v>
      </c>
    </row>
    <row r="23628" spans="1:8" ht="15" x14ac:dyDescent="0.2">
      <c r="A23628" s="1081">
        <v>45745</v>
      </c>
      <c r="B23628" s="1082" t="s">
        <v>37</v>
      </c>
      <c r="C23628" s="1082" t="s">
        <v>15056</v>
      </c>
      <c r="D23628" s="1123" t="s">
        <v>16305</v>
      </c>
      <c r="E23628" s="1083">
        <v>20000</v>
      </c>
      <c r="F23628" s="1083"/>
      <c r="G23628" s="125">
        <f t="shared" ref="G23628" si="764">F23628-E23628</f>
        <v>-20000</v>
      </c>
      <c r="H23628" s="704" t="s">
        <v>16206</v>
      </c>
    </row>
    <row r="23629" spans="1:8" ht="15" x14ac:dyDescent="0.2">
      <c r="A23629" s="1081">
        <v>45746</v>
      </c>
      <c r="B23629" s="1082" t="s">
        <v>16313</v>
      </c>
      <c r="C23629" s="1082" t="s">
        <v>10972</v>
      </c>
      <c r="D23629" s="1123" t="s">
        <v>16343</v>
      </c>
      <c r="E23629" s="1083">
        <v>78292</v>
      </c>
      <c r="F23629" s="1083"/>
      <c r="G23629" s="125">
        <f t="shared" si="763"/>
        <v>-78292</v>
      </c>
      <c r="H23629" s="704" t="s">
        <v>16206</v>
      </c>
    </row>
    <row r="23630" spans="1:8" ht="15" x14ac:dyDescent="0.2">
      <c r="A23630" s="1081">
        <v>45747</v>
      </c>
      <c r="B23630" s="1082" t="s">
        <v>16268</v>
      </c>
      <c r="C23630" s="1082" t="s">
        <v>3883</v>
      </c>
      <c r="D23630" s="1123" t="s">
        <v>16344</v>
      </c>
      <c r="E23630" s="1083">
        <v>100000</v>
      </c>
      <c r="F23630" s="1083"/>
      <c r="G23630" s="125">
        <f t="shared" si="763"/>
        <v>-100000</v>
      </c>
      <c r="H23630" s="704" t="s">
        <v>16206</v>
      </c>
    </row>
    <row r="23631" spans="1:8" ht="15" x14ac:dyDescent="0.2">
      <c r="A23631" s="1201">
        <v>45750</v>
      </c>
      <c r="B23631" s="1202" t="s">
        <v>15261</v>
      </c>
      <c r="C23631" s="1202" t="s">
        <v>10972</v>
      </c>
      <c r="D23631" s="1203" t="s">
        <v>16345</v>
      </c>
      <c r="E23631" s="125">
        <v>4500</v>
      </c>
      <c r="F23631" s="125"/>
      <c r="G23631" s="125">
        <f t="shared" si="763"/>
        <v>-4500</v>
      </c>
      <c r="H23631" s="1204" t="s">
        <v>16401</v>
      </c>
    </row>
    <row r="23632" spans="1:8" ht="15" x14ac:dyDescent="0.2">
      <c r="A23632" s="1201">
        <v>45751</v>
      </c>
      <c r="B23632" s="1205" t="s">
        <v>15337</v>
      </c>
      <c r="C23632" s="1205" t="s">
        <v>793</v>
      </c>
      <c r="D23632" s="1206" t="s">
        <v>15495</v>
      </c>
      <c r="E23632" s="1049">
        <v>41300</v>
      </c>
      <c r="F23632" s="125"/>
      <c r="G23632" s="125">
        <f t="shared" si="763"/>
        <v>-41300</v>
      </c>
      <c r="H23632" s="1204" t="s">
        <v>16401</v>
      </c>
    </row>
    <row r="23633" spans="1:8" ht="15" x14ac:dyDescent="0.2">
      <c r="A23633" s="1201">
        <v>45751</v>
      </c>
      <c r="B23633" s="1205" t="s">
        <v>103</v>
      </c>
      <c r="C23633" s="1205" t="s">
        <v>793</v>
      </c>
      <c r="D23633" s="1206" t="s">
        <v>15884</v>
      </c>
      <c r="E23633" s="1049">
        <v>41000</v>
      </c>
      <c r="F23633" s="125"/>
      <c r="G23633" s="125">
        <f t="shared" si="763"/>
        <v>-41000</v>
      </c>
      <c r="H23633" s="1204" t="s">
        <v>16401</v>
      </c>
    </row>
    <row r="23634" spans="1:8" ht="15" x14ac:dyDescent="0.2">
      <c r="A23634" s="1201">
        <v>45751</v>
      </c>
      <c r="B23634" s="1205" t="s">
        <v>14596</v>
      </c>
      <c r="C23634" s="1205" t="s">
        <v>793</v>
      </c>
      <c r="D23634" s="1206" t="s">
        <v>10340</v>
      </c>
      <c r="E23634" s="1049">
        <v>78000</v>
      </c>
      <c r="F23634" s="125"/>
      <c r="G23634" s="125">
        <f t="shared" si="763"/>
        <v>-78000</v>
      </c>
      <c r="H23634" s="1204" t="s">
        <v>16401</v>
      </c>
    </row>
    <row r="23635" spans="1:8" ht="15" x14ac:dyDescent="0.2">
      <c r="A23635" s="1201">
        <v>45751</v>
      </c>
      <c r="B23635" s="1202" t="s">
        <v>13213</v>
      </c>
      <c r="C23635" s="1202" t="s">
        <v>285</v>
      </c>
      <c r="D23635" s="1203" t="s">
        <v>16096</v>
      </c>
      <c r="E23635" s="125">
        <v>3000</v>
      </c>
      <c r="F23635" s="125"/>
      <c r="G23635" s="125">
        <f t="shared" si="763"/>
        <v>-3000</v>
      </c>
      <c r="H23635" s="1204" t="s">
        <v>16401</v>
      </c>
    </row>
    <row r="23636" spans="1:8" ht="15" x14ac:dyDescent="0.2">
      <c r="A23636" s="1201">
        <v>45751</v>
      </c>
      <c r="B23636" s="1202" t="s">
        <v>103</v>
      </c>
      <c r="C23636" s="1202" t="s">
        <v>391</v>
      </c>
      <c r="D23636" s="1203" t="s">
        <v>10199</v>
      </c>
      <c r="E23636" s="125">
        <v>3000</v>
      </c>
      <c r="F23636" s="125"/>
      <c r="G23636" s="125">
        <f t="shared" si="763"/>
        <v>-3000</v>
      </c>
      <c r="H23636" s="1204" t="s">
        <v>16401</v>
      </c>
    </row>
    <row r="23637" spans="1:8" ht="15" x14ac:dyDescent="0.2">
      <c r="A23637" s="1201">
        <v>45751</v>
      </c>
      <c r="B23637" s="1202" t="s">
        <v>14351</v>
      </c>
      <c r="C23637" s="1202" t="s">
        <v>285</v>
      </c>
      <c r="D23637" s="1203" t="s">
        <v>16346</v>
      </c>
      <c r="E23637" s="125">
        <v>600</v>
      </c>
      <c r="F23637" s="125"/>
      <c r="G23637" s="125">
        <f t="shared" si="763"/>
        <v>-600</v>
      </c>
      <c r="H23637" s="1204" t="s">
        <v>16401</v>
      </c>
    </row>
    <row r="23638" spans="1:8" ht="15" x14ac:dyDescent="0.2">
      <c r="A23638" s="1201">
        <v>45751</v>
      </c>
      <c r="B23638" s="1205" t="s">
        <v>103</v>
      </c>
      <c r="C23638" s="1205" t="s">
        <v>793</v>
      </c>
      <c r="D23638" s="1206" t="s">
        <v>15885</v>
      </c>
      <c r="E23638" s="1049">
        <v>51050</v>
      </c>
      <c r="F23638" s="125"/>
      <c r="G23638" s="125">
        <f t="shared" si="763"/>
        <v>-51050</v>
      </c>
      <c r="H23638" s="1204" t="s">
        <v>16401</v>
      </c>
    </row>
    <row r="23639" spans="1:8" ht="15" x14ac:dyDescent="0.2">
      <c r="A23639" s="1201">
        <v>45751</v>
      </c>
      <c r="B23639" s="1205" t="s">
        <v>103</v>
      </c>
      <c r="C23639" s="1205" t="s">
        <v>793</v>
      </c>
      <c r="D23639" s="1206" t="s">
        <v>16347</v>
      </c>
      <c r="E23639" s="1049">
        <v>47100</v>
      </c>
      <c r="F23639" s="125"/>
      <c r="G23639" s="125">
        <f t="shared" ref="G23639:G23643" si="765">F23639-E23639</f>
        <v>-47100</v>
      </c>
      <c r="H23639" s="1204" t="s">
        <v>16401</v>
      </c>
    </row>
    <row r="23640" spans="1:8" ht="15" x14ac:dyDescent="0.2">
      <c r="A23640" s="1201">
        <v>45751</v>
      </c>
      <c r="B23640" s="1202" t="s">
        <v>25</v>
      </c>
      <c r="C23640" s="1202" t="s">
        <v>8141</v>
      </c>
      <c r="D23640" s="1203" t="s">
        <v>8607</v>
      </c>
      <c r="E23640" s="125">
        <v>965</v>
      </c>
      <c r="F23640" s="125"/>
      <c r="G23640" s="125">
        <f t="shared" si="765"/>
        <v>-965</v>
      </c>
      <c r="H23640" s="1204" t="s">
        <v>16401</v>
      </c>
    </row>
    <row r="23641" spans="1:8" ht="15" x14ac:dyDescent="0.2">
      <c r="A23641" s="1201">
        <v>45751</v>
      </c>
      <c r="B23641" s="1202" t="s">
        <v>103</v>
      </c>
      <c r="C23641" s="1202" t="s">
        <v>8141</v>
      </c>
      <c r="D23641" s="1203" t="s">
        <v>8607</v>
      </c>
      <c r="E23641" s="125">
        <v>735</v>
      </c>
      <c r="F23641" s="125"/>
      <c r="G23641" s="125">
        <f t="shared" si="765"/>
        <v>-735</v>
      </c>
      <c r="H23641" s="1204" t="s">
        <v>16401</v>
      </c>
    </row>
    <row r="23642" spans="1:8" ht="15" x14ac:dyDescent="0.2">
      <c r="A23642" s="1201">
        <v>45751</v>
      </c>
      <c r="B23642" s="1205" t="s">
        <v>103</v>
      </c>
      <c r="C23642" s="1205" t="s">
        <v>793</v>
      </c>
      <c r="D23642" s="1206" t="s">
        <v>11045</v>
      </c>
      <c r="E23642" s="1049">
        <v>79500</v>
      </c>
      <c r="F23642" s="125"/>
      <c r="G23642" s="125">
        <f t="shared" si="765"/>
        <v>-79500</v>
      </c>
      <c r="H23642" s="1204" t="s">
        <v>16401</v>
      </c>
    </row>
    <row r="23643" spans="1:8" ht="15" x14ac:dyDescent="0.2">
      <c r="A23643" s="1201">
        <v>45751</v>
      </c>
      <c r="B23643" s="1205" t="s">
        <v>15337</v>
      </c>
      <c r="C23643" s="1205" t="s">
        <v>793</v>
      </c>
      <c r="D23643" s="1206" t="s">
        <v>11566</v>
      </c>
      <c r="E23643" s="1049">
        <v>55200</v>
      </c>
      <c r="F23643" s="125"/>
      <c r="G23643" s="125">
        <f t="shared" si="765"/>
        <v>-55200</v>
      </c>
      <c r="H23643" s="1204" t="s">
        <v>16401</v>
      </c>
    </row>
    <row r="23644" spans="1:8" ht="15" x14ac:dyDescent="0.2">
      <c r="A23644" s="1201">
        <v>45752</v>
      </c>
      <c r="B23644" s="1202" t="s">
        <v>16242</v>
      </c>
      <c r="C23644" s="1202" t="s">
        <v>285</v>
      </c>
      <c r="D23644" s="1203" t="s">
        <v>16348</v>
      </c>
      <c r="E23644" s="125">
        <v>2000</v>
      </c>
      <c r="F23644" s="125"/>
      <c r="G23644" s="125">
        <f t="shared" ref="G23644:G23646" si="766">F23644-E23644</f>
        <v>-2000</v>
      </c>
      <c r="H23644" s="1204" t="s">
        <v>16401</v>
      </c>
    </row>
    <row r="23645" spans="1:8" ht="15" x14ac:dyDescent="0.2">
      <c r="A23645" s="1201">
        <v>45752</v>
      </c>
      <c r="B23645" s="1202" t="s">
        <v>16242</v>
      </c>
      <c r="C23645" s="1202" t="s">
        <v>391</v>
      </c>
      <c r="D23645" s="1203" t="s">
        <v>16349</v>
      </c>
      <c r="E23645" s="125">
        <v>450</v>
      </c>
      <c r="F23645" s="125"/>
      <c r="G23645" s="125">
        <f t="shared" si="766"/>
        <v>-450</v>
      </c>
      <c r="H23645" s="1204" t="s">
        <v>16401</v>
      </c>
    </row>
    <row r="23646" spans="1:8" ht="15" x14ac:dyDescent="0.2">
      <c r="A23646" s="1201">
        <v>45752</v>
      </c>
      <c r="B23646" s="1202" t="s">
        <v>15337</v>
      </c>
      <c r="C23646" s="1202" t="s">
        <v>5740</v>
      </c>
      <c r="D23646" s="1203" t="s">
        <v>369</v>
      </c>
      <c r="E23646" s="125">
        <v>700</v>
      </c>
      <c r="F23646" s="125"/>
      <c r="G23646" s="125">
        <f t="shared" si="766"/>
        <v>-700</v>
      </c>
      <c r="H23646" s="1204" t="s">
        <v>16401</v>
      </c>
    </row>
    <row r="23647" spans="1:8" ht="15" x14ac:dyDescent="0.2">
      <c r="A23647" s="1081">
        <v>45752</v>
      </c>
      <c r="B23647" s="1082" t="s">
        <v>15430</v>
      </c>
      <c r="C23647" s="1082" t="s">
        <v>15345</v>
      </c>
      <c r="D23647" s="1123" t="s">
        <v>16351</v>
      </c>
      <c r="E23647" s="1083">
        <v>500000</v>
      </c>
      <c r="F23647" s="1083"/>
      <c r="G23647" s="125">
        <f t="shared" ref="G23647:G23648" si="767">F23647-E23647</f>
        <v>-500000</v>
      </c>
      <c r="H23647" s="704" t="s">
        <v>16401</v>
      </c>
    </row>
    <row r="23648" spans="1:8" ht="15" x14ac:dyDescent="0.2">
      <c r="A23648" s="1081">
        <v>45752</v>
      </c>
      <c r="B23648" s="1082" t="s">
        <v>12594</v>
      </c>
      <c r="C23648" s="1082" t="s">
        <v>10972</v>
      </c>
      <c r="D23648" s="1123" t="s">
        <v>16350</v>
      </c>
      <c r="E23648" s="1083">
        <v>52800</v>
      </c>
      <c r="F23648" s="1083"/>
      <c r="G23648" s="125">
        <f t="shared" si="767"/>
        <v>-52800</v>
      </c>
      <c r="H23648" s="704" t="s">
        <v>16401</v>
      </c>
    </row>
    <row r="23649" spans="1:8" ht="15" x14ac:dyDescent="0.2">
      <c r="A23649" s="1201">
        <v>45752</v>
      </c>
      <c r="B23649" s="1202" t="s">
        <v>25</v>
      </c>
      <c r="C23649" s="1202" t="s">
        <v>10972</v>
      </c>
      <c r="D23649" s="1203" t="s">
        <v>16352</v>
      </c>
      <c r="E23649" s="125">
        <v>41450</v>
      </c>
      <c r="F23649" s="125"/>
      <c r="G23649" s="125">
        <f t="shared" ref="G23649:G23656" si="768">F23649-E23649</f>
        <v>-41450</v>
      </c>
      <c r="H23649" s="1204" t="s">
        <v>16401</v>
      </c>
    </row>
    <row r="23650" spans="1:8" ht="15" x14ac:dyDescent="0.2">
      <c r="A23650" s="1201">
        <v>45752</v>
      </c>
      <c r="B23650" s="1202" t="s">
        <v>25</v>
      </c>
      <c r="C23650" s="1202" t="s">
        <v>10972</v>
      </c>
      <c r="D23650" s="1203" t="s">
        <v>16352</v>
      </c>
      <c r="E23650" s="125">
        <v>53940</v>
      </c>
      <c r="F23650" s="125"/>
      <c r="G23650" s="125">
        <f t="shared" si="768"/>
        <v>-53940</v>
      </c>
      <c r="H23650" s="1204" t="s">
        <v>16401</v>
      </c>
    </row>
    <row r="23651" spans="1:8" ht="15" x14ac:dyDescent="0.2">
      <c r="A23651" s="1201">
        <v>45752</v>
      </c>
      <c r="B23651" s="1205" t="s">
        <v>25</v>
      </c>
      <c r="C23651" s="1205" t="s">
        <v>793</v>
      </c>
      <c r="D23651" s="1206" t="s">
        <v>16353</v>
      </c>
      <c r="E23651" s="1049">
        <v>105000</v>
      </c>
      <c r="F23651" s="125"/>
      <c r="G23651" s="125">
        <f t="shared" si="768"/>
        <v>-105000</v>
      </c>
      <c r="H23651" s="1204" t="s">
        <v>16401</v>
      </c>
    </row>
    <row r="23652" spans="1:8" ht="15" x14ac:dyDescent="0.2">
      <c r="A23652" s="1201">
        <v>45752</v>
      </c>
      <c r="B23652" s="1205" t="s">
        <v>12594</v>
      </c>
      <c r="C23652" s="1205" t="s">
        <v>793</v>
      </c>
      <c r="D23652" s="1206" t="s">
        <v>16356</v>
      </c>
      <c r="E23652" s="1049">
        <v>50000</v>
      </c>
      <c r="F23652" s="125"/>
      <c r="G23652" s="125">
        <f t="shared" ref="G23652:G23654" si="769">F23652-E23652</f>
        <v>-50000</v>
      </c>
      <c r="H23652" s="1204" t="s">
        <v>16401</v>
      </c>
    </row>
    <row r="23653" spans="1:8" ht="15" x14ac:dyDescent="0.2">
      <c r="A23653" s="1201">
        <v>45752</v>
      </c>
      <c r="B23653" s="1205" t="s">
        <v>10167</v>
      </c>
      <c r="C23653" s="1205" t="s">
        <v>793</v>
      </c>
      <c r="D23653" s="1206" t="s">
        <v>8421</v>
      </c>
      <c r="E23653" s="1049">
        <v>5000</v>
      </c>
      <c r="F23653" s="125"/>
      <c r="G23653" s="125">
        <f t="shared" si="769"/>
        <v>-5000</v>
      </c>
      <c r="H23653" s="1204" t="s">
        <v>16401</v>
      </c>
    </row>
    <row r="23654" spans="1:8" ht="15" x14ac:dyDescent="0.2">
      <c r="A23654" s="1201">
        <v>45752</v>
      </c>
      <c r="B23654" s="1205" t="s">
        <v>13213</v>
      </c>
      <c r="C23654" s="1205" t="s">
        <v>793</v>
      </c>
      <c r="D23654" s="1206" t="s">
        <v>12183</v>
      </c>
      <c r="E23654" s="1049">
        <v>50000</v>
      </c>
      <c r="F23654" s="125"/>
      <c r="G23654" s="125">
        <f t="shared" si="769"/>
        <v>-50000</v>
      </c>
      <c r="H23654" s="1204" t="s">
        <v>16401</v>
      </c>
    </row>
    <row r="23655" spans="1:8" ht="15" x14ac:dyDescent="0.2">
      <c r="A23655" s="1201">
        <v>45752</v>
      </c>
      <c r="B23655" s="1202" t="s">
        <v>25</v>
      </c>
      <c r="C23655" s="1202" t="s">
        <v>7593</v>
      </c>
      <c r="D23655" s="1203" t="s">
        <v>16354</v>
      </c>
      <c r="E23655" s="125">
        <v>85000</v>
      </c>
      <c r="F23655" s="125"/>
      <c r="G23655" s="125">
        <f t="shared" si="768"/>
        <v>-85000</v>
      </c>
      <c r="H23655" s="1204" t="s">
        <v>16401</v>
      </c>
    </row>
    <row r="23656" spans="1:8" ht="15" x14ac:dyDescent="0.2">
      <c r="A23656" s="1201">
        <v>45752</v>
      </c>
      <c r="B23656" s="1202" t="s">
        <v>25</v>
      </c>
      <c r="C23656" s="1202" t="s">
        <v>285</v>
      </c>
      <c r="D23656" s="1203" t="s">
        <v>16355</v>
      </c>
      <c r="E23656" s="125">
        <v>20000</v>
      </c>
      <c r="F23656" s="125"/>
      <c r="G23656" s="125">
        <f t="shared" si="768"/>
        <v>-20000</v>
      </c>
      <c r="H23656" s="1204" t="s">
        <v>16401</v>
      </c>
    </row>
    <row r="23657" spans="1:8" ht="15" x14ac:dyDescent="0.2">
      <c r="A23657" s="1201">
        <v>45754</v>
      </c>
      <c r="B23657" s="1202" t="s">
        <v>103</v>
      </c>
      <c r="C23657" s="1202" t="s">
        <v>1494</v>
      </c>
      <c r="D23657" s="1203" t="s">
        <v>369</v>
      </c>
      <c r="E23657" s="125">
        <v>1680</v>
      </c>
      <c r="F23657" s="125"/>
      <c r="G23657" s="125">
        <f t="shared" ref="G23657:G23659" si="770">F23657-E23657</f>
        <v>-1680</v>
      </c>
      <c r="H23657" s="1204" t="s">
        <v>16401</v>
      </c>
    </row>
    <row r="23658" spans="1:8" ht="15" x14ac:dyDescent="0.2">
      <c r="A23658" s="1201">
        <v>45754</v>
      </c>
      <c r="B23658" s="1202" t="s">
        <v>103</v>
      </c>
      <c r="C23658" s="1202" t="s">
        <v>391</v>
      </c>
      <c r="D23658" s="1203" t="s">
        <v>10199</v>
      </c>
      <c r="E23658" s="125">
        <v>3000</v>
      </c>
      <c r="F23658" s="125"/>
      <c r="G23658" s="125">
        <f t="shared" si="770"/>
        <v>-3000</v>
      </c>
      <c r="H23658" s="1204" t="s">
        <v>16401</v>
      </c>
    </row>
    <row r="23659" spans="1:8" ht="15" x14ac:dyDescent="0.2">
      <c r="A23659" s="1201">
        <v>45754</v>
      </c>
      <c r="B23659" s="1202" t="s">
        <v>14596</v>
      </c>
      <c r="C23659" s="550" t="s">
        <v>2189</v>
      </c>
      <c r="D23659" s="739" t="s">
        <v>16372</v>
      </c>
      <c r="E23659" s="125">
        <v>15000</v>
      </c>
      <c r="F23659" s="125"/>
      <c r="G23659" s="125">
        <f t="shared" si="770"/>
        <v>-15000</v>
      </c>
      <c r="H23659" s="1204" t="s">
        <v>16401</v>
      </c>
    </row>
    <row r="23660" spans="1:8" ht="15" x14ac:dyDescent="0.2">
      <c r="A23660" s="1201">
        <v>45754</v>
      </c>
      <c r="B23660" s="1202" t="s">
        <v>13213</v>
      </c>
      <c r="C23660" s="550" t="s">
        <v>2189</v>
      </c>
      <c r="D23660" s="739" t="s">
        <v>16372</v>
      </c>
      <c r="E23660" s="125">
        <v>15000</v>
      </c>
      <c r="F23660" s="125"/>
      <c r="G23660" s="125">
        <f t="shared" ref="G23660:G23661" si="771">F23660-E23660</f>
        <v>-15000</v>
      </c>
      <c r="H23660" s="1204" t="s">
        <v>16401</v>
      </c>
    </row>
    <row r="23661" spans="1:8" ht="15" x14ac:dyDescent="0.2">
      <c r="A23661" s="1201">
        <v>45754</v>
      </c>
      <c r="B23661" s="1202" t="s">
        <v>16275</v>
      </c>
      <c r="C23661" s="550" t="s">
        <v>2189</v>
      </c>
      <c r="D23661" s="739" t="s">
        <v>16372</v>
      </c>
      <c r="E23661" s="125">
        <v>5000</v>
      </c>
      <c r="F23661" s="125"/>
      <c r="G23661" s="125">
        <f t="shared" si="771"/>
        <v>-5000</v>
      </c>
      <c r="H23661" s="1204" t="s">
        <v>16401</v>
      </c>
    </row>
    <row r="23662" spans="1:8" ht="15" x14ac:dyDescent="0.2">
      <c r="A23662" s="1201">
        <v>45755</v>
      </c>
      <c r="B23662" s="1202" t="s">
        <v>14596</v>
      </c>
      <c r="C23662" s="1202" t="s">
        <v>285</v>
      </c>
      <c r="D23662" s="1203" t="s">
        <v>5383</v>
      </c>
      <c r="E23662" s="125">
        <v>5000</v>
      </c>
      <c r="F23662" s="125"/>
      <c r="G23662" s="125">
        <f t="shared" ref="G23662:G23670" si="772">F23662-E23662</f>
        <v>-5000</v>
      </c>
      <c r="H23662" s="1204" t="s">
        <v>16401</v>
      </c>
    </row>
    <row r="23663" spans="1:8" ht="15" x14ac:dyDescent="0.2">
      <c r="A23663" s="1201">
        <v>45755</v>
      </c>
      <c r="B23663" s="1202" t="s">
        <v>16268</v>
      </c>
      <c r="C23663" s="1202" t="s">
        <v>5740</v>
      </c>
      <c r="D23663" s="1203" t="s">
        <v>369</v>
      </c>
      <c r="E23663" s="125">
        <v>4000</v>
      </c>
      <c r="F23663" s="125"/>
      <c r="G23663" s="125">
        <f t="shared" si="772"/>
        <v>-4000</v>
      </c>
      <c r="H23663" s="1204" t="s">
        <v>16401</v>
      </c>
    </row>
    <row r="23664" spans="1:8" ht="15" x14ac:dyDescent="0.2">
      <c r="A23664" s="1201">
        <v>45755</v>
      </c>
      <c r="B23664" s="1205" t="s">
        <v>11068</v>
      </c>
      <c r="C23664" s="1205" t="s">
        <v>793</v>
      </c>
      <c r="D23664" s="1206" t="s">
        <v>16373</v>
      </c>
      <c r="E23664" s="1049">
        <v>45000</v>
      </c>
      <c r="F23664" s="125"/>
      <c r="G23664" s="125">
        <f t="shared" si="772"/>
        <v>-45000</v>
      </c>
      <c r="H23664" s="1204" t="s">
        <v>16401</v>
      </c>
    </row>
    <row r="23665" spans="1:8" ht="15" x14ac:dyDescent="0.2">
      <c r="A23665" s="1201">
        <v>45755</v>
      </c>
      <c r="B23665" s="1202" t="s">
        <v>11068</v>
      </c>
      <c r="C23665" s="1202" t="s">
        <v>391</v>
      </c>
      <c r="D23665" s="1203" t="s">
        <v>16374</v>
      </c>
      <c r="E23665" s="125">
        <v>1500</v>
      </c>
      <c r="F23665" s="125"/>
      <c r="G23665" s="125">
        <f t="shared" si="772"/>
        <v>-1500</v>
      </c>
      <c r="H23665" s="1204" t="s">
        <v>16401</v>
      </c>
    </row>
    <row r="23666" spans="1:8" ht="15" x14ac:dyDescent="0.2">
      <c r="A23666" s="1081">
        <v>45755</v>
      </c>
      <c r="B23666" s="1082" t="s">
        <v>16124</v>
      </c>
      <c r="C23666" s="1082" t="s">
        <v>16375</v>
      </c>
      <c r="D23666" s="1123" t="s">
        <v>15123</v>
      </c>
      <c r="E23666" s="1083">
        <v>1000000</v>
      </c>
      <c r="F23666" s="1083"/>
      <c r="G23666" s="125">
        <f t="shared" si="772"/>
        <v>-1000000</v>
      </c>
      <c r="H23666" s="704" t="s">
        <v>16401</v>
      </c>
    </row>
    <row r="23667" spans="1:8" ht="15" x14ac:dyDescent="0.2">
      <c r="A23667" s="1201">
        <v>45755</v>
      </c>
      <c r="B23667" s="1202" t="s">
        <v>12334</v>
      </c>
      <c r="C23667" s="1202" t="s">
        <v>10972</v>
      </c>
      <c r="D23667" s="1203" t="s">
        <v>16376</v>
      </c>
      <c r="E23667" s="125">
        <v>1000</v>
      </c>
      <c r="F23667" s="125"/>
      <c r="G23667" s="125">
        <f t="shared" si="772"/>
        <v>-1000</v>
      </c>
      <c r="H23667" s="1204" t="s">
        <v>16401</v>
      </c>
    </row>
    <row r="23668" spans="1:8" ht="15" x14ac:dyDescent="0.2">
      <c r="A23668" s="1201">
        <v>45755</v>
      </c>
      <c r="B23668" s="1202" t="s">
        <v>16313</v>
      </c>
      <c r="C23668" s="1202" t="s">
        <v>391</v>
      </c>
      <c r="D23668" s="1203" t="s">
        <v>16377</v>
      </c>
      <c r="E23668" s="125">
        <v>20000</v>
      </c>
      <c r="F23668" s="125"/>
      <c r="G23668" s="125">
        <f t="shared" si="772"/>
        <v>-20000</v>
      </c>
      <c r="H23668" s="1204" t="s">
        <v>16401</v>
      </c>
    </row>
    <row r="23669" spans="1:8" ht="15" x14ac:dyDescent="0.2">
      <c r="A23669" s="1201">
        <v>45755</v>
      </c>
      <c r="B23669" s="1202" t="s">
        <v>11068</v>
      </c>
      <c r="C23669" s="1202" t="s">
        <v>5740</v>
      </c>
      <c r="D23669" s="1203" t="s">
        <v>369</v>
      </c>
      <c r="E23669" s="125">
        <v>1200</v>
      </c>
      <c r="F23669" s="125"/>
      <c r="G23669" s="125">
        <f t="shared" si="772"/>
        <v>-1200</v>
      </c>
      <c r="H23669" s="1204" t="s">
        <v>16401</v>
      </c>
    </row>
    <row r="23670" spans="1:8" ht="15" x14ac:dyDescent="0.2">
      <c r="A23670" s="1201">
        <v>45755</v>
      </c>
      <c r="B23670" s="1202" t="s">
        <v>103</v>
      </c>
      <c r="C23670" s="1202" t="s">
        <v>391</v>
      </c>
      <c r="D23670" s="1203" t="s">
        <v>16378</v>
      </c>
      <c r="E23670" s="125">
        <v>17500</v>
      </c>
      <c r="F23670" s="125"/>
      <c r="G23670" s="125">
        <f t="shared" si="772"/>
        <v>-17500</v>
      </c>
      <c r="H23670" s="1204" t="s">
        <v>16401</v>
      </c>
    </row>
    <row r="23671" spans="1:8" ht="15" x14ac:dyDescent="0.2">
      <c r="A23671" s="1201">
        <v>45756</v>
      </c>
      <c r="B23671" s="1202" t="s">
        <v>103</v>
      </c>
      <c r="C23671" s="1202" t="s">
        <v>391</v>
      </c>
      <c r="D23671" s="1203" t="s">
        <v>10199</v>
      </c>
      <c r="E23671" s="125">
        <v>3000</v>
      </c>
      <c r="F23671" s="125"/>
      <c r="G23671" s="125">
        <f t="shared" ref="G23671:G23678" si="773">F23671-E23671</f>
        <v>-3000</v>
      </c>
      <c r="H23671" s="1204" t="s">
        <v>16401</v>
      </c>
    </row>
    <row r="23672" spans="1:8" ht="15" x14ac:dyDescent="0.2">
      <c r="A23672" s="1201">
        <v>45756</v>
      </c>
      <c r="B23672" s="1202" t="s">
        <v>13240</v>
      </c>
      <c r="C23672" s="1202" t="s">
        <v>16379</v>
      </c>
      <c r="D23672" s="1203" t="s">
        <v>16192</v>
      </c>
      <c r="E23672" s="125">
        <v>10000</v>
      </c>
      <c r="F23672" s="125"/>
      <c r="G23672" s="125">
        <f t="shared" si="773"/>
        <v>-10000</v>
      </c>
      <c r="H23672" s="1204" t="s">
        <v>16401</v>
      </c>
    </row>
    <row r="23673" spans="1:8" ht="15" x14ac:dyDescent="0.2">
      <c r="A23673" s="1201">
        <v>45756</v>
      </c>
      <c r="B23673" s="1202" t="s">
        <v>14351</v>
      </c>
      <c r="C23673" s="1202" t="s">
        <v>5740</v>
      </c>
      <c r="D23673" s="1203" t="s">
        <v>369</v>
      </c>
      <c r="E23673" s="125">
        <v>3000</v>
      </c>
      <c r="F23673" s="125"/>
      <c r="G23673" s="125">
        <f t="shared" si="773"/>
        <v>-3000</v>
      </c>
      <c r="H23673" s="1204" t="s">
        <v>16401</v>
      </c>
    </row>
    <row r="23674" spans="1:8" ht="15" x14ac:dyDescent="0.2">
      <c r="A23674" s="1201">
        <v>45756</v>
      </c>
      <c r="B23674" s="1202" t="s">
        <v>14351</v>
      </c>
      <c r="C23674" s="1202" t="s">
        <v>10972</v>
      </c>
      <c r="D23674" s="1203" t="s">
        <v>16380</v>
      </c>
      <c r="E23674" s="125">
        <v>3000</v>
      </c>
      <c r="F23674" s="125"/>
      <c r="G23674" s="125">
        <f t="shared" si="773"/>
        <v>-3000</v>
      </c>
      <c r="H23674" s="1204" t="s">
        <v>16401</v>
      </c>
    </row>
    <row r="23675" spans="1:8" ht="15" x14ac:dyDescent="0.2">
      <c r="A23675" s="1201">
        <v>45756</v>
      </c>
      <c r="B23675" s="1202" t="s">
        <v>14351</v>
      </c>
      <c r="C23675" s="1202" t="s">
        <v>10972</v>
      </c>
      <c r="D23675" s="1203" t="s">
        <v>16381</v>
      </c>
      <c r="E23675" s="125">
        <v>4000</v>
      </c>
      <c r="F23675" s="125"/>
      <c r="G23675" s="125">
        <f t="shared" si="773"/>
        <v>-4000</v>
      </c>
      <c r="H23675" s="1204" t="s">
        <v>16401</v>
      </c>
    </row>
    <row r="23676" spans="1:8" ht="15" x14ac:dyDescent="0.2">
      <c r="A23676" s="1201">
        <v>45756</v>
      </c>
      <c r="B23676" s="1202" t="s">
        <v>16268</v>
      </c>
      <c r="C23676" s="1202" t="s">
        <v>285</v>
      </c>
      <c r="D23676" s="1203" t="s">
        <v>16382</v>
      </c>
      <c r="E23676" s="125">
        <v>5000</v>
      </c>
      <c r="F23676" s="125"/>
      <c r="G23676" s="125">
        <f t="shared" si="773"/>
        <v>-5000</v>
      </c>
      <c r="H23676" s="1204" t="s">
        <v>16401</v>
      </c>
    </row>
    <row r="23677" spans="1:8" ht="15" x14ac:dyDescent="0.2">
      <c r="A23677" s="1201">
        <v>45756</v>
      </c>
      <c r="B23677" s="1202" t="s">
        <v>14718</v>
      </c>
      <c r="C23677" s="1202" t="s">
        <v>285</v>
      </c>
      <c r="D23677" s="1203" t="s">
        <v>16383</v>
      </c>
      <c r="E23677" s="125">
        <v>5000</v>
      </c>
      <c r="F23677" s="125"/>
      <c r="G23677" s="125">
        <f t="shared" si="773"/>
        <v>-5000</v>
      </c>
      <c r="H23677" s="1204" t="s">
        <v>16401</v>
      </c>
    </row>
    <row r="23678" spans="1:8" ht="15" x14ac:dyDescent="0.2">
      <c r="A23678" s="1201">
        <v>45756</v>
      </c>
      <c r="B23678" s="1205" t="s">
        <v>14718</v>
      </c>
      <c r="C23678" s="1205" t="s">
        <v>793</v>
      </c>
      <c r="D23678" s="1206" t="s">
        <v>16384</v>
      </c>
      <c r="E23678" s="1049">
        <v>57000</v>
      </c>
      <c r="F23678" s="125"/>
      <c r="G23678" s="125">
        <f t="shared" si="773"/>
        <v>-57000</v>
      </c>
      <c r="H23678" s="1204" t="s">
        <v>16401</v>
      </c>
    </row>
    <row r="23679" spans="1:8" ht="15" x14ac:dyDescent="0.2">
      <c r="A23679" s="1201">
        <v>45756</v>
      </c>
      <c r="B23679" s="1202" t="s">
        <v>6503</v>
      </c>
      <c r="C23679" s="1202" t="s">
        <v>391</v>
      </c>
      <c r="D23679" s="1203" t="s">
        <v>16385</v>
      </c>
      <c r="E23679" s="125">
        <v>7400</v>
      </c>
      <c r="F23679" s="125"/>
      <c r="G23679" s="125">
        <f t="shared" ref="G23679:G23685" si="774">F23679-E23679</f>
        <v>-7400</v>
      </c>
      <c r="H23679" s="1204" t="s">
        <v>16401</v>
      </c>
    </row>
    <row r="23680" spans="1:8" ht="15" x14ac:dyDescent="0.2">
      <c r="A23680" s="1201">
        <v>45756</v>
      </c>
      <c r="B23680" s="1202" t="s">
        <v>37</v>
      </c>
      <c r="C23680" s="1202" t="s">
        <v>391</v>
      </c>
      <c r="D23680" s="1203" t="s">
        <v>16386</v>
      </c>
      <c r="E23680" s="125">
        <v>9700</v>
      </c>
      <c r="F23680" s="125"/>
      <c r="G23680" s="125">
        <f t="shared" si="774"/>
        <v>-9700</v>
      </c>
      <c r="H23680" s="1204" t="s">
        <v>16401</v>
      </c>
    </row>
    <row r="23681" spans="1:8" ht="15" x14ac:dyDescent="0.2">
      <c r="A23681" s="1201">
        <v>45756</v>
      </c>
      <c r="B23681" s="1202" t="s">
        <v>15380</v>
      </c>
      <c r="C23681" s="1202" t="s">
        <v>391</v>
      </c>
      <c r="D23681" s="1203" t="s">
        <v>16387</v>
      </c>
      <c r="E23681" s="125">
        <v>3500</v>
      </c>
      <c r="F23681" s="125"/>
      <c r="G23681" s="125">
        <f t="shared" si="774"/>
        <v>-3500</v>
      </c>
      <c r="H23681" s="1204" t="s">
        <v>16401</v>
      </c>
    </row>
    <row r="23682" spans="1:8" ht="15" x14ac:dyDescent="0.2">
      <c r="A23682" s="1201">
        <v>45756</v>
      </c>
      <c r="B23682" s="1202" t="s">
        <v>103</v>
      </c>
      <c r="C23682" s="1202" t="s">
        <v>391</v>
      </c>
      <c r="D23682" s="1203" t="s">
        <v>16391</v>
      </c>
      <c r="E23682" s="125">
        <v>18000</v>
      </c>
      <c r="F23682" s="125"/>
      <c r="G23682" s="125">
        <f t="shared" si="774"/>
        <v>-18000</v>
      </c>
      <c r="H23682" s="1204" t="s">
        <v>16401</v>
      </c>
    </row>
    <row r="23683" spans="1:8" ht="15" x14ac:dyDescent="0.2">
      <c r="A23683" s="1201">
        <v>45756</v>
      </c>
      <c r="B23683" s="1202" t="s">
        <v>11068</v>
      </c>
      <c r="C23683" s="1202" t="s">
        <v>391</v>
      </c>
      <c r="D23683" s="1203" t="s">
        <v>16388</v>
      </c>
      <c r="E23683" s="125">
        <v>9200</v>
      </c>
      <c r="F23683" s="125"/>
      <c r="G23683" s="125">
        <f t="shared" si="774"/>
        <v>-9200</v>
      </c>
      <c r="H23683" s="1204" t="s">
        <v>16401</v>
      </c>
    </row>
    <row r="23684" spans="1:8" ht="15" x14ac:dyDescent="0.2">
      <c r="A23684" s="1201">
        <v>45756</v>
      </c>
      <c r="B23684" s="1202" t="s">
        <v>14596</v>
      </c>
      <c r="C23684" s="1202" t="s">
        <v>391</v>
      </c>
      <c r="D23684" s="1203" t="s">
        <v>16389</v>
      </c>
      <c r="E23684" s="125">
        <v>7500</v>
      </c>
      <c r="F23684" s="125"/>
      <c r="G23684" s="125">
        <f t="shared" si="774"/>
        <v>-7500</v>
      </c>
      <c r="H23684" s="1204" t="s">
        <v>16401</v>
      </c>
    </row>
    <row r="23685" spans="1:8" ht="15" x14ac:dyDescent="0.2">
      <c r="A23685" s="1201">
        <v>45756</v>
      </c>
      <c r="B23685" s="1202" t="s">
        <v>12594</v>
      </c>
      <c r="C23685" s="1202" t="s">
        <v>391</v>
      </c>
      <c r="D23685" s="1203" t="s">
        <v>16390</v>
      </c>
      <c r="E23685" s="125">
        <v>12000</v>
      </c>
      <c r="F23685" s="125"/>
      <c r="G23685" s="125">
        <f t="shared" si="774"/>
        <v>-12000</v>
      </c>
      <c r="H23685" s="1204" t="s">
        <v>16401</v>
      </c>
    </row>
    <row r="23686" spans="1:8" ht="15" x14ac:dyDescent="0.2">
      <c r="A23686" s="1201">
        <v>45757</v>
      </c>
      <c r="B23686" s="1202" t="s">
        <v>14232</v>
      </c>
      <c r="C23686" s="1202" t="s">
        <v>5740</v>
      </c>
      <c r="D23686" s="1203" t="s">
        <v>369</v>
      </c>
      <c r="E23686" s="125">
        <v>2500</v>
      </c>
      <c r="F23686" s="125"/>
      <c r="G23686" s="125">
        <f t="shared" ref="G23686:G23691" si="775">F23686-E23686</f>
        <v>-2500</v>
      </c>
      <c r="H23686" s="1204" t="s">
        <v>16401</v>
      </c>
    </row>
    <row r="23687" spans="1:8" ht="15" x14ac:dyDescent="0.2">
      <c r="A23687" s="1081">
        <v>45757</v>
      </c>
      <c r="B23687" s="1082" t="s">
        <v>15337</v>
      </c>
      <c r="C23687" s="1082" t="s">
        <v>10841</v>
      </c>
      <c r="D23687" s="1123" t="s">
        <v>1156</v>
      </c>
      <c r="E23687" s="1083">
        <v>52400</v>
      </c>
      <c r="F23687" s="1083"/>
      <c r="G23687" s="125">
        <f t="shared" si="775"/>
        <v>-52400</v>
      </c>
      <c r="H23687" s="704" t="s">
        <v>16401</v>
      </c>
    </row>
    <row r="23688" spans="1:8" ht="15" x14ac:dyDescent="0.2">
      <c r="A23688" s="1201">
        <v>45757</v>
      </c>
      <c r="B23688" s="1202" t="s">
        <v>103</v>
      </c>
      <c r="C23688" s="1202" t="s">
        <v>391</v>
      </c>
      <c r="D23688" s="1203" t="s">
        <v>10199</v>
      </c>
      <c r="E23688" s="125">
        <v>3000</v>
      </c>
      <c r="F23688" s="125"/>
      <c r="G23688" s="125">
        <f t="shared" si="775"/>
        <v>-3000</v>
      </c>
      <c r="H23688" s="1204" t="s">
        <v>16401</v>
      </c>
    </row>
    <row r="23689" spans="1:8" ht="15" x14ac:dyDescent="0.2">
      <c r="A23689" s="1201">
        <v>45757</v>
      </c>
      <c r="B23689" s="1202" t="s">
        <v>16313</v>
      </c>
      <c r="C23689" s="1202" t="s">
        <v>391</v>
      </c>
      <c r="D23689" s="1203" t="s">
        <v>16392</v>
      </c>
      <c r="E23689" s="125">
        <v>5000</v>
      </c>
      <c r="F23689" s="125"/>
      <c r="G23689" s="125">
        <f t="shared" si="775"/>
        <v>-5000</v>
      </c>
      <c r="H23689" s="1204" t="s">
        <v>16401</v>
      </c>
    </row>
    <row r="23690" spans="1:8" ht="15" x14ac:dyDescent="0.2">
      <c r="A23690" s="1081">
        <v>45757</v>
      </c>
      <c r="B23690" s="1082" t="s">
        <v>16268</v>
      </c>
      <c r="C23690" s="1082" t="s">
        <v>16393</v>
      </c>
      <c r="D23690" s="1123" t="s">
        <v>16394</v>
      </c>
      <c r="E23690" s="1083">
        <v>75000</v>
      </c>
      <c r="F23690" s="1083"/>
      <c r="G23690" s="125">
        <f t="shared" si="775"/>
        <v>-75000</v>
      </c>
      <c r="H23690" s="704" t="s">
        <v>16401</v>
      </c>
    </row>
    <row r="23691" spans="1:8" ht="15" x14ac:dyDescent="0.2">
      <c r="A23691" s="1201">
        <v>45757</v>
      </c>
      <c r="B23691" s="1205" t="s">
        <v>14232</v>
      </c>
      <c r="C23691" s="1205" t="s">
        <v>793</v>
      </c>
      <c r="D23691" s="1206" t="s">
        <v>16395</v>
      </c>
      <c r="E23691" s="1049">
        <v>7600</v>
      </c>
      <c r="F23691" s="125"/>
      <c r="G23691" s="125">
        <f t="shared" si="775"/>
        <v>-7600</v>
      </c>
      <c r="H23691" s="1204" t="s">
        <v>16401</v>
      </c>
    </row>
    <row r="23692" spans="1:8" ht="15" x14ac:dyDescent="0.2">
      <c r="A23692" s="1081">
        <v>45757</v>
      </c>
      <c r="B23692" s="1082" t="s">
        <v>16124</v>
      </c>
      <c r="C23692" s="1082" t="s">
        <v>15634</v>
      </c>
      <c r="D23692" s="1123" t="s">
        <v>16396</v>
      </c>
      <c r="E23692" s="1083">
        <v>500000</v>
      </c>
      <c r="F23692" s="1083"/>
      <c r="G23692" s="125">
        <f t="shared" ref="G23692:G23693" si="776">F23692-E23692</f>
        <v>-500000</v>
      </c>
      <c r="H23692" s="704" t="s">
        <v>16401</v>
      </c>
    </row>
    <row r="23693" spans="1:8" ht="15" x14ac:dyDescent="0.2">
      <c r="A23693" s="1081">
        <v>45757</v>
      </c>
      <c r="B23693" s="1082" t="s">
        <v>16124</v>
      </c>
      <c r="C23693" s="1082" t="s">
        <v>15634</v>
      </c>
      <c r="D23693" s="1123" t="s">
        <v>16396</v>
      </c>
      <c r="E23693" s="1083">
        <v>500000</v>
      </c>
      <c r="F23693" s="1083"/>
      <c r="G23693" s="125">
        <f t="shared" si="776"/>
        <v>-500000</v>
      </c>
      <c r="H23693" s="704" t="s">
        <v>16401</v>
      </c>
    </row>
    <row r="23694" spans="1:8" ht="15" x14ac:dyDescent="0.2">
      <c r="A23694" s="1201">
        <v>45759</v>
      </c>
      <c r="B23694" s="1202" t="s">
        <v>14596</v>
      </c>
      <c r="C23694" s="1202" t="s">
        <v>5740</v>
      </c>
      <c r="D23694" s="1203" t="s">
        <v>369</v>
      </c>
      <c r="E23694" s="125">
        <v>1500</v>
      </c>
      <c r="F23694" s="125"/>
      <c r="G23694" s="125">
        <f t="shared" ref="G23694:G23696" si="777">F23694-E23694</f>
        <v>-1500</v>
      </c>
      <c r="H23694" s="1204" t="s">
        <v>16401</v>
      </c>
    </row>
    <row r="23695" spans="1:8" ht="15" x14ac:dyDescent="0.2">
      <c r="A23695" s="1201">
        <v>45759</v>
      </c>
      <c r="B23695" s="1202" t="s">
        <v>11423</v>
      </c>
      <c r="C23695" s="1202" t="s">
        <v>5740</v>
      </c>
      <c r="D23695" s="1203" t="s">
        <v>369</v>
      </c>
      <c r="E23695" s="125">
        <v>1200</v>
      </c>
      <c r="F23695" s="125"/>
      <c r="G23695" s="125">
        <f t="shared" si="777"/>
        <v>-1200</v>
      </c>
      <c r="H23695" s="1204" t="s">
        <v>16401</v>
      </c>
    </row>
    <row r="23696" spans="1:8" ht="15" x14ac:dyDescent="0.2">
      <c r="A23696" s="1201">
        <v>45759</v>
      </c>
      <c r="B23696" s="1202" t="s">
        <v>13213</v>
      </c>
      <c r="C23696" s="1202" t="s">
        <v>391</v>
      </c>
      <c r="D23696" s="1203" t="s">
        <v>16397</v>
      </c>
      <c r="E23696" s="125">
        <v>1380</v>
      </c>
      <c r="F23696" s="125"/>
      <c r="G23696" s="125">
        <f t="shared" si="777"/>
        <v>-1380</v>
      </c>
      <c r="H23696" s="1204" t="s">
        <v>16401</v>
      </c>
    </row>
    <row r="23697" spans="1:8" ht="15" x14ac:dyDescent="0.2">
      <c r="A23697" s="1201">
        <v>45759</v>
      </c>
      <c r="B23697" s="1202" t="s">
        <v>13213</v>
      </c>
      <c r="C23697" s="669" t="s">
        <v>2189</v>
      </c>
      <c r="D23697" s="905" t="s">
        <v>16398</v>
      </c>
      <c r="E23697" s="671">
        <v>3500</v>
      </c>
      <c r="F23697" s="125"/>
      <c r="G23697" s="125">
        <f t="shared" ref="G23697:G23699" si="778">F23697-E23697</f>
        <v>-3500</v>
      </c>
      <c r="H23697" s="1204" t="s">
        <v>16401</v>
      </c>
    </row>
    <row r="23698" spans="1:8" ht="15" x14ac:dyDescent="0.2">
      <c r="A23698" s="1201">
        <v>45759</v>
      </c>
      <c r="B23698" s="1202" t="s">
        <v>14596</v>
      </c>
      <c r="C23698" s="669" t="s">
        <v>2189</v>
      </c>
      <c r="D23698" s="905" t="s">
        <v>16398</v>
      </c>
      <c r="E23698" s="671">
        <v>3500</v>
      </c>
      <c r="F23698" s="125"/>
      <c r="G23698" s="125">
        <f t="shared" si="778"/>
        <v>-3500</v>
      </c>
      <c r="H23698" s="1204" t="s">
        <v>16401</v>
      </c>
    </row>
    <row r="23699" spans="1:8" ht="15" x14ac:dyDescent="0.2">
      <c r="A23699" s="1201">
        <v>45759</v>
      </c>
      <c r="B23699" s="1202" t="s">
        <v>16275</v>
      </c>
      <c r="C23699" s="669" t="s">
        <v>2189</v>
      </c>
      <c r="D23699" s="905" t="s">
        <v>16398</v>
      </c>
      <c r="E23699" s="671">
        <v>3000</v>
      </c>
      <c r="F23699" s="125"/>
      <c r="G23699" s="125">
        <f t="shared" si="778"/>
        <v>-3000</v>
      </c>
      <c r="H23699" s="1204" t="s">
        <v>16401</v>
      </c>
    </row>
    <row r="23700" spans="1:8" ht="15" x14ac:dyDescent="0.2">
      <c r="A23700" s="1201">
        <v>45759</v>
      </c>
      <c r="B23700" s="1202" t="s">
        <v>16402</v>
      </c>
      <c r="C23700" s="1202" t="s">
        <v>391</v>
      </c>
      <c r="D23700" s="1203" t="s">
        <v>16403</v>
      </c>
      <c r="E23700" s="125">
        <v>2500</v>
      </c>
      <c r="F23700" s="125"/>
      <c r="G23700" s="125">
        <f t="shared" ref="G23700:G23701" si="779">F23700-E23700</f>
        <v>-2500</v>
      </c>
      <c r="H23700" s="1204" t="s">
        <v>16401</v>
      </c>
    </row>
    <row r="23701" spans="1:8" ht="15" x14ac:dyDescent="0.2">
      <c r="A23701" s="1201">
        <v>45759</v>
      </c>
      <c r="B23701" s="1202" t="s">
        <v>15916</v>
      </c>
      <c r="C23701" s="1202" t="s">
        <v>10972</v>
      </c>
      <c r="D23701" s="1203" t="s">
        <v>16404</v>
      </c>
      <c r="E23701" s="125">
        <v>520</v>
      </c>
      <c r="F23701" s="125"/>
      <c r="G23701" s="125">
        <f t="shared" si="779"/>
        <v>-520</v>
      </c>
      <c r="H23701" s="1204" t="s">
        <v>16401</v>
      </c>
    </row>
    <row r="23702" spans="1:8" ht="15" x14ac:dyDescent="0.2">
      <c r="A23702" s="1201">
        <v>45759</v>
      </c>
      <c r="B23702" s="1202" t="s">
        <v>16111</v>
      </c>
      <c r="C23702" s="1202" t="s">
        <v>16379</v>
      </c>
      <c r="D23702" s="1203" t="s">
        <v>16040</v>
      </c>
      <c r="E23702" s="125">
        <v>6000</v>
      </c>
      <c r="F23702" s="125"/>
      <c r="G23702" s="125">
        <f t="shared" ref="G23702:G23706" si="780">F23702-E23702</f>
        <v>-6000</v>
      </c>
      <c r="H23702" s="1204" t="s">
        <v>16401</v>
      </c>
    </row>
    <row r="23703" spans="1:8" ht="15" x14ac:dyDescent="0.2">
      <c r="A23703" s="1201">
        <v>45759</v>
      </c>
      <c r="B23703" s="1202" t="s">
        <v>103</v>
      </c>
      <c r="C23703" s="1202" t="s">
        <v>391</v>
      </c>
      <c r="D23703" s="1203" t="s">
        <v>10199</v>
      </c>
      <c r="E23703" s="125">
        <v>3000</v>
      </c>
      <c r="F23703" s="125"/>
      <c r="G23703" s="125">
        <f t="shared" si="780"/>
        <v>-3000</v>
      </c>
      <c r="H23703" s="1204" t="s">
        <v>16401</v>
      </c>
    </row>
    <row r="23704" spans="1:8" ht="15" x14ac:dyDescent="0.2">
      <c r="A23704" s="1201">
        <v>45759</v>
      </c>
      <c r="B23704" s="1202" t="s">
        <v>13240</v>
      </c>
      <c r="C23704" s="1202" t="s">
        <v>285</v>
      </c>
      <c r="D23704" s="1203" t="s">
        <v>16096</v>
      </c>
      <c r="E23704" s="125">
        <v>1000</v>
      </c>
      <c r="F23704" s="125"/>
      <c r="G23704" s="125">
        <f t="shared" si="780"/>
        <v>-1000</v>
      </c>
      <c r="H23704" s="1204" t="s">
        <v>16401</v>
      </c>
    </row>
    <row r="23705" spans="1:8" ht="15" x14ac:dyDescent="0.2">
      <c r="A23705" s="1201">
        <v>45759</v>
      </c>
      <c r="B23705" s="1202" t="s">
        <v>13213</v>
      </c>
      <c r="C23705" s="1202" t="s">
        <v>391</v>
      </c>
      <c r="D23705" s="1203" t="s">
        <v>16405</v>
      </c>
      <c r="E23705" s="125">
        <v>1000</v>
      </c>
      <c r="F23705" s="125"/>
      <c r="G23705" s="125">
        <f t="shared" si="780"/>
        <v>-1000</v>
      </c>
      <c r="H23705" s="1204" t="s">
        <v>16401</v>
      </c>
    </row>
    <row r="23706" spans="1:8" ht="15" x14ac:dyDescent="0.2">
      <c r="A23706" s="1081">
        <v>45759</v>
      </c>
      <c r="B23706" s="1082" t="s">
        <v>12594</v>
      </c>
      <c r="C23706" s="1082" t="s">
        <v>3103</v>
      </c>
      <c r="D23706" s="1123" t="s">
        <v>16406</v>
      </c>
      <c r="E23706" s="1083">
        <v>20000</v>
      </c>
      <c r="F23706" s="1083"/>
      <c r="G23706" s="125">
        <f t="shared" si="780"/>
        <v>-20000</v>
      </c>
      <c r="H23706" s="704" t="s">
        <v>16401</v>
      </c>
    </row>
    <row r="23707" spans="1:8" ht="15" x14ac:dyDescent="0.2">
      <c r="A23707" s="1081">
        <v>45761</v>
      </c>
      <c r="B23707" s="1082" t="s">
        <v>16402</v>
      </c>
      <c r="C23707" s="1082" t="s">
        <v>391</v>
      </c>
      <c r="D23707" s="1123" t="s">
        <v>16407</v>
      </c>
      <c r="E23707" s="1083">
        <v>1500</v>
      </c>
      <c r="F23707" s="1083"/>
      <c r="G23707" s="125">
        <f t="shared" ref="G23707:G23713" si="781">F23707-E23707</f>
        <v>-1500</v>
      </c>
      <c r="H23707" s="704" t="s">
        <v>16401</v>
      </c>
    </row>
    <row r="23708" spans="1:8" ht="15" x14ac:dyDescent="0.2">
      <c r="A23708" s="1201">
        <v>45761</v>
      </c>
      <c r="B23708" s="1202" t="s">
        <v>3945</v>
      </c>
      <c r="C23708" s="1202" t="s">
        <v>10972</v>
      </c>
      <c r="D23708" s="1203" t="s">
        <v>16408</v>
      </c>
      <c r="E23708" s="125">
        <v>65000</v>
      </c>
      <c r="F23708" s="125"/>
      <c r="G23708" s="125">
        <f t="shared" si="781"/>
        <v>-65000</v>
      </c>
      <c r="H23708" s="1204" t="s">
        <v>16401</v>
      </c>
    </row>
    <row r="23709" spans="1:8" ht="15" x14ac:dyDescent="0.2">
      <c r="A23709" s="1201">
        <v>45761</v>
      </c>
      <c r="B23709" s="1202" t="s">
        <v>16111</v>
      </c>
      <c r="C23709" s="1202" t="s">
        <v>5386</v>
      </c>
      <c r="D23709" s="1203" t="s">
        <v>16409</v>
      </c>
      <c r="E23709" s="125">
        <v>20000</v>
      </c>
      <c r="F23709" s="125"/>
      <c r="G23709" s="125">
        <f t="shared" si="781"/>
        <v>-20000</v>
      </c>
      <c r="H23709" s="1204" t="s">
        <v>16401</v>
      </c>
    </row>
    <row r="23710" spans="1:8" ht="15" x14ac:dyDescent="0.2">
      <c r="A23710" s="1201">
        <v>45761</v>
      </c>
      <c r="B23710" s="1202" t="s">
        <v>14232</v>
      </c>
      <c r="C23710" s="1202" t="s">
        <v>391</v>
      </c>
      <c r="D23710" s="1203" t="s">
        <v>16410</v>
      </c>
      <c r="E23710" s="125">
        <v>19600</v>
      </c>
      <c r="F23710" s="125"/>
      <c r="G23710" s="125">
        <f t="shared" si="781"/>
        <v>-19600</v>
      </c>
      <c r="H23710" s="1204" t="s">
        <v>16401</v>
      </c>
    </row>
    <row r="23711" spans="1:8" ht="15" x14ac:dyDescent="0.2">
      <c r="A23711" s="1201">
        <v>45761</v>
      </c>
      <c r="B23711" s="1202" t="s">
        <v>25</v>
      </c>
      <c r="C23711" s="1202" t="s">
        <v>12159</v>
      </c>
      <c r="D23711" s="1203" t="s">
        <v>16257</v>
      </c>
      <c r="E23711" s="125">
        <v>2900</v>
      </c>
      <c r="F23711" s="125"/>
      <c r="G23711" s="125">
        <f t="shared" ref="G23711:G23712" si="782">F23711-E23711</f>
        <v>-2900</v>
      </c>
      <c r="H23711" s="1204" t="s">
        <v>16401</v>
      </c>
    </row>
    <row r="23712" spans="1:8" ht="15" x14ac:dyDescent="0.2">
      <c r="A23712" s="1201">
        <v>45761</v>
      </c>
      <c r="B23712" s="1202" t="s">
        <v>103</v>
      </c>
      <c r="C23712" s="1202" t="s">
        <v>391</v>
      </c>
      <c r="D23712" s="1203" t="s">
        <v>10199</v>
      </c>
      <c r="E23712" s="125">
        <v>3000</v>
      </c>
      <c r="F23712" s="125"/>
      <c r="G23712" s="125">
        <f t="shared" si="782"/>
        <v>-3000</v>
      </c>
      <c r="H23712" s="1204" t="s">
        <v>16401</v>
      </c>
    </row>
    <row r="23713" spans="1:8" ht="15" x14ac:dyDescent="0.2">
      <c r="A23713" s="1201">
        <v>45761</v>
      </c>
      <c r="B23713" s="1202" t="s">
        <v>15261</v>
      </c>
      <c r="C23713" s="1202" t="s">
        <v>14355</v>
      </c>
      <c r="D23713" s="1203" t="s">
        <v>13660</v>
      </c>
      <c r="E23713" s="125">
        <v>69000</v>
      </c>
      <c r="F23713" s="125"/>
      <c r="G23713" s="125">
        <f t="shared" si="781"/>
        <v>-69000</v>
      </c>
      <c r="H23713" s="1204" t="s">
        <v>16401</v>
      </c>
    </row>
    <row r="23714" spans="1:8" ht="15" x14ac:dyDescent="0.2">
      <c r="A23714" s="1201">
        <v>45761</v>
      </c>
      <c r="B23714" s="1202" t="s">
        <v>103</v>
      </c>
      <c r="C23714" s="1202" t="s">
        <v>391</v>
      </c>
      <c r="D23714" s="1203" t="s">
        <v>16411</v>
      </c>
      <c r="E23714" s="125">
        <v>1000</v>
      </c>
      <c r="F23714" s="125"/>
      <c r="G23714" s="125">
        <f t="shared" ref="G23714" si="783">F23714-E23714</f>
        <v>-1000</v>
      </c>
      <c r="H23714" s="1204" t="s">
        <v>16401</v>
      </c>
    </row>
    <row r="23715" spans="1:8" ht="15" x14ac:dyDescent="0.2">
      <c r="A23715" s="1201">
        <v>45761</v>
      </c>
      <c r="B23715" s="1202" t="s">
        <v>11068</v>
      </c>
      <c r="C23715" s="1202" t="s">
        <v>285</v>
      </c>
      <c r="D23715" s="1203" t="s">
        <v>16416</v>
      </c>
      <c r="E23715" s="125">
        <v>3000</v>
      </c>
      <c r="F23715" s="125"/>
      <c r="G23715" s="125">
        <f t="shared" ref="G23715" si="784">F23715-E23715</f>
        <v>-3000</v>
      </c>
      <c r="H23715" s="1204" t="s">
        <v>16401</v>
      </c>
    </row>
    <row r="23716" spans="1:8" ht="15" x14ac:dyDescent="0.2">
      <c r="A23716" s="1201">
        <v>45761</v>
      </c>
      <c r="B23716" s="1202" t="s">
        <v>13213</v>
      </c>
      <c r="C23716" s="1202" t="s">
        <v>391</v>
      </c>
      <c r="D23716" s="1203" t="s">
        <v>16412</v>
      </c>
      <c r="E23716" s="125">
        <v>15000</v>
      </c>
      <c r="F23716" s="125"/>
      <c r="G23716" s="125">
        <f t="shared" ref="G23716:G23719" si="785">F23716-E23716</f>
        <v>-15000</v>
      </c>
      <c r="H23716" s="1204" t="s">
        <v>16401</v>
      </c>
    </row>
    <row r="23717" spans="1:8" ht="15" x14ac:dyDescent="0.2">
      <c r="A23717" s="1081">
        <v>45761</v>
      </c>
      <c r="B23717" s="1082" t="s">
        <v>6503</v>
      </c>
      <c r="C23717" s="1082" t="s">
        <v>14296</v>
      </c>
      <c r="D23717" s="1123" t="s">
        <v>16413</v>
      </c>
      <c r="E23717" s="1083">
        <v>500000</v>
      </c>
      <c r="F23717" s="1083"/>
      <c r="G23717" s="125">
        <f t="shared" si="785"/>
        <v>-500000</v>
      </c>
      <c r="H23717" s="704" t="s">
        <v>16401</v>
      </c>
    </row>
    <row r="23718" spans="1:8" ht="15" x14ac:dyDescent="0.2">
      <c r="A23718" s="1081">
        <v>45761</v>
      </c>
      <c r="B23718" s="1082" t="s">
        <v>15260</v>
      </c>
      <c r="C23718" s="1082" t="s">
        <v>15875</v>
      </c>
      <c r="D23718" s="1123" t="s">
        <v>16414</v>
      </c>
      <c r="E23718" s="1083">
        <v>500000</v>
      </c>
      <c r="F23718" s="1083"/>
      <c r="G23718" s="125">
        <f t="shared" si="785"/>
        <v>-500000</v>
      </c>
      <c r="H23718" s="704" t="s">
        <v>16401</v>
      </c>
    </row>
    <row r="23719" spans="1:8" ht="15" x14ac:dyDescent="0.2">
      <c r="A23719" s="1081">
        <v>45761</v>
      </c>
      <c r="B23719" s="1082" t="s">
        <v>15100</v>
      </c>
      <c r="C23719" s="1082" t="s">
        <v>15875</v>
      </c>
      <c r="D23719" s="1123" t="s">
        <v>16414</v>
      </c>
      <c r="E23719" s="1083">
        <v>500000</v>
      </c>
      <c r="F23719" s="1083"/>
      <c r="G23719" s="125">
        <f t="shared" si="785"/>
        <v>-500000</v>
      </c>
      <c r="H23719" s="704" t="s">
        <v>16401</v>
      </c>
    </row>
    <row r="23720" spans="1:8" ht="15" x14ac:dyDescent="0.2">
      <c r="A23720" s="1081">
        <v>45761</v>
      </c>
      <c r="B23720" s="1082" t="s">
        <v>15338</v>
      </c>
      <c r="C23720" s="1082" t="s">
        <v>11993</v>
      </c>
      <c r="D23720" s="1123" t="s">
        <v>16420</v>
      </c>
      <c r="E23720" s="1083">
        <v>700000</v>
      </c>
      <c r="F23720" s="1083"/>
      <c r="G23720" s="125">
        <f t="shared" ref="G23720:G23722" si="786">F23720-E23720</f>
        <v>-700000</v>
      </c>
      <c r="H23720" s="704" t="s">
        <v>16401</v>
      </c>
    </row>
    <row r="23721" spans="1:8" ht="15" x14ac:dyDescent="0.2">
      <c r="A23721" s="1081">
        <v>45761</v>
      </c>
      <c r="B23721" s="1082" t="s">
        <v>11068</v>
      </c>
      <c r="C23721" s="1082" t="s">
        <v>11721</v>
      </c>
      <c r="D23721" s="1123" t="s">
        <v>16421</v>
      </c>
      <c r="E23721" s="1083">
        <v>500000</v>
      </c>
      <c r="F23721" s="1083"/>
      <c r="G23721" s="125">
        <f t="shared" si="786"/>
        <v>-500000</v>
      </c>
      <c r="H23721" s="704" t="s">
        <v>16401</v>
      </c>
    </row>
    <row r="23722" spans="1:8" ht="15" x14ac:dyDescent="0.2">
      <c r="A23722" s="1081">
        <v>45761</v>
      </c>
      <c r="B23722" s="1082" t="s">
        <v>11068</v>
      </c>
      <c r="C23722" s="1082" t="s">
        <v>11721</v>
      </c>
      <c r="D23722" s="1123" t="s">
        <v>16421</v>
      </c>
      <c r="E23722" s="1083">
        <v>500000</v>
      </c>
      <c r="F23722" s="1083"/>
      <c r="G23722" s="125">
        <f t="shared" si="786"/>
        <v>-500000</v>
      </c>
      <c r="H23722" s="704" t="s">
        <v>16401</v>
      </c>
    </row>
    <row r="23723" spans="1:8" ht="15" x14ac:dyDescent="0.2">
      <c r="A23723" s="1201">
        <v>45761</v>
      </c>
      <c r="B23723" s="1202" t="s">
        <v>16424</v>
      </c>
      <c r="C23723" s="1202" t="s">
        <v>285</v>
      </c>
      <c r="D23723" s="1203" t="s">
        <v>16422</v>
      </c>
      <c r="E23723" s="125">
        <v>3100</v>
      </c>
      <c r="F23723" s="125"/>
      <c r="G23723" s="125">
        <f t="shared" ref="G23723:G23724" si="787">F23723-E23723</f>
        <v>-3100</v>
      </c>
      <c r="H23723" s="1204" t="s">
        <v>16401</v>
      </c>
    </row>
    <row r="23724" spans="1:8" ht="15" x14ac:dyDescent="0.2">
      <c r="A23724" s="1201">
        <v>45761</v>
      </c>
      <c r="B23724" s="1202" t="s">
        <v>16402</v>
      </c>
      <c r="C23724" s="1202" t="s">
        <v>285</v>
      </c>
      <c r="D23724" s="1203" t="s">
        <v>16423</v>
      </c>
      <c r="E23724" s="125">
        <v>2000</v>
      </c>
      <c r="F23724" s="125"/>
      <c r="G23724" s="125">
        <f t="shared" si="787"/>
        <v>-2000</v>
      </c>
      <c r="H23724" s="1204" t="s">
        <v>16401</v>
      </c>
    </row>
    <row r="23725" spans="1:8" ht="15" x14ac:dyDescent="0.2">
      <c r="A23725" s="1201">
        <v>45762</v>
      </c>
      <c r="B23725" s="1202" t="s">
        <v>16402</v>
      </c>
      <c r="C23725" s="1202" t="s">
        <v>10972</v>
      </c>
      <c r="D23725" s="1203" t="s">
        <v>16430</v>
      </c>
      <c r="E23725" s="125">
        <v>1000</v>
      </c>
      <c r="F23725" s="125"/>
      <c r="G23725" s="125">
        <f t="shared" ref="G23725:G23730" si="788">F23725-E23725</f>
        <v>-1000</v>
      </c>
      <c r="H23725" s="1204" t="s">
        <v>16401</v>
      </c>
    </row>
    <row r="23726" spans="1:8" ht="15" x14ac:dyDescent="0.2">
      <c r="A23726" s="1201">
        <v>45762</v>
      </c>
      <c r="B23726" s="1202" t="s">
        <v>103</v>
      </c>
      <c r="C23726" s="1202" t="s">
        <v>391</v>
      </c>
      <c r="D23726" s="1203" t="s">
        <v>10199</v>
      </c>
      <c r="E23726" s="125">
        <v>3000</v>
      </c>
      <c r="F23726" s="125"/>
      <c r="G23726" s="125">
        <f t="shared" si="788"/>
        <v>-3000</v>
      </c>
      <c r="H23726" s="1204" t="s">
        <v>16401</v>
      </c>
    </row>
    <row r="23727" spans="1:8" ht="15" x14ac:dyDescent="0.2">
      <c r="A23727" s="1201">
        <v>45762</v>
      </c>
      <c r="B23727" s="1202" t="s">
        <v>16111</v>
      </c>
      <c r="C23727" s="1202" t="s">
        <v>16379</v>
      </c>
      <c r="D23727" s="1203" t="s">
        <v>16040</v>
      </c>
      <c r="E23727" s="125">
        <v>2000</v>
      </c>
      <c r="F23727" s="125"/>
      <c r="G23727" s="125">
        <f t="shared" si="788"/>
        <v>-2000</v>
      </c>
      <c r="H23727" s="1204" t="s">
        <v>16401</v>
      </c>
    </row>
    <row r="23728" spans="1:8" ht="24" x14ac:dyDescent="0.2">
      <c r="A23728" s="1201">
        <v>45762</v>
      </c>
      <c r="B23728" s="1202" t="s">
        <v>14351</v>
      </c>
      <c r="C23728" s="1202" t="s">
        <v>10972</v>
      </c>
      <c r="D23728" s="1203" t="s">
        <v>16431</v>
      </c>
      <c r="E23728" s="125">
        <v>15000</v>
      </c>
      <c r="F23728" s="125"/>
      <c r="G23728" s="125">
        <f t="shared" si="788"/>
        <v>-15000</v>
      </c>
      <c r="H23728" s="1204" t="s">
        <v>16401</v>
      </c>
    </row>
    <row r="23729" spans="1:8" ht="15" x14ac:dyDescent="0.2">
      <c r="A23729" s="1201">
        <v>45762</v>
      </c>
      <c r="B23729" s="1202" t="s">
        <v>16111</v>
      </c>
      <c r="C23729" s="1202" t="s">
        <v>285</v>
      </c>
      <c r="D23729" s="1203" t="s">
        <v>16155</v>
      </c>
      <c r="E23729" s="125">
        <v>3000</v>
      </c>
      <c r="F23729" s="125"/>
      <c r="G23729" s="125">
        <f t="shared" si="788"/>
        <v>-3000</v>
      </c>
      <c r="H23729" s="1204" t="s">
        <v>16401</v>
      </c>
    </row>
    <row r="23730" spans="1:8" ht="15" x14ac:dyDescent="0.2">
      <c r="A23730" s="1201">
        <v>45762</v>
      </c>
      <c r="B23730" s="1202" t="s">
        <v>16111</v>
      </c>
      <c r="C23730" s="1202" t="s">
        <v>5740</v>
      </c>
      <c r="D23730" s="1203" t="s">
        <v>369</v>
      </c>
      <c r="E23730" s="125">
        <v>2500</v>
      </c>
      <c r="F23730" s="125"/>
      <c r="G23730" s="125">
        <f t="shared" si="788"/>
        <v>-2500</v>
      </c>
      <c r="H23730" s="1204" t="s">
        <v>16401</v>
      </c>
    </row>
    <row r="23731" spans="1:8" ht="15" x14ac:dyDescent="0.2">
      <c r="A23731" s="732">
        <v>45722</v>
      </c>
      <c r="B23731" s="173" t="s">
        <v>15337</v>
      </c>
      <c r="C23731" s="173" t="s">
        <v>13477</v>
      </c>
      <c r="D23731" s="227" t="s">
        <v>16198</v>
      </c>
      <c r="E23731" s="235">
        <v>80000</v>
      </c>
      <c r="F23731" s="235"/>
      <c r="G23731" s="235">
        <f t="shared" ref="G23731:G23732" si="789">F23731-E23731</f>
        <v>-80000</v>
      </c>
      <c r="H23731" s="708" t="s">
        <v>16206</v>
      </c>
    </row>
    <row r="23732" spans="1:8" ht="15" x14ac:dyDescent="0.2">
      <c r="A23732" s="732">
        <v>45725</v>
      </c>
      <c r="B23732" s="173" t="s">
        <v>12334</v>
      </c>
      <c r="C23732" s="173" t="s">
        <v>9537</v>
      </c>
      <c r="D23732" s="227" t="s">
        <v>16125</v>
      </c>
      <c r="E23732" s="235">
        <v>50000</v>
      </c>
      <c r="F23732" s="235"/>
      <c r="G23732" s="235">
        <f t="shared" si="789"/>
        <v>-50000</v>
      </c>
      <c r="H23732" s="708" t="s">
        <v>16206</v>
      </c>
    </row>
    <row r="23733" spans="1:8" ht="15" x14ac:dyDescent="0.2">
      <c r="A23733" s="732">
        <v>45727</v>
      </c>
      <c r="B23733" s="173" t="s">
        <v>14463</v>
      </c>
      <c r="C23733" s="669" t="s">
        <v>3002</v>
      </c>
      <c r="D23733" s="905" t="s">
        <v>16199</v>
      </c>
      <c r="E23733" s="671">
        <v>33000</v>
      </c>
      <c r="F23733" s="235"/>
      <c r="G23733" s="235">
        <f t="shared" ref="G23733:G23743" si="790">F23733-E23733</f>
        <v>-33000</v>
      </c>
      <c r="H23733" s="708" t="s">
        <v>16206</v>
      </c>
    </row>
    <row r="23734" spans="1:8" ht="15" x14ac:dyDescent="0.2">
      <c r="A23734" s="732">
        <v>45727</v>
      </c>
      <c r="B23734" s="173" t="s">
        <v>3945</v>
      </c>
      <c r="C23734" s="669" t="s">
        <v>3002</v>
      </c>
      <c r="D23734" s="905" t="s">
        <v>16199</v>
      </c>
      <c r="E23734" s="671">
        <v>44880</v>
      </c>
      <c r="F23734" s="235"/>
      <c r="G23734" s="235">
        <f t="shared" si="790"/>
        <v>-44880</v>
      </c>
      <c r="H23734" s="708" t="s">
        <v>16206</v>
      </c>
    </row>
    <row r="23735" spans="1:8" ht="15" x14ac:dyDescent="0.2">
      <c r="A23735" s="732">
        <v>45727</v>
      </c>
      <c r="B23735" s="173" t="s">
        <v>37</v>
      </c>
      <c r="C23735" s="669" t="s">
        <v>3002</v>
      </c>
      <c r="D23735" s="905" t="s">
        <v>16199</v>
      </c>
      <c r="E23735" s="671">
        <v>33872.28</v>
      </c>
      <c r="F23735" s="235"/>
      <c r="G23735" s="235">
        <f t="shared" si="790"/>
        <v>-33872.28</v>
      </c>
      <c r="H23735" s="708" t="s">
        <v>16206</v>
      </c>
    </row>
    <row r="23736" spans="1:8" ht="15" x14ac:dyDescent="0.2">
      <c r="A23736" s="732">
        <v>45727</v>
      </c>
      <c r="B23736" s="173" t="s">
        <v>3944</v>
      </c>
      <c r="C23736" s="669" t="s">
        <v>3002</v>
      </c>
      <c r="D23736" s="905" t="s">
        <v>16199</v>
      </c>
      <c r="E23736" s="671">
        <v>41580</v>
      </c>
      <c r="F23736" s="235"/>
      <c r="G23736" s="235">
        <f t="shared" si="790"/>
        <v>-41580</v>
      </c>
      <c r="H23736" s="708" t="s">
        <v>16206</v>
      </c>
    </row>
    <row r="23737" spans="1:8" ht="15" x14ac:dyDescent="0.2">
      <c r="A23737" s="732">
        <v>45729</v>
      </c>
      <c r="B23737" s="173" t="s">
        <v>13240</v>
      </c>
      <c r="C23737" s="173" t="s">
        <v>2709</v>
      </c>
      <c r="D23737" s="227" t="s">
        <v>16263</v>
      </c>
      <c r="E23737" s="235">
        <v>33915</v>
      </c>
      <c r="F23737" s="235"/>
      <c r="G23737" s="235">
        <f t="shared" si="790"/>
        <v>-33915</v>
      </c>
      <c r="H23737" s="708" t="s">
        <v>16206</v>
      </c>
    </row>
    <row r="23738" spans="1:8" ht="15" x14ac:dyDescent="0.2">
      <c r="A23738" s="732">
        <v>45729</v>
      </c>
      <c r="B23738" s="173" t="s">
        <v>11068</v>
      </c>
      <c r="C23738" s="173" t="s">
        <v>11529</v>
      </c>
      <c r="D23738" s="227" t="s">
        <v>16264</v>
      </c>
      <c r="E23738" s="235">
        <v>70000</v>
      </c>
      <c r="F23738" s="235"/>
      <c r="G23738" s="235">
        <f t="shared" si="790"/>
        <v>-70000</v>
      </c>
      <c r="H23738" s="708" t="s">
        <v>16206</v>
      </c>
    </row>
    <row r="23739" spans="1:8" ht="15" x14ac:dyDescent="0.2">
      <c r="A23739" s="732">
        <v>45729</v>
      </c>
      <c r="B23739" s="173" t="s">
        <v>14351</v>
      </c>
      <c r="C23739" s="173" t="s">
        <v>16174</v>
      </c>
      <c r="D23739" s="227" t="s">
        <v>16265</v>
      </c>
      <c r="E23739" s="235">
        <v>150000</v>
      </c>
      <c r="F23739" s="235"/>
      <c r="G23739" s="235">
        <f t="shared" si="790"/>
        <v>-150000</v>
      </c>
      <c r="H23739" s="708" t="s">
        <v>16206</v>
      </c>
    </row>
    <row r="23740" spans="1:8" ht="15" x14ac:dyDescent="0.2">
      <c r="A23740" s="732">
        <v>45740</v>
      </c>
      <c r="B23740" s="173" t="s">
        <v>14351</v>
      </c>
      <c r="C23740" s="173" t="s">
        <v>14431</v>
      </c>
      <c r="D23740" s="227" t="s">
        <v>16335</v>
      </c>
      <c r="E23740" s="235">
        <v>400000</v>
      </c>
      <c r="F23740" s="235"/>
      <c r="G23740" s="235">
        <f t="shared" si="790"/>
        <v>-400000</v>
      </c>
      <c r="H23740" s="708" t="s">
        <v>16206</v>
      </c>
    </row>
    <row r="23741" spans="1:8" ht="15" x14ac:dyDescent="0.2">
      <c r="A23741" s="732">
        <v>45740</v>
      </c>
      <c r="B23741" s="173" t="s">
        <v>14596</v>
      </c>
      <c r="C23741" s="173" t="s">
        <v>14907</v>
      </c>
      <c r="D23741" s="227" t="s">
        <v>16336</v>
      </c>
      <c r="E23741" s="235">
        <v>200000</v>
      </c>
      <c r="F23741" s="235"/>
      <c r="G23741" s="235">
        <f t="shared" si="790"/>
        <v>-200000</v>
      </c>
      <c r="H23741" s="708" t="s">
        <v>16206</v>
      </c>
    </row>
    <row r="23742" spans="1:8" ht="15" x14ac:dyDescent="0.2">
      <c r="A23742" s="732">
        <v>45744</v>
      </c>
      <c r="B23742" s="173" t="s">
        <v>12334</v>
      </c>
      <c r="C23742" s="173" t="s">
        <v>9537</v>
      </c>
      <c r="D23742" s="227" t="s">
        <v>16125</v>
      </c>
      <c r="E23742" s="235">
        <v>50000</v>
      </c>
      <c r="F23742" s="235"/>
      <c r="G23742" s="235">
        <f t="shared" si="790"/>
        <v>-50000</v>
      </c>
      <c r="H23742" s="708" t="s">
        <v>16206</v>
      </c>
    </row>
    <row r="23743" spans="1:8" ht="24" x14ac:dyDescent="0.2">
      <c r="A23743" s="732">
        <v>45745</v>
      </c>
      <c r="B23743" s="173" t="s">
        <v>12594</v>
      </c>
      <c r="C23743" s="173" t="s">
        <v>1197</v>
      </c>
      <c r="D23743" s="227" t="s">
        <v>16338</v>
      </c>
      <c r="E23743" s="235">
        <v>931150</v>
      </c>
      <c r="F23743" s="235"/>
      <c r="G23743" s="235">
        <f t="shared" si="790"/>
        <v>-931150</v>
      </c>
      <c r="H23743" s="708" t="s">
        <v>16206</v>
      </c>
    </row>
    <row r="23744" spans="1:8" ht="31.5" customHeight="1" x14ac:dyDescent="0.2">
      <c r="A23744" s="732">
        <v>45758</v>
      </c>
      <c r="B23744" s="173" t="s">
        <v>16111</v>
      </c>
      <c r="C23744" s="173" t="s">
        <v>15963</v>
      </c>
      <c r="D23744" s="227" t="s">
        <v>16399</v>
      </c>
      <c r="E23744" s="235">
        <v>1071643</v>
      </c>
      <c r="F23744" s="235"/>
      <c r="G23744" s="235">
        <f t="shared" ref="G23744:G23745" si="791">F23744-E23744</f>
        <v>-1071643</v>
      </c>
      <c r="H23744" s="708" t="s">
        <v>16401</v>
      </c>
    </row>
    <row r="23745" spans="1:8" ht="24" x14ac:dyDescent="0.2">
      <c r="A23745" s="732">
        <v>45758</v>
      </c>
      <c r="B23745" s="173" t="s">
        <v>16124</v>
      </c>
      <c r="C23745" s="173" t="s">
        <v>12527</v>
      </c>
      <c r="D23745" s="227" t="s">
        <v>16400</v>
      </c>
      <c r="E23745" s="235">
        <v>1085730</v>
      </c>
      <c r="F23745" s="235"/>
      <c r="G23745" s="235">
        <f t="shared" si="791"/>
        <v>-1085730</v>
      </c>
      <c r="H23745" s="708" t="s">
        <v>16401</v>
      </c>
    </row>
    <row r="23746" spans="1:8" ht="24" x14ac:dyDescent="0.2">
      <c r="A23746" s="732">
        <v>45761</v>
      </c>
      <c r="B23746" s="173" t="s">
        <v>6503</v>
      </c>
      <c r="C23746" s="565" t="s">
        <v>14180</v>
      </c>
      <c r="D23746" s="1196" t="s">
        <v>16418</v>
      </c>
      <c r="E23746" s="566">
        <v>336482</v>
      </c>
      <c r="F23746" s="235"/>
      <c r="G23746" s="235">
        <f t="shared" ref="G23746:G23757" si="792">F23746-E23746</f>
        <v>-336482</v>
      </c>
      <c r="H23746" s="708" t="s">
        <v>16401</v>
      </c>
    </row>
    <row r="23747" spans="1:8" ht="24" x14ac:dyDescent="0.2">
      <c r="A23747" s="732">
        <v>45761</v>
      </c>
      <c r="B23747" s="173" t="s">
        <v>11068</v>
      </c>
      <c r="C23747" s="565" t="s">
        <v>14180</v>
      </c>
      <c r="D23747" s="1196" t="s">
        <v>16418</v>
      </c>
      <c r="E23747" s="566">
        <v>498297</v>
      </c>
      <c r="F23747" s="235"/>
      <c r="G23747" s="235">
        <f t="shared" ref="G23747:G23748" si="793">F23747-E23747</f>
        <v>-498297</v>
      </c>
      <c r="H23747" s="708" t="s">
        <v>16401</v>
      </c>
    </row>
    <row r="23748" spans="1:8" ht="24" x14ac:dyDescent="0.2">
      <c r="A23748" s="732">
        <v>45761</v>
      </c>
      <c r="B23748" s="173" t="s">
        <v>13240</v>
      </c>
      <c r="C23748" s="565" t="s">
        <v>14180</v>
      </c>
      <c r="D23748" s="1196" t="s">
        <v>16418</v>
      </c>
      <c r="E23748" s="566">
        <v>65581</v>
      </c>
      <c r="F23748" s="235"/>
      <c r="G23748" s="235">
        <f t="shared" si="793"/>
        <v>-65581</v>
      </c>
      <c r="H23748" s="708" t="s">
        <v>16401</v>
      </c>
    </row>
    <row r="23749" spans="1:8" ht="15" x14ac:dyDescent="0.2">
      <c r="A23749" s="732">
        <v>45761</v>
      </c>
      <c r="B23749" s="173" t="s">
        <v>15337</v>
      </c>
      <c r="C23749" s="173" t="s">
        <v>2709</v>
      </c>
      <c r="D23749" s="1195" t="s">
        <v>16417</v>
      </c>
      <c r="E23749" s="235">
        <v>130784</v>
      </c>
      <c r="F23749" s="235"/>
      <c r="G23749" s="235">
        <f t="shared" si="792"/>
        <v>-130784</v>
      </c>
      <c r="H23749" s="708" t="s">
        <v>16401</v>
      </c>
    </row>
    <row r="23750" spans="1:8" ht="24" x14ac:dyDescent="0.2">
      <c r="A23750" s="732">
        <v>45761</v>
      </c>
      <c r="B23750" s="173" t="s">
        <v>14351</v>
      </c>
      <c r="C23750" s="565" t="s">
        <v>10972</v>
      </c>
      <c r="D23750" s="1196" t="s">
        <v>16419</v>
      </c>
      <c r="E23750" s="566">
        <v>2110</v>
      </c>
      <c r="F23750" s="235"/>
      <c r="G23750" s="235">
        <f t="shared" si="792"/>
        <v>-2110</v>
      </c>
      <c r="H23750" s="708" t="s">
        <v>16401</v>
      </c>
    </row>
    <row r="23751" spans="1:8" ht="24" x14ac:dyDescent="0.2">
      <c r="A23751" s="732">
        <v>45761</v>
      </c>
      <c r="B23751" s="173" t="s">
        <v>16268</v>
      </c>
      <c r="C23751" s="565" t="s">
        <v>10972</v>
      </c>
      <c r="D23751" s="1196" t="s">
        <v>16419</v>
      </c>
      <c r="E23751" s="566">
        <v>2520</v>
      </c>
      <c r="F23751" s="235"/>
      <c r="G23751" s="235">
        <f t="shared" si="792"/>
        <v>-2520</v>
      </c>
      <c r="H23751" s="708" t="s">
        <v>16401</v>
      </c>
    </row>
    <row r="23752" spans="1:8" ht="24" x14ac:dyDescent="0.2">
      <c r="A23752" s="732">
        <v>45761</v>
      </c>
      <c r="B23752" s="173" t="s">
        <v>11068</v>
      </c>
      <c r="C23752" s="565" t="s">
        <v>10972</v>
      </c>
      <c r="D23752" s="1196" t="s">
        <v>16419</v>
      </c>
      <c r="E23752" s="566">
        <v>44660</v>
      </c>
      <c r="F23752" s="235"/>
      <c r="G23752" s="235">
        <f t="shared" si="792"/>
        <v>-44660</v>
      </c>
      <c r="H23752" s="708" t="s">
        <v>16401</v>
      </c>
    </row>
    <row r="23753" spans="1:8" ht="24" x14ac:dyDescent="0.2">
      <c r="A23753" s="732">
        <v>45761</v>
      </c>
      <c r="B23753" s="173" t="s">
        <v>15261</v>
      </c>
      <c r="C23753" s="565" t="s">
        <v>10972</v>
      </c>
      <c r="D23753" s="1196" t="s">
        <v>16419</v>
      </c>
      <c r="E23753" s="566">
        <v>31000</v>
      </c>
      <c r="F23753" s="235"/>
      <c r="G23753" s="235">
        <f t="shared" si="792"/>
        <v>-31000</v>
      </c>
      <c r="H23753" s="708" t="s">
        <v>16401</v>
      </c>
    </row>
    <row r="23754" spans="1:8" ht="24" x14ac:dyDescent="0.2">
      <c r="A23754" s="732">
        <v>45761</v>
      </c>
      <c r="B23754" s="173" t="s">
        <v>15260</v>
      </c>
      <c r="C23754" s="565" t="s">
        <v>10972</v>
      </c>
      <c r="D23754" s="1196" t="s">
        <v>16419</v>
      </c>
      <c r="E23754" s="566">
        <v>25000</v>
      </c>
      <c r="F23754" s="235"/>
      <c r="G23754" s="235">
        <f t="shared" si="792"/>
        <v>-25000</v>
      </c>
      <c r="H23754" s="708" t="s">
        <v>16401</v>
      </c>
    </row>
    <row r="23755" spans="1:8" ht="24" x14ac:dyDescent="0.2">
      <c r="A23755" s="732">
        <v>45761</v>
      </c>
      <c r="B23755" s="173" t="s">
        <v>13240</v>
      </c>
      <c r="C23755" s="565" t="s">
        <v>10972</v>
      </c>
      <c r="D23755" s="1196" t="s">
        <v>16419</v>
      </c>
      <c r="E23755" s="566">
        <v>27000</v>
      </c>
      <c r="F23755" s="235"/>
      <c r="G23755" s="235">
        <f t="shared" si="792"/>
        <v>-27000</v>
      </c>
      <c r="H23755" s="708" t="s">
        <v>16401</v>
      </c>
    </row>
    <row r="23756" spans="1:8" ht="15" x14ac:dyDescent="0.2">
      <c r="A23756" s="732">
        <v>45762</v>
      </c>
      <c r="B23756" s="173" t="s">
        <v>16313</v>
      </c>
      <c r="C23756" s="173" t="s">
        <v>15184</v>
      </c>
      <c r="D23756" s="1195" t="s">
        <v>16433</v>
      </c>
      <c r="E23756" s="235">
        <v>506735</v>
      </c>
      <c r="F23756" s="235"/>
      <c r="G23756" s="235">
        <f t="shared" si="792"/>
        <v>-506735</v>
      </c>
      <c r="H23756" s="708" t="s">
        <v>16401</v>
      </c>
    </row>
    <row r="23757" spans="1:8" ht="15" x14ac:dyDescent="0.2">
      <c r="A23757" s="732">
        <v>45762</v>
      </c>
      <c r="B23757" s="173" t="s">
        <v>16313</v>
      </c>
      <c r="C23757" s="173" t="s">
        <v>16432</v>
      </c>
      <c r="D23757" s="1195" t="s">
        <v>16434</v>
      </c>
      <c r="E23757" s="235">
        <v>215959</v>
      </c>
      <c r="F23757" s="235"/>
      <c r="G23757" s="235">
        <f t="shared" si="792"/>
        <v>-215959</v>
      </c>
      <c r="H23757" s="708" t="s">
        <v>16401</v>
      </c>
    </row>
    <row r="23758" spans="1:8" ht="36" x14ac:dyDescent="0.2">
      <c r="A23758" s="729">
        <v>45722</v>
      </c>
      <c r="B23758" s="93" t="s">
        <v>12671</v>
      </c>
      <c r="C23758" s="93" t="s">
        <v>558</v>
      </c>
      <c r="D23758" s="800" t="s">
        <v>16122</v>
      </c>
      <c r="E23758" s="175"/>
      <c r="F23758" s="175">
        <v>813420</v>
      </c>
      <c r="G23758" s="175">
        <f t="shared" ref="G23758:G23759" si="794">F23758-E23758</f>
        <v>813420</v>
      </c>
      <c r="H23758" s="701" t="s">
        <v>16206</v>
      </c>
    </row>
    <row r="23759" spans="1:8" ht="15" x14ac:dyDescent="0.2">
      <c r="A23759" s="729">
        <v>45723</v>
      </c>
      <c r="B23759" s="93" t="s">
        <v>12334</v>
      </c>
      <c r="C23759" s="93" t="s">
        <v>558</v>
      </c>
      <c r="D23759" s="890" t="s">
        <v>16125</v>
      </c>
      <c r="E23759" s="175"/>
      <c r="F23759" s="175">
        <v>50000</v>
      </c>
      <c r="G23759" s="175">
        <f t="shared" si="794"/>
        <v>50000</v>
      </c>
      <c r="H23759" s="701" t="s">
        <v>16206</v>
      </c>
    </row>
    <row r="23760" spans="1:8" ht="15" x14ac:dyDescent="0.2">
      <c r="A23760" s="729">
        <v>45725</v>
      </c>
      <c r="B23760" s="93" t="s">
        <v>13098</v>
      </c>
      <c r="C23760" s="93" t="s">
        <v>558</v>
      </c>
      <c r="D23760" s="890" t="s">
        <v>16127</v>
      </c>
      <c r="E23760" s="175"/>
      <c r="F23760" s="175">
        <v>10000000</v>
      </c>
      <c r="G23760" s="175">
        <f t="shared" ref="G23760:G23769" si="795">F23760-E23760</f>
        <v>10000000</v>
      </c>
      <c r="H23760" s="701" t="s">
        <v>16206</v>
      </c>
    </row>
    <row r="23761" spans="1:8" ht="15" x14ac:dyDescent="0.2">
      <c r="A23761" s="729">
        <v>45725</v>
      </c>
      <c r="B23761" s="93" t="s">
        <v>13098</v>
      </c>
      <c r="C23761" s="93" t="s">
        <v>558</v>
      </c>
      <c r="D23761" s="1054" t="s">
        <v>12006</v>
      </c>
      <c r="E23761" s="642">
        <v>92000</v>
      </c>
      <c r="F23761" s="175"/>
      <c r="G23761" s="175">
        <f t="shared" si="795"/>
        <v>-92000</v>
      </c>
      <c r="H23761" s="701" t="s">
        <v>16206</v>
      </c>
    </row>
    <row r="23762" spans="1:8" ht="15" x14ac:dyDescent="0.2">
      <c r="A23762" s="729">
        <v>45729</v>
      </c>
      <c r="B23762" s="93" t="s">
        <v>37</v>
      </c>
      <c r="C23762" s="93" t="s">
        <v>558</v>
      </c>
      <c r="D23762" s="800" t="s">
        <v>16212</v>
      </c>
      <c r="E23762" s="175"/>
      <c r="F23762" s="175">
        <v>280434</v>
      </c>
      <c r="G23762" s="175">
        <f t="shared" si="795"/>
        <v>280434</v>
      </c>
      <c r="H23762" s="701" t="s">
        <v>16206</v>
      </c>
    </row>
    <row r="23763" spans="1:8" s="681" customFormat="1" ht="24" x14ac:dyDescent="0.25">
      <c r="A23763" s="729">
        <v>45729</v>
      </c>
      <c r="B23763" s="93" t="s">
        <v>8329</v>
      </c>
      <c r="C23763" s="93" t="s">
        <v>558</v>
      </c>
      <c r="D23763" s="800" t="s">
        <v>16216</v>
      </c>
      <c r="E23763" s="175"/>
      <c r="F23763" s="175">
        <v>872673</v>
      </c>
      <c r="G23763" s="175">
        <f t="shared" si="795"/>
        <v>872673</v>
      </c>
      <c r="H23763" s="701" t="s">
        <v>16206</v>
      </c>
    </row>
    <row r="23764" spans="1:8" s="681" customFormat="1" ht="24" x14ac:dyDescent="0.25">
      <c r="A23764" s="729">
        <v>45729</v>
      </c>
      <c r="B23764" s="93" t="s">
        <v>16214</v>
      </c>
      <c r="C23764" s="93" t="s">
        <v>558</v>
      </c>
      <c r="D23764" s="800" t="s">
        <v>16217</v>
      </c>
      <c r="E23764" s="175"/>
      <c r="F23764" s="175">
        <v>1407188</v>
      </c>
      <c r="G23764" s="175">
        <f t="shared" si="795"/>
        <v>1407188</v>
      </c>
      <c r="H23764" s="701" t="s">
        <v>16206</v>
      </c>
    </row>
    <row r="23765" spans="1:8" s="681" customFormat="1" ht="24" x14ac:dyDescent="0.25">
      <c r="A23765" s="729">
        <v>45729</v>
      </c>
      <c r="B23765" s="93" t="s">
        <v>10230</v>
      </c>
      <c r="C23765" s="93" t="s">
        <v>558</v>
      </c>
      <c r="D23765" s="800" t="s">
        <v>16218</v>
      </c>
      <c r="E23765" s="175"/>
      <c r="F23765" s="175">
        <v>1279245</v>
      </c>
      <c r="G23765" s="175">
        <f t="shared" si="795"/>
        <v>1279245</v>
      </c>
      <c r="H23765" s="701" t="s">
        <v>16206</v>
      </c>
    </row>
    <row r="23766" spans="1:8" s="681" customFormat="1" ht="24" x14ac:dyDescent="0.25">
      <c r="A23766" s="729">
        <v>45729</v>
      </c>
      <c r="B23766" s="93" t="s">
        <v>16215</v>
      </c>
      <c r="C23766" s="93" t="s">
        <v>558</v>
      </c>
      <c r="D23766" s="800" t="s">
        <v>16219</v>
      </c>
      <c r="E23766" s="175"/>
      <c r="F23766" s="175">
        <v>1631326</v>
      </c>
      <c r="G23766" s="175">
        <f t="shared" si="795"/>
        <v>1631326</v>
      </c>
      <c r="H23766" s="701" t="s">
        <v>16206</v>
      </c>
    </row>
    <row r="23767" spans="1:8" s="681" customFormat="1" ht="24" x14ac:dyDescent="0.25">
      <c r="A23767" s="729">
        <v>45729</v>
      </c>
      <c r="B23767" s="93" t="s">
        <v>14412</v>
      </c>
      <c r="C23767" s="93" t="s">
        <v>558</v>
      </c>
      <c r="D23767" s="800" t="s">
        <v>16220</v>
      </c>
      <c r="E23767" s="175"/>
      <c r="F23767" s="175">
        <v>1465833</v>
      </c>
      <c r="G23767" s="175">
        <f t="shared" si="795"/>
        <v>1465833</v>
      </c>
      <c r="H23767" s="701" t="s">
        <v>16206</v>
      </c>
    </row>
    <row r="23768" spans="1:8" s="681" customFormat="1" ht="15" x14ac:dyDescent="0.25">
      <c r="A23768" s="729">
        <v>45729</v>
      </c>
      <c r="B23768" s="93" t="s">
        <v>14412</v>
      </c>
      <c r="C23768" s="93" t="s">
        <v>558</v>
      </c>
      <c r="D23768" s="1054" t="s">
        <v>16357</v>
      </c>
      <c r="E23768" s="642">
        <v>66562</v>
      </c>
      <c r="F23768" s="175"/>
      <c r="G23768" s="175">
        <f t="shared" si="795"/>
        <v>-66562</v>
      </c>
      <c r="H23768" s="701" t="s">
        <v>16206</v>
      </c>
    </row>
    <row r="23769" spans="1:8" ht="15" x14ac:dyDescent="0.2">
      <c r="A23769" s="729">
        <v>45734</v>
      </c>
      <c r="B23769" s="93" t="s">
        <v>3945</v>
      </c>
      <c r="C23769" s="93" t="s">
        <v>558</v>
      </c>
      <c r="D23769" s="800" t="s">
        <v>16221</v>
      </c>
      <c r="E23769" s="175"/>
      <c r="F23769" s="175">
        <v>401676</v>
      </c>
      <c r="G23769" s="175">
        <f t="shared" si="795"/>
        <v>401676</v>
      </c>
      <c r="H23769" s="701" t="s">
        <v>16206</v>
      </c>
    </row>
    <row r="23770" spans="1:8" ht="15" x14ac:dyDescent="0.2">
      <c r="A23770" s="729">
        <v>45735</v>
      </c>
      <c r="B23770" s="93" t="s">
        <v>15338</v>
      </c>
      <c r="C23770" s="93" t="s">
        <v>558</v>
      </c>
      <c r="D23770" s="800" t="s">
        <v>16227</v>
      </c>
      <c r="E23770" s="175"/>
      <c r="F23770" s="175">
        <v>4000000</v>
      </c>
      <c r="G23770" s="175">
        <f t="shared" ref="G23770:G23771" si="796">F23770-E23770</f>
        <v>4000000</v>
      </c>
      <c r="H23770" s="701" t="s">
        <v>16206</v>
      </c>
    </row>
    <row r="23771" spans="1:8" ht="24" x14ac:dyDescent="0.2">
      <c r="A23771" s="729">
        <v>45735</v>
      </c>
      <c r="B23771" s="93" t="s">
        <v>37</v>
      </c>
      <c r="C23771" s="93" t="s">
        <v>558</v>
      </c>
      <c r="D23771" s="800" t="s">
        <v>16256</v>
      </c>
      <c r="E23771" s="175"/>
      <c r="F23771" s="175">
        <v>1281615</v>
      </c>
      <c r="G23771" s="175">
        <f t="shared" si="796"/>
        <v>1281615</v>
      </c>
      <c r="H23771" s="701" t="s">
        <v>16206</v>
      </c>
    </row>
    <row r="23772" spans="1:8" ht="24" x14ac:dyDescent="0.2">
      <c r="A23772" s="729">
        <v>45738</v>
      </c>
      <c r="B23772" s="93" t="s">
        <v>12388</v>
      </c>
      <c r="C23772" s="93" t="s">
        <v>558</v>
      </c>
      <c r="D23772" s="800" t="s">
        <v>16272</v>
      </c>
      <c r="E23772" s="175"/>
      <c r="F23772" s="175">
        <v>5000000</v>
      </c>
      <c r="G23772" s="175">
        <f t="shared" ref="G23772:G23777" si="797">F23772-E23772</f>
        <v>5000000</v>
      </c>
      <c r="H23772" s="701" t="s">
        <v>16206</v>
      </c>
    </row>
    <row r="23773" spans="1:8" ht="24" x14ac:dyDescent="0.2">
      <c r="A23773" s="729">
        <v>45738</v>
      </c>
      <c r="B23773" s="93" t="s">
        <v>12388</v>
      </c>
      <c r="C23773" s="93" t="s">
        <v>558</v>
      </c>
      <c r="D23773" s="800" t="s">
        <v>16273</v>
      </c>
      <c r="E23773" s="175"/>
      <c r="F23773" s="175">
        <v>5000000</v>
      </c>
      <c r="G23773" s="175">
        <f t="shared" si="797"/>
        <v>5000000</v>
      </c>
      <c r="H23773" s="701" t="s">
        <v>16206</v>
      </c>
    </row>
    <row r="23774" spans="1:8" ht="15" x14ac:dyDescent="0.2">
      <c r="A23774" s="729">
        <v>45738</v>
      </c>
      <c r="B23774" s="93" t="s">
        <v>13098</v>
      </c>
      <c r="C23774" s="93" t="s">
        <v>558</v>
      </c>
      <c r="D23774" s="890" t="s">
        <v>16291</v>
      </c>
      <c r="E23774" s="175"/>
      <c r="F23774" s="175">
        <v>1675000</v>
      </c>
      <c r="G23774" s="175">
        <f t="shared" si="797"/>
        <v>1675000</v>
      </c>
      <c r="H23774" s="701" t="s">
        <v>16206</v>
      </c>
    </row>
    <row r="23775" spans="1:8" ht="15" x14ac:dyDescent="0.2">
      <c r="A23775" s="729">
        <v>45738</v>
      </c>
      <c r="B23775" s="93" t="s">
        <v>13098</v>
      </c>
      <c r="C23775" s="93" t="s">
        <v>558</v>
      </c>
      <c r="D23775" s="1054" t="s">
        <v>12006</v>
      </c>
      <c r="E23775" s="642">
        <v>16750</v>
      </c>
      <c r="F23775" s="175"/>
      <c r="G23775" s="175">
        <f t="shared" si="797"/>
        <v>-16750</v>
      </c>
      <c r="H23775" s="701" t="s">
        <v>16206</v>
      </c>
    </row>
    <row r="23776" spans="1:8" ht="24" x14ac:dyDescent="0.2">
      <c r="A23776" s="729">
        <v>45744</v>
      </c>
      <c r="B23776" s="93" t="s">
        <v>14463</v>
      </c>
      <c r="C23776" s="93" t="s">
        <v>558</v>
      </c>
      <c r="D23776" s="800" t="s">
        <v>14464</v>
      </c>
      <c r="E23776" s="175"/>
      <c r="F23776" s="175">
        <v>281462</v>
      </c>
      <c r="G23776" s="175">
        <f t="shared" si="797"/>
        <v>281462</v>
      </c>
      <c r="H23776" s="701" t="s">
        <v>16206</v>
      </c>
    </row>
    <row r="23777" spans="1:8" ht="15" x14ac:dyDescent="0.2">
      <c r="A23777" s="729">
        <v>45744</v>
      </c>
      <c r="B23777" s="93" t="s">
        <v>12334</v>
      </c>
      <c r="C23777" s="93" t="s">
        <v>558</v>
      </c>
      <c r="D23777" s="890" t="s">
        <v>16125</v>
      </c>
      <c r="E23777" s="175"/>
      <c r="F23777" s="175">
        <v>50000</v>
      </c>
      <c r="G23777" s="175">
        <f t="shared" si="797"/>
        <v>50000</v>
      </c>
      <c r="H23777" s="701" t="s">
        <v>16206</v>
      </c>
    </row>
    <row r="23778" spans="1:8" ht="24" x14ac:dyDescent="0.2">
      <c r="A23778" s="729">
        <v>45745</v>
      </c>
      <c r="B23778" s="93" t="s">
        <v>13417</v>
      </c>
      <c r="C23778" s="93" t="s">
        <v>558</v>
      </c>
      <c r="D23778" s="800" t="s">
        <v>16338</v>
      </c>
      <c r="E23778" s="175"/>
      <c r="F23778" s="175">
        <v>931150</v>
      </c>
      <c r="G23778" s="175">
        <f t="shared" ref="G23778:G23779" si="798">F23778-E23778</f>
        <v>931150</v>
      </c>
      <c r="H23778" s="701" t="s">
        <v>16206</v>
      </c>
    </row>
    <row r="23779" spans="1:8" ht="15" x14ac:dyDescent="0.2">
      <c r="A23779" s="729">
        <v>45745</v>
      </c>
      <c r="B23779" s="93" t="s">
        <v>16275</v>
      </c>
      <c r="C23779" s="93" t="s">
        <v>558</v>
      </c>
      <c r="D23779" s="800" t="s">
        <v>16339</v>
      </c>
      <c r="E23779" s="175"/>
      <c r="F23779" s="175">
        <v>737652</v>
      </c>
      <c r="G23779" s="175">
        <f t="shared" si="798"/>
        <v>737652</v>
      </c>
      <c r="H23779" s="701" t="s">
        <v>16206</v>
      </c>
    </row>
    <row r="23780" spans="1:8" ht="15" x14ac:dyDescent="0.2">
      <c r="A23780" s="729">
        <v>45747</v>
      </c>
      <c r="B23780" s="93" t="s">
        <v>14334</v>
      </c>
      <c r="C23780" s="93" t="s">
        <v>558</v>
      </c>
      <c r="D23780" s="800" t="s">
        <v>16366</v>
      </c>
      <c r="E23780" s="175"/>
      <c r="F23780" s="175">
        <v>10024000</v>
      </c>
      <c r="G23780" s="175">
        <f t="shared" ref="G23780" si="799">F23780-E23780</f>
        <v>10024000</v>
      </c>
      <c r="H23780" s="701" t="s">
        <v>16206</v>
      </c>
    </row>
    <row r="23781" spans="1:8" ht="15" x14ac:dyDescent="0.2">
      <c r="A23781" s="729">
        <v>45754</v>
      </c>
      <c r="B23781" s="93" t="s">
        <v>3945</v>
      </c>
      <c r="C23781" s="93" t="s">
        <v>558</v>
      </c>
      <c r="D23781" s="800" t="s">
        <v>16364</v>
      </c>
      <c r="E23781" s="175"/>
      <c r="F23781" s="175">
        <v>401676</v>
      </c>
      <c r="G23781" s="175">
        <f t="shared" ref="G23781:G23782" si="800">F23781-E23781</f>
        <v>401676</v>
      </c>
      <c r="H23781" s="701" t="s">
        <v>16206</v>
      </c>
    </row>
    <row r="23782" spans="1:8" ht="15" x14ac:dyDescent="0.2">
      <c r="A23782" s="729">
        <v>45754</v>
      </c>
      <c r="B23782" s="93" t="s">
        <v>14232</v>
      </c>
      <c r="C23782" s="93" t="s">
        <v>558</v>
      </c>
      <c r="D23782" s="800" t="s">
        <v>16365</v>
      </c>
      <c r="E23782" s="175"/>
      <c r="F23782" s="175">
        <v>14415258</v>
      </c>
      <c r="G23782" s="175">
        <f t="shared" si="800"/>
        <v>14415258</v>
      </c>
      <c r="H23782" s="701" t="s">
        <v>16206</v>
      </c>
    </row>
    <row r="23783" spans="1:8" ht="24" x14ac:dyDescent="0.2">
      <c r="A23783" s="729">
        <v>45757</v>
      </c>
      <c r="B23783" s="93" t="s">
        <v>16268</v>
      </c>
      <c r="C23783" s="93" t="s">
        <v>558</v>
      </c>
      <c r="D23783" s="800" t="s">
        <v>16367</v>
      </c>
      <c r="E23783" s="175"/>
      <c r="F23783" s="175">
        <v>1765421</v>
      </c>
      <c r="G23783" s="175">
        <f t="shared" ref="G23783" si="801">F23783-E23783</f>
        <v>1765421</v>
      </c>
      <c r="H23783" s="701" t="s">
        <v>16206</v>
      </c>
    </row>
    <row r="23784" spans="1:8" ht="15" x14ac:dyDescent="0.2">
      <c r="A23784" s="729">
        <v>45757</v>
      </c>
      <c r="B23784" s="93" t="s">
        <v>12671</v>
      </c>
      <c r="C23784" s="93" t="s">
        <v>558</v>
      </c>
      <c r="D23784" s="800" t="s">
        <v>16370</v>
      </c>
      <c r="E23784" s="175"/>
      <c r="F23784" s="175">
        <v>4500000</v>
      </c>
      <c r="G23784" s="175">
        <f t="shared" ref="G23784" si="802">F23784-E23784</f>
        <v>4500000</v>
      </c>
      <c r="H23784" s="701" t="s">
        <v>16206</v>
      </c>
    </row>
    <row r="23785" spans="1:8" ht="36" x14ac:dyDescent="0.2">
      <c r="A23785" s="729">
        <v>45758</v>
      </c>
      <c r="B23785" s="93" t="s">
        <v>16124</v>
      </c>
      <c r="C23785" s="93" t="s">
        <v>558</v>
      </c>
      <c r="D23785" s="800" t="s">
        <v>16399</v>
      </c>
      <c r="E23785" s="175"/>
      <c r="F23785" s="175">
        <v>1071643</v>
      </c>
      <c r="G23785" s="175">
        <f t="shared" ref="G23785:G23786" si="803">F23785-E23785</f>
        <v>1071643</v>
      </c>
      <c r="H23785" s="701" t="s">
        <v>16206</v>
      </c>
    </row>
    <row r="23786" spans="1:8" ht="24" x14ac:dyDescent="0.2">
      <c r="A23786" s="729">
        <v>45758</v>
      </c>
      <c r="B23786" s="93" t="s">
        <v>16124</v>
      </c>
      <c r="C23786" s="93" t="s">
        <v>558</v>
      </c>
      <c r="D23786" s="800" t="s">
        <v>16400</v>
      </c>
      <c r="E23786" s="175"/>
      <c r="F23786" s="175">
        <v>1085730</v>
      </c>
      <c r="G23786" s="175">
        <f t="shared" si="803"/>
        <v>1085730</v>
      </c>
      <c r="H23786" s="701" t="s">
        <v>16206</v>
      </c>
    </row>
  </sheetData>
  <autoFilter ref="A1:P23786"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D12" sqref="D12"/>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207" t="s">
        <v>1766</v>
      </c>
      <c r="I4" s="1207"/>
      <c r="J4" s="1207"/>
    </row>
    <row r="5" spans="1:11" ht="24" thickBot="1" x14ac:dyDescent="0.35">
      <c r="A5" s="1162" t="s">
        <v>4136</v>
      </c>
      <c r="B5" s="1163" t="s">
        <v>4133</v>
      </c>
      <c r="C5" s="1163" t="s">
        <v>4134</v>
      </c>
      <c r="D5" s="1163" t="s">
        <v>4135</v>
      </c>
      <c r="E5" s="346"/>
      <c r="H5" s="1207"/>
      <c r="I5" s="1207"/>
      <c r="J5" s="1207"/>
      <c r="K5" s="1012" t="s">
        <v>10848</v>
      </c>
    </row>
    <row r="6" spans="1:11" ht="26.25" x14ac:dyDescent="0.4">
      <c r="A6" s="737" t="s">
        <v>16402</v>
      </c>
      <c r="B6" s="738">
        <v>5500</v>
      </c>
      <c r="C6" s="738"/>
      <c r="D6" s="738">
        <v>-5500</v>
      </c>
      <c r="F6" s="696" t="s">
        <v>155</v>
      </c>
      <c r="G6" s="697" t="s">
        <v>2612</v>
      </c>
      <c r="H6" s="697" t="s">
        <v>7679</v>
      </c>
      <c r="I6" s="696" t="s">
        <v>2614</v>
      </c>
    </row>
    <row r="7" spans="1:11" ht="26.25" x14ac:dyDescent="0.4">
      <c r="A7" s="737" t="s">
        <v>16424</v>
      </c>
      <c r="B7" s="738">
        <v>3100</v>
      </c>
      <c r="C7" s="738"/>
      <c r="D7" s="738">
        <v>-3100</v>
      </c>
      <c r="F7" s="694" t="s">
        <v>2932</v>
      </c>
      <c r="G7" s="695">
        <f t="shared" ref="G7:G24" si="0">VLOOKUP(F7,$A$6:$D$142,4,0)</f>
        <v>39998531.25637947</v>
      </c>
      <c r="H7" s="695" t="e">
        <f>VLOOKUP(F7,'Project wise Supplier balance'!$A$6:$D$91,4,0)</f>
        <v>#N/A</v>
      </c>
      <c r="I7" s="692" t="e">
        <f t="shared" ref="I7:I24" si="1">G7-H7</f>
        <v>#N/A</v>
      </c>
    </row>
    <row r="8" spans="1:11" ht="26.25" x14ac:dyDescent="0.4">
      <c r="A8" s="737" t="s">
        <v>16111</v>
      </c>
      <c r="B8" s="738">
        <v>1122493</v>
      </c>
      <c r="C8" s="738"/>
      <c r="D8" s="738">
        <v>-1122493</v>
      </c>
      <c r="F8" s="694" t="s">
        <v>4720</v>
      </c>
      <c r="G8" s="695">
        <f t="shared" si="0"/>
        <v>10795233.041129032</v>
      </c>
      <c r="H8" s="695">
        <f>VLOOKUP(F8,'Project wise Supplier balance'!$A$6:$D$91,4,0)</f>
        <v>0</v>
      </c>
      <c r="I8" s="692">
        <f t="shared" si="1"/>
        <v>10795233.041129032</v>
      </c>
    </row>
    <row r="9" spans="1:11" ht="26.25" x14ac:dyDescent="0.4">
      <c r="A9" s="737" t="s">
        <v>16124</v>
      </c>
      <c r="B9" s="738">
        <v>4173890</v>
      </c>
      <c r="C9" s="738">
        <v>2157373</v>
      </c>
      <c r="D9" s="738">
        <v>-2016517</v>
      </c>
      <c r="F9" s="694" t="s">
        <v>2651</v>
      </c>
      <c r="G9" s="695">
        <f t="shared" si="0"/>
        <v>10068965.30031715</v>
      </c>
      <c r="H9" s="695">
        <f>VLOOKUP(F9,'Project wise Supplier balance'!$A$6:$D$91,4,0)</f>
        <v>0</v>
      </c>
      <c r="I9" s="692">
        <f t="shared" si="1"/>
        <v>10068965.30031715</v>
      </c>
    </row>
    <row r="10" spans="1:11" ht="26.25" x14ac:dyDescent="0.4">
      <c r="A10" s="737" t="s">
        <v>16313</v>
      </c>
      <c r="B10" s="738">
        <v>1035936</v>
      </c>
      <c r="C10" s="738"/>
      <c r="D10" s="738">
        <v>-1035936</v>
      </c>
      <c r="F10" s="694" t="s">
        <v>1399</v>
      </c>
      <c r="G10" s="695">
        <f t="shared" si="0"/>
        <v>15877458.15589213</v>
      </c>
      <c r="H10" s="695">
        <f>VLOOKUP(F10,'Project wise Supplier balance'!$A$6:$D$91,4,0)</f>
        <v>0</v>
      </c>
      <c r="I10" s="692">
        <f t="shared" si="1"/>
        <v>15877458.15589213</v>
      </c>
    </row>
    <row r="11" spans="1:11" ht="26.25" x14ac:dyDescent="0.4">
      <c r="A11" s="737" t="s">
        <v>16268</v>
      </c>
      <c r="B11" s="738">
        <v>188480</v>
      </c>
      <c r="C11" s="738">
        <v>1765421</v>
      </c>
      <c r="D11" s="738">
        <v>1576941</v>
      </c>
      <c r="F11" s="694" t="s">
        <v>7124</v>
      </c>
      <c r="G11" s="695">
        <f t="shared" si="0"/>
        <v>27649</v>
      </c>
      <c r="H11" s="695" t="e">
        <f>VLOOKUP(F11,'Project wise Supplier balance'!$A$6:$D$91,4,0)</f>
        <v>#N/A</v>
      </c>
      <c r="I11" s="692" t="e">
        <f t="shared" si="1"/>
        <v>#N/A</v>
      </c>
    </row>
    <row r="12" spans="1:11" ht="26.25" x14ac:dyDescent="0.4">
      <c r="A12" s="737" t="s">
        <v>12492</v>
      </c>
      <c r="B12" s="738">
        <v>2216305.3870967743</v>
      </c>
      <c r="C12" s="738"/>
      <c r="D12" s="738">
        <v>-2216305.3870967743</v>
      </c>
      <c r="F12" s="694" t="s">
        <v>7065</v>
      </c>
      <c r="G12" s="695">
        <f t="shared" si="0"/>
        <v>5665632</v>
      </c>
      <c r="H12" s="695" t="e">
        <f>VLOOKUP(F12,'Project wise Supplier balance'!$A$6:$D$91,4,0)</f>
        <v>#N/A</v>
      </c>
      <c r="I12" s="692" t="e">
        <f t="shared" si="1"/>
        <v>#N/A</v>
      </c>
    </row>
    <row r="13" spans="1:11" ht="26.25" x14ac:dyDescent="0.4">
      <c r="A13" s="737" t="s">
        <v>15100</v>
      </c>
      <c r="B13" s="738">
        <v>3233576</v>
      </c>
      <c r="C13" s="738"/>
      <c r="D13" s="738">
        <v>-3233576</v>
      </c>
      <c r="F13" s="694" t="s">
        <v>6509</v>
      </c>
      <c r="G13" s="695">
        <f t="shared" si="0"/>
        <v>2445161</v>
      </c>
      <c r="H13" s="695" t="e">
        <f>VLOOKUP(F13,'Project wise Supplier balance'!$A$6:$D$91,4,0)</f>
        <v>#N/A</v>
      </c>
      <c r="I13" s="692" t="e">
        <f t="shared" si="1"/>
        <v>#N/A</v>
      </c>
    </row>
    <row r="14" spans="1:11" ht="26.25" x14ac:dyDescent="0.4">
      <c r="A14" s="737" t="s">
        <v>15310</v>
      </c>
      <c r="B14" s="738">
        <v>8497750</v>
      </c>
      <c r="C14" s="738">
        <v>3200000</v>
      </c>
      <c r="D14" s="738">
        <v>-5297750</v>
      </c>
      <c r="F14" s="694" t="s">
        <v>6516</v>
      </c>
      <c r="G14" s="695">
        <f t="shared" si="0"/>
        <v>1915801.3763440857</v>
      </c>
      <c r="H14" s="695" t="e">
        <f>VLOOKUP(F14,'Project wise Supplier balance'!$A$6:$D$91,4,0)</f>
        <v>#N/A</v>
      </c>
      <c r="I14" s="692" t="e">
        <f t="shared" si="1"/>
        <v>#N/A</v>
      </c>
    </row>
    <row r="15" spans="1:11" ht="26.25" x14ac:dyDescent="0.4">
      <c r="A15" s="737" t="s">
        <v>15338</v>
      </c>
      <c r="B15" s="738">
        <v>6891303</v>
      </c>
      <c r="C15" s="738">
        <v>4000000</v>
      </c>
      <c r="D15" s="738">
        <v>-2891303</v>
      </c>
      <c r="F15" s="694" t="s">
        <v>6506</v>
      </c>
      <c r="G15" s="695">
        <f t="shared" si="0"/>
        <v>2113933</v>
      </c>
      <c r="H15" s="695" t="e">
        <f>VLOOKUP(F15,'Project wise Supplier balance'!$A$6:$D$91,4,0)</f>
        <v>#N/A</v>
      </c>
      <c r="I15" s="692" t="e">
        <f t="shared" si="1"/>
        <v>#N/A</v>
      </c>
    </row>
    <row r="16" spans="1:11" ht="26.25" x14ac:dyDescent="0.4">
      <c r="A16" s="737" t="s">
        <v>15363</v>
      </c>
      <c r="B16" s="738">
        <v>10000</v>
      </c>
      <c r="C16" s="738"/>
      <c r="D16" s="738">
        <v>-10000</v>
      </c>
      <c r="F16" s="694" t="s">
        <v>6503</v>
      </c>
      <c r="G16" s="695">
        <f t="shared" si="0"/>
        <v>3830475.1117511522</v>
      </c>
      <c r="H16" s="695">
        <f>VLOOKUP(F16,'Project wise Supplier balance'!$A$6:$D$91,4,0)</f>
        <v>302469</v>
      </c>
      <c r="I16" s="692">
        <f t="shared" si="1"/>
        <v>3528006.1117511522</v>
      </c>
    </row>
    <row r="17" spans="1:9" ht="26.25" x14ac:dyDescent="0.4">
      <c r="A17" s="737" t="s">
        <v>15380</v>
      </c>
      <c r="B17" s="738">
        <v>13500</v>
      </c>
      <c r="C17" s="738">
        <v>1000000</v>
      </c>
      <c r="D17" s="738">
        <v>986500</v>
      </c>
      <c r="F17" s="694" t="s">
        <v>7553</v>
      </c>
      <c r="G17" s="695">
        <f t="shared" si="0"/>
        <v>2263410.5322580645</v>
      </c>
      <c r="H17" s="695" t="e">
        <f>VLOOKUP(F17,'Project wise Supplier balance'!$A$6:$D$91,4,0)</f>
        <v>#N/A</v>
      </c>
      <c r="I17" s="692" t="e">
        <f t="shared" si="1"/>
        <v>#N/A</v>
      </c>
    </row>
    <row r="18" spans="1:9" ht="26.25" x14ac:dyDescent="0.4">
      <c r="A18" s="737" t="s">
        <v>15260</v>
      </c>
      <c r="B18" s="738">
        <v>1292350</v>
      </c>
      <c r="C18" s="738">
        <v>369216</v>
      </c>
      <c r="D18" s="738">
        <v>-923134</v>
      </c>
      <c r="F18" s="694" t="s">
        <v>6951</v>
      </c>
      <c r="G18" s="695">
        <f t="shared" si="0"/>
        <v>1351664</v>
      </c>
      <c r="H18" s="695" t="e">
        <f>VLOOKUP(F18,'Project wise Supplier balance'!$A$6:$D$91,4,0)</f>
        <v>#N/A</v>
      </c>
      <c r="I18" s="692" t="e">
        <f t="shared" si="1"/>
        <v>#N/A</v>
      </c>
    </row>
    <row r="19" spans="1:9" ht="26.25" x14ac:dyDescent="0.4">
      <c r="A19" s="737" t="s">
        <v>15261</v>
      </c>
      <c r="B19" s="738">
        <v>3954348</v>
      </c>
      <c r="C19" s="738">
        <v>1249314</v>
      </c>
      <c r="D19" s="738">
        <v>-2705034</v>
      </c>
      <c r="F19" s="694" t="s">
        <v>6645</v>
      </c>
      <c r="G19" s="695">
        <f t="shared" si="0"/>
        <v>67087</v>
      </c>
      <c r="H19" s="695" t="e">
        <f>VLOOKUP(F19,'Project wise Supplier balance'!$A$6:$D$91,4,0)</f>
        <v>#N/A</v>
      </c>
      <c r="I19" s="692" t="e">
        <f t="shared" si="1"/>
        <v>#N/A</v>
      </c>
    </row>
    <row r="20" spans="1:9" ht="26.25" x14ac:dyDescent="0.4">
      <c r="A20" s="737" t="s">
        <v>15032</v>
      </c>
      <c r="B20" s="738">
        <v>800000</v>
      </c>
      <c r="C20" s="738">
        <v>498813.93800000002</v>
      </c>
      <c r="D20" s="738">
        <v>-301186.06199999998</v>
      </c>
      <c r="F20" s="694" t="s">
        <v>7110</v>
      </c>
      <c r="G20" s="695">
        <f t="shared" si="0"/>
        <v>641998.78494623653</v>
      </c>
      <c r="H20" s="695" t="e">
        <f>VLOOKUP(F20,'Project wise Supplier balance'!$A$6:$D$91,4,0)</f>
        <v>#N/A</v>
      </c>
      <c r="I20" s="692" t="e">
        <f t="shared" si="1"/>
        <v>#N/A</v>
      </c>
    </row>
    <row r="21" spans="1:9" ht="26.25" x14ac:dyDescent="0.4">
      <c r="A21" s="737" t="s">
        <v>15257</v>
      </c>
      <c r="B21" s="738">
        <v>5013667.1290322579</v>
      </c>
      <c r="C21" s="738">
        <v>8508670</v>
      </c>
      <c r="D21" s="738">
        <v>3495002.8709677421</v>
      </c>
      <c r="F21" s="694" t="s">
        <v>7655</v>
      </c>
      <c r="G21" s="695">
        <f t="shared" si="0"/>
        <v>702698.51</v>
      </c>
      <c r="H21" s="695" t="e">
        <f>VLOOKUP(F21,'Project wise Supplier balance'!$A$6:$D$91,4,0)</f>
        <v>#N/A</v>
      </c>
      <c r="I21" s="692" t="e">
        <f t="shared" si="1"/>
        <v>#N/A</v>
      </c>
    </row>
    <row r="22" spans="1:9" ht="26.25" x14ac:dyDescent="0.4">
      <c r="A22" s="737" t="s">
        <v>14596</v>
      </c>
      <c r="B22" s="738">
        <v>6604874.1344086025</v>
      </c>
      <c r="C22" s="738">
        <v>10039567</v>
      </c>
      <c r="D22" s="738">
        <v>3434692.8655913975</v>
      </c>
      <c r="F22" s="694" t="s">
        <v>6407</v>
      </c>
      <c r="G22" s="695">
        <f t="shared" si="0"/>
        <v>-290582.22580645164</v>
      </c>
      <c r="H22" s="695" t="e">
        <f>VLOOKUP(F22,'Project wise Supplier balance'!$A$6:$D$91,4,0)</f>
        <v>#N/A</v>
      </c>
      <c r="I22" s="692" t="e">
        <f t="shared" si="1"/>
        <v>#N/A</v>
      </c>
    </row>
    <row r="23" spans="1:9" ht="26.25" x14ac:dyDescent="0.4">
      <c r="A23" s="737" t="s">
        <v>14539</v>
      </c>
      <c r="B23" s="738">
        <v>8352614</v>
      </c>
      <c r="C23" s="738">
        <v>8342256</v>
      </c>
      <c r="D23" s="738">
        <v>-10358</v>
      </c>
      <c r="F23" s="694" t="s">
        <v>7728</v>
      </c>
      <c r="G23" s="695">
        <f t="shared" si="0"/>
        <v>301911.87096774194</v>
      </c>
      <c r="H23" s="695" t="e">
        <f>VLOOKUP(F23,'Project wise Supplier balance'!$A$6:$D$91,4,0)</f>
        <v>#N/A</v>
      </c>
      <c r="I23" s="692" t="e">
        <f t="shared" si="1"/>
        <v>#N/A</v>
      </c>
    </row>
    <row r="24" spans="1:9" ht="26.25" x14ac:dyDescent="0.4">
      <c r="A24" s="737" t="s">
        <v>14351</v>
      </c>
      <c r="B24" s="738">
        <v>16196495</v>
      </c>
      <c r="C24" s="738">
        <v>4500001</v>
      </c>
      <c r="D24" s="738">
        <v>-11696494</v>
      </c>
      <c r="F24" s="694" t="s">
        <v>7741</v>
      </c>
      <c r="G24" s="695" t="e">
        <f t="shared" si="0"/>
        <v>#N/A</v>
      </c>
      <c r="H24" s="695" t="e">
        <f>VLOOKUP(F24,'Project wise Supplier balance'!$A$6:$D$91,4,0)</f>
        <v>#N/A</v>
      </c>
      <c r="I24" s="692" t="e">
        <f t="shared" si="1"/>
        <v>#N/A</v>
      </c>
    </row>
    <row r="25" spans="1:9" ht="26.25" x14ac:dyDescent="0.4">
      <c r="A25" s="737" t="s">
        <v>14334</v>
      </c>
      <c r="B25" s="738">
        <v>8801517</v>
      </c>
      <c r="C25" s="738">
        <v>14033600</v>
      </c>
      <c r="D25" s="738">
        <v>5232083</v>
      </c>
    </row>
    <row r="26" spans="1:9" ht="26.25" x14ac:dyDescent="0.4">
      <c r="A26" s="737" t="s">
        <v>14329</v>
      </c>
      <c r="B26" s="738">
        <v>440551</v>
      </c>
      <c r="C26" s="738">
        <v>500000</v>
      </c>
      <c r="D26" s="738">
        <v>59449</v>
      </c>
    </row>
    <row r="27" spans="1:9" ht="26.25" x14ac:dyDescent="0.4">
      <c r="A27" s="737" t="s">
        <v>14232</v>
      </c>
      <c r="B27" s="738">
        <v>12457510</v>
      </c>
      <c r="C27" s="738">
        <v>14415258</v>
      </c>
      <c r="D27" s="738">
        <v>1957748</v>
      </c>
    </row>
    <row r="28" spans="1:9" ht="26.25" x14ac:dyDescent="0.4">
      <c r="A28" s="737" t="s">
        <v>13904</v>
      </c>
      <c r="B28" s="738">
        <v>2313190</v>
      </c>
      <c r="C28" s="738">
        <v>5645132</v>
      </c>
      <c r="D28" s="738">
        <v>3331942</v>
      </c>
    </row>
    <row r="29" spans="1:9" ht="26.25" x14ac:dyDescent="0.4">
      <c r="A29" s="737" t="s">
        <v>13475</v>
      </c>
      <c r="B29" s="738">
        <v>822780</v>
      </c>
      <c r="C29" s="738"/>
      <c r="D29" s="738">
        <v>-822780</v>
      </c>
    </row>
    <row r="30" spans="1:9" ht="26.25" x14ac:dyDescent="0.4">
      <c r="A30" s="737" t="s">
        <v>13279</v>
      </c>
      <c r="B30" s="738">
        <v>1110128</v>
      </c>
      <c r="C30" s="738">
        <v>1358848</v>
      </c>
      <c r="D30" s="738">
        <v>248720</v>
      </c>
    </row>
    <row r="31" spans="1:9" ht="26.25" x14ac:dyDescent="0.4">
      <c r="A31" s="737" t="s">
        <v>13297</v>
      </c>
      <c r="B31" s="738">
        <v>946837</v>
      </c>
      <c r="C31" s="738">
        <v>2148981</v>
      </c>
      <c r="D31" s="738">
        <v>1202144</v>
      </c>
    </row>
    <row r="32" spans="1:9" ht="26.25" x14ac:dyDescent="0.4">
      <c r="A32" s="737" t="s">
        <v>13636</v>
      </c>
      <c r="B32" s="738">
        <v>372411</v>
      </c>
      <c r="C32" s="738">
        <v>1631326</v>
      </c>
      <c r="D32" s="738">
        <v>1258915</v>
      </c>
    </row>
    <row r="33" spans="1:9" ht="26.25" x14ac:dyDescent="0.4">
      <c r="A33" s="737" t="s">
        <v>13519</v>
      </c>
      <c r="B33" s="738">
        <v>5656158</v>
      </c>
      <c r="C33" s="738">
        <v>9167409</v>
      </c>
      <c r="D33" s="738">
        <v>3511251</v>
      </c>
    </row>
    <row r="34" spans="1:9" ht="26.25" x14ac:dyDescent="0.4">
      <c r="A34" s="737" t="s">
        <v>13417</v>
      </c>
      <c r="B34" s="738">
        <v>5882204</v>
      </c>
      <c r="C34" s="738">
        <v>9028164</v>
      </c>
      <c r="D34" s="738">
        <v>3145960</v>
      </c>
    </row>
    <row r="35" spans="1:9" ht="26.25" x14ac:dyDescent="0.4">
      <c r="A35" s="737" t="s">
        <v>13278</v>
      </c>
      <c r="B35" s="738">
        <v>3977035</v>
      </c>
      <c r="C35" s="738">
        <v>2900094</v>
      </c>
      <c r="D35" s="738">
        <v>-1076941</v>
      </c>
    </row>
    <row r="36" spans="1:9" ht="26.25" x14ac:dyDescent="0.4">
      <c r="A36" s="737" t="s">
        <v>13240</v>
      </c>
      <c r="B36" s="738">
        <v>12827621</v>
      </c>
      <c r="C36" s="738">
        <v>8907586</v>
      </c>
      <c r="D36" s="738">
        <v>-3920035</v>
      </c>
    </row>
    <row r="37" spans="1:9" ht="26.25" x14ac:dyDescent="0.4">
      <c r="A37" s="737" t="s">
        <v>13165</v>
      </c>
      <c r="B37" s="738">
        <v>17743267</v>
      </c>
      <c r="C37" s="738">
        <v>6001008</v>
      </c>
      <c r="D37" s="738">
        <v>-11742259</v>
      </c>
    </row>
    <row r="38" spans="1:9" ht="26.25" x14ac:dyDescent="0.4">
      <c r="A38" s="737" t="s">
        <v>13213</v>
      </c>
      <c r="B38" s="738">
        <v>35111140</v>
      </c>
      <c r="C38" s="738">
        <v>34584900</v>
      </c>
      <c r="D38" s="738">
        <v>-526240</v>
      </c>
    </row>
    <row r="39" spans="1:9" ht="26.25" x14ac:dyDescent="0.4">
      <c r="A39" s="737" t="s">
        <v>13098</v>
      </c>
      <c r="B39" s="738">
        <v>18635971.03763441</v>
      </c>
      <c r="C39" s="738">
        <v>24322455</v>
      </c>
      <c r="D39" s="738">
        <v>5686483.96236559</v>
      </c>
    </row>
    <row r="40" spans="1:9" ht="26.25" x14ac:dyDescent="0.4">
      <c r="A40" s="737" t="s">
        <v>12988</v>
      </c>
      <c r="B40" s="738">
        <v>174670</v>
      </c>
      <c r="C40" s="738">
        <v>200000</v>
      </c>
      <c r="D40" s="738">
        <v>25330</v>
      </c>
    </row>
    <row r="41" spans="1:9" ht="26.25" x14ac:dyDescent="0.4">
      <c r="A41" s="737" t="s">
        <v>12742</v>
      </c>
      <c r="B41" s="738">
        <v>757000</v>
      </c>
      <c r="C41" s="738"/>
      <c r="D41" s="738">
        <v>-757000</v>
      </c>
    </row>
    <row r="42" spans="1:9" ht="26.25" x14ac:dyDescent="0.4">
      <c r="A42" s="737" t="s">
        <v>12671</v>
      </c>
      <c r="B42" s="738">
        <v>12074779.35483871</v>
      </c>
      <c r="C42" s="738">
        <v>14541336</v>
      </c>
      <c r="D42" s="738">
        <v>2466556.6451612902</v>
      </c>
    </row>
    <row r="43" spans="1:9" ht="26.25" x14ac:dyDescent="0.4">
      <c r="A43" s="737" t="s">
        <v>12654</v>
      </c>
      <c r="B43" s="738">
        <v>195480</v>
      </c>
      <c r="C43" s="738"/>
      <c r="D43" s="738">
        <v>-195480</v>
      </c>
      <c r="F43" s="290"/>
      <c r="G43" s="693"/>
      <c r="H43" s="693"/>
      <c r="I43" s="290"/>
    </row>
    <row r="44" spans="1:9" ht="26.25" x14ac:dyDescent="0.4">
      <c r="A44" s="737" t="s">
        <v>12783</v>
      </c>
      <c r="B44" s="738">
        <v>3743401</v>
      </c>
      <c r="C44" s="738">
        <v>5009855</v>
      </c>
      <c r="D44" s="738">
        <v>1266454</v>
      </c>
      <c r="F44" s="290"/>
      <c r="G44" s="693"/>
      <c r="H44" s="693"/>
      <c r="I44" s="290"/>
    </row>
    <row r="45" spans="1:9" ht="26.25" x14ac:dyDescent="0.4">
      <c r="A45" s="737" t="s">
        <v>12774</v>
      </c>
      <c r="B45" s="738">
        <v>349079</v>
      </c>
      <c r="C45" s="738">
        <v>300000</v>
      </c>
      <c r="D45" s="738">
        <v>-49079</v>
      </c>
      <c r="F45" s="290"/>
      <c r="G45" s="693"/>
      <c r="H45" s="693"/>
      <c r="I45" s="290"/>
    </row>
    <row r="46" spans="1:9" ht="26.25" x14ac:dyDescent="0.4">
      <c r="A46" s="737" t="s">
        <v>12334</v>
      </c>
      <c r="B46" s="738">
        <v>1737489.0322580645</v>
      </c>
      <c r="C46" s="738">
        <v>1100000</v>
      </c>
      <c r="D46" s="738">
        <v>-637489.03225806449</v>
      </c>
      <c r="F46" s="290"/>
      <c r="G46" s="693"/>
      <c r="H46" s="693"/>
      <c r="I46" s="290"/>
    </row>
    <row r="47" spans="1:9" s="290" customFormat="1" ht="26.25" x14ac:dyDescent="0.4">
      <c r="A47" s="737" t="s">
        <v>12471</v>
      </c>
      <c r="B47" s="738">
        <v>137150</v>
      </c>
      <c r="C47" s="738">
        <v>120000</v>
      </c>
      <c r="D47" s="738">
        <v>-17150</v>
      </c>
      <c r="G47" s="693"/>
      <c r="H47" s="693"/>
    </row>
    <row r="48" spans="1:9" s="290" customFormat="1" ht="26.25" x14ac:dyDescent="0.4">
      <c r="A48" s="737" t="s">
        <v>12388</v>
      </c>
      <c r="B48" s="738">
        <v>18712614.166666668</v>
      </c>
      <c r="C48" s="738">
        <v>22898454</v>
      </c>
      <c r="D48" s="738">
        <v>4185839.8333333321</v>
      </c>
      <c r="G48" s="693"/>
      <c r="H48" s="693"/>
    </row>
    <row r="49" spans="1:8" s="290" customFormat="1" ht="26.25" x14ac:dyDescent="0.4">
      <c r="A49" s="737" t="s">
        <v>12584</v>
      </c>
      <c r="B49" s="738">
        <v>1370437</v>
      </c>
      <c r="C49" s="738">
        <v>1500000</v>
      </c>
      <c r="D49" s="738">
        <v>129563</v>
      </c>
      <c r="G49" s="693"/>
      <c r="H49" s="693"/>
    </row>
    <row r="50" spans="1:8" s="290" customFormat="1" ht="26.25" x14ac:dyDescent="0.4">
      <c r="A50" s="737" t="s">
        <v>12171</v>
      </c>
      <c r="B50" s="738">
        <v>9574280</v>
      </c>
      <c r="C50" s="738">
        <v>9316872</v>
      </c>
      <c r="D50" s="738">
        <v>-257408</v>
      </c>
      <c r="G50" s="693"/>
      <c r="H50" s="693"/>
    </row>
    <row r="51" spans="1:8" s="290" customFormat="1" ht="26.25" x14ac:dyDescent="0.4">
      <c r="A51" s="737" t="s">
        <v>11864</v>
      </c>
      <c r="B51" s="738">
        <v>44176648</v>
      </c>
      <c r="C51" s="738">
        <v>62447124</v>
      </c>
      <c r="D51" s="738">
        <v>18270476</v>
      </c>
      <c r="G51" s="693"/>
      <c r="H51" s="693"/>
    </row>
    <row r="52" spans="1:8" s="290" customFormat="1" ht="26.25" x14ac:dyDescent="0.4">
      <c r="A52" s="737" t="s">
        <v>11586</v>
      </c>
      <c r="B52" s="738">
        <v>11025272</v>
      </c>
      <c r="C52" s="738">
        <v>19320233</v>
      </c>
      <c r="D52" s="738">
        <v>8294961</v>
      </c>
      <c r="G52" s="693"/>
      <c r="H52" s="693"/>
    </row>
    <row r="53" spans="1:8" s="290" customFormat="1" ht="26.25" x14ac:dyDescent="0.4">
      <c r="A53" s="737" t="s">
        <v>11488</v>
      </c>
      <c r="B53" s="738">
        <v>18778083.922091208</v>
      </c>
      <c r="C53" s="738">
        <v>25222344.821199998</v>
      </c>
      <c r="D53" s="738">
        <v>6444260.899108788</v>
      </c>
      <c r="G53" s="693"/>
      <c r="H53" s="693"/>
    </row>
    <row r="54" spans="1:8" s="290" customFormat="1" ht="26.25" x14ac:dyDescent="0.4">
      <c r="A54" s="737" t="s">
        <v>11423</v>
      </c>
      <c r="B54" s="738">
        <v>7618925</v>
      </c>
      <c r="C54" s="738">
        <v>11253125</v>
      </c>
      <c r="D54" s="738">
        <v>3634200</v>
      </c>
      <c r="G54" s="693"/>
      <c r="H54" s="693"/>
    </row>
    <row r="55" spans="1:8" s="290" customFormat="1" ht="26.25" x14ac:dyDescent="0.4">
      <c r="A55" s="737" t="s">
        <v>7801</v>
      </c>
      <c r="B55" s="738">
        <v>6185401.935483871</v>
      </c>
      <c r="C55" s="738">
        <v>9158251</v>
      </c>
      <c r="D55" s="738">
        <v>2972849.064516129</v>
      </c>
      <c r="G55" s="693"/>
      <c r="H55" s="693"/>
    </row>
    <row r="56" spans="1:8" s="290" customFormat="1" ht="26.25" x14ac:dyDescent="0.4">
      <c r="A56" s="737" t="s">
        <v>11318</v>
      </c>
      <c r="B56" s="738">
        <v>76862</v>
      </c>
      <c r="C56" s="738">
        <v>200000</v>
      </c>
      <c r="D56" s="738">
        <v>123138</v>
      </c>
      <c r="G56" s="693"/>
      <c r="H56" s="693"/>
    </row>
    <row r="57" spans="1:8" s="290" customFormat="1" ht="26.25" x14ac:dyDescent="0.4">
      <c r="A57" s="737" t="s">
        <v>11054</v>
      </c>
      <c r="B57" s="738">
        <v>1197792</v>
      </c>
      <c r="C57" s="738">
        <v>1000000</v>
      </c>
      <c r="D57" s="738">
        <v>-197792</v>
      </c>
      <c r="G57" s="693"/>
      <c r="H57" s="693"/>
    </row>
    <row r="58" spans="1:8" s="290" customFormat="1" ht="26.25" x14ac:dyDescent="0.4">
      <c r="A58" s="737" t="s">
        <v>10986</v>
      </c>
      <c r="B58" s="738">
        <v>319470</v>
      </c>
      <c r="C58" s="738">
        <v>900000</v>
      </c>
      <c r="D58" s="738">
        <v>580530</v>
      </c>
      <c r="G58" s="693"/>
      <c r="H58" s="693"/>
    </row>
    <row r="59" spans="1:8" s="290" customFormat="1" ht="26.25" x14ac:dyDescent="0.4">
      <c r="A59" s="737" t="s">
        <v>9707</v>
      </c>
      <c r="B59" s="738">
        <v>138515</v>
      </c>
      <c r="C59" s="738">
        <v>500000</v>
      </c>
      <c r="D59" s="738">
        <v>361485</v>
      </c>
      <c r="G59" s="693"/>
      <c r="H59" s="693"/>
    </row>
    <row r="60" spans="1:8" s="290" customFormat="1" ht="26.25" x14ac:dyDescent="0.4">
      <c r="A60" s="737" t="s">
        <v>10890</v>
      </c>
      <c r="B60" s="738">
        <v>25840761.397849467</v>
      </c>
      <c r="C60" s="738">
        <v>33383494</v>
      </c>
      <c r="D60" s="738">
        <v>7542732.6021505389</v>
      </c>
      <c r="G60" s="693"/>
      <c r="H60" s="693"/>
    </row>
    <row r="61" spans="1:8" s="290" customFormat="1" ht="26.25" x14ac:dyDescent="0.4">
      <c r="A61" s="737" t="s">
        <v>10564</v>
      </c>
      <c r="B61" s="738">
        <v>35402715.333333336</v>
      </c>
      <c r="C61" s="738">
        <v>56936719</v>
      </c>
      <c r="D61" s="738">
        <v>21534003.666666668</v>
      </c>
      <c r="G61" s="693"/>
      <c r="H61" s="693"/>
    </row>
    <row r="62" spans="1:8" s="290" customFormat="1" ht="26.25" x14ac:dyDescent="0.4">
      <c r="A62" s="737" t="s">
        <v>10367</v>
      </c>
      <c r="B62" s="738">
        <v>4030880</v>
      </c>
      <c r="C62" s="738">
        <v>3000000</v>
      </c>
      <c r="D62" s="738">
        <v>-1030880</v>
      </c>
      <c r="G62" s="693"/>
      <c r="H62" s="693"/>
    </row>
    <row r="63" spans="1:8" s="290" customFormat="1" ht="26.25" x14ac:dyDescent="0.4">
      <c r="A63" s="737" t="s">
        <v>10326</v>
      </c>
      <c r="B63" s="738">
        <v>6167255</v>
      </c>
      <c r="C63" s="738">
        <v>9632939</v>
      </c>
      <c r="D63" s="738">
        <v>3465684</v>
      </c>
      <c r="G63" s="693"/>
      <c r="H63" s="693"/>
    </row>
    <row r="64" spans="1:8" s="290" customFormat="1" ht="26.25" x14ac:dyDescent="0.4">
      <c r="A64" s="737" t="s">
        <v>10284</v>
      </c>
      <c r="B64" s="738">
        <v>4438580.4623655919</v>
      </c>
      <c r="C64" s="738">
        <v>2000000</v>
      </c>
      <c r="D64" s="738">
        <v>-2438580.4623655914</v>
      </c>
      <c r="G64" s="693"/>
      <c r="H64" s="693"/>
    </row>
    <row r="65" spans="1:8" s="290" customFormat="1" ht="26.25" x14ac:dyDescent="0.4">
      <c r="A65" s="737" t="s">
        <v>10220</v>
      </c>
      <c r="B65" s="738">
        <v>22444319.333333336</v>
      </c>
      <c r="C65" s="738">
        <v>35292766</v>
      </c>
      <c r="D65" s="738">
        <v>12848446.666666666</v>
      </c>
      <c r="G65" s="693"/>
      <c r="H65" s="693"/>
    </row>
    <row r="66" spans="1:8" s="290" customFormat="1" ht="26.25" x14ac:dyDescent="0.4">
      <c r="A66" s="737" t="s">
        <v>10132</v>
      </c>
      <c r="B66" s="738">
        <v>7007362</v>
      </c>
      <c r="C66" s="738">
        <v>7704349</v>
      </c>
      <c r="D66" s="738">
        <v>696987</v>
      </c>
      <c r="G66" s="693"/>
      <c r="H66" s="693"/>
    </row>
    <row r="67" spans="1:8" s="290" customFormat="1" ht="26.25" x14ac:dyDescent="0.4">
      <c r="A67" s="737" t="s">
        <v>10110</v>
      </c>
      <c r="B67" s="738">
        <v>83200</v>
      </c>
      <c r="C67" s="738">
        <v>0</v>
      </c>
      <c r="D67" s="738">
        <v>-83200</v>
      </c>
      <c r="G67" s="693"/>
      <c r="H67" s="693"/>
    </row>
    <row r="68" spans="1:8" s="290" customFormat="1" ht="26.25" x14ac:dyDescent="0.4">
      <c r="A68" s="737" t="s">
        <v>10011</v>
      </c>
      <c r="B68" s="738">
        <v>8472086.5</v>
      </c>
      <c r="C68" s="738">
        <v>9820000</v>
      </c>
      <c r="D68" s="738">
        <v>1347913.5</v>
      </c>
      <c r="G68" s="693"/>
      <c r="H68" s="693"/>
    </row>
    <row r="69" spans="1:8" s="290" customFormat="1" ht="26.25" x14ac:dyDescent="0.4">
      <c r="A69" s="737" t="s">
        <v>9820</v>
      </c>
      <c r="B69" s="738">
        <v>47760520.629032262</v>
      </c>
      <c r="C69" s="738">
        <v>50043150</v>
      </c>
      <c r="D69" s="738">
        <v>2282629.3709677421</v>
      </c>
      <c r="G69" s="693"/>
      <c r="H69" s="693"/>
    </row>
    <row r="70" spans="1:8" s="290" customFormat="1" ht="26.25" x14ac:dyDescent="0.4">
      <c r="A70" s="737" t="s">
        <v>9757</v>
      </c>
      <c r="B70" s="738">
        <v>16161004</v>
      </c>
      <c r="C70" s="738">
        <v>19855650</v>
      </c>
      <c r="D70" s="738">
        <v>3694646</v>
      </c>
      <c r="G70" s="693"/>
      <c r="H70" s="693"/>
    </row>
    <row r="71" spans="1:8" s="290" customFormat="1" ht="26.25" x14ac:dyDescent="0.4">
      <c r="A71" s="737" t="s">
        <v>9649</v>
      </c>
      <c r="B71" s="738">
        <v>8024472.9032258065</v>
      </c>
      <c r="C71" s="738">
        <v>13223436</v>
      </c>
      <c r="D71" s="738">
        <v>5198963.0967741944</v>
      </c>
      <c r="G71" s="693"/>
      <c r="H71" s="693"/>
    </row>
    <row r="72" spans="1:8" s="290" customFormat="1" ht="26.25" x14ac:dyDescent="0.4">
      <c r="A72" s="737" t="s">
        <v>9452</v>
      </c>
      <c r="B72" s="738">
        <v>2097832</v>
      </c>
      <c r="C72" s="738">
        <v>2722000</v>
      </c>
      <c r="D72" s="738">
        <v>624168</v>
      </c>
      <c r="G72" s="693"/>
      <c r="H72" s="693"/>
    </row>
    <row r="73" spans="1:8" s="290" customFormat="1" ht="26.25" x14ac:dyDescent="0.4">
      <c r="A73" s="737" t="s">
        <v>9495</v>
      </c>
      <c r="B73" s="738">
        <v>2653746</v>
      </c>
      <c r="C73" s="738">
        <v>3185630</v>
      </c>
      <c r="D73" s="738">
        <v>531884</v>
      </c>
      <c r="G73" s="693"/>
      <c r="H73" s="693"/>
    </row>
    <row r="74" spans="1:8" s="290" customFormat="1" ht="26.25" x14ac:dyDescent="0.4">
      <c r="A74" s="737" t="s">
        <v>9397</v>
      </c>
      <c r="B74" s="738">
        <v>6184137.7741935486</v>
      </c>
      <c r="C74" s="738">
        <v>12225909</v>
      </c>
      <c r="D74" s="738">
        <v>6041771.2258064514</v>
      </c>
      <c r="G74" s="693"/>
      <c r="H74" s="693"/>
    </row>
    <row r="75" spans="1:8" s="290" customFormat="1" ht="26.25" x14ac:dyDescent="0.4">
      <c r="A75" s="737" t="s">
        <v>9390</v>
      </c>
      <c r="B75" s="738">
        <v>5230861.5483870972</v>
      </c>
      <c r="C75" s="738">
        <v>6590400</v>
      </c>
      <c r="D75" s="738">
        <v>1359538.4516129033</v>
      </c>
      <c r="G75" s="693"/>
      <c r="H75" s="693"/>
    </row>
    <row r="76" spans="1:8" s="290" customFormat="1" ht="26.25" x14ac:dyDescent="0.4">
      <c r="A76" s="737" t="s">
        <v>9344</v>
      </c>
      <c r="B76" s="738">
        <v>23799590.833333332</v>
      </c>
      <c r="C76" s="738">
        <v>29544857</v>
      </c>
      <c r="D76" s="738">
        <v>5745266.166666666</v>
      </c>
      <c r="G76" s="693"/>
      <c r="H76" s="693"/>
    </row>
    <row r="77" spans="1:8" s="290" customFormat="1" ht="26.25" x14ac:dyDescent="0.4">
      <c r="A77" s="737" t="s">
        <v>8856</v>
      </c>
      <c r="B77" s="738">
        <v>3591593</v>
      </c>
      <c r="C77" s="738">
        <v>7279245</v>
      </c>
      <c r="D77" s="738">
        <v>3687652</v>
      </c>
      <c r="G77" s="693"/>
      <c r="H77" s="693"/>
    </row>
    <row r="78" spans="1:8" s="290" customFormat="1" ht="26.25" x14ac:dyDescent="0.4">
      <c r="A78" s="737" t="s">
        <v>8864</v>
      </c>
      <c r="B78" s="738">
        <v>9976414.3548387103</v>
      </c>
      <c r="C78" s="738">
        <v>21089651</v>
      </c>
      <c r="D78" s="738">
        <v>11113236.64516129</v>
      </c>
      <c r="G78" s="693"/>
      <c r="H78" s="693"/>
    </row>
    <row r="79" spans="1:8" s="290" customFormat="1" ht="26.25" x14ac:dyDescent="0.4">
      <c r="A79" s="737" t="s">
        <v>8547</v>
      </c>
      <c r="B79" s="738">
        <v>6861001</v>
      </c>
      <c r="C79" s="738">
        <v>5930062</v>
      </c>
      <c r="D79" s="738">
        <v>-959338</v>
      </c>
      <c r="G79" s="693"/>
      <c r="H79" s="693"/>
    </row>
    <row r="80" spans="1:8" s="290" customFormat="1" ht="26.25" x14ac:dyDescent="0.4">
      <c r="A80" s="737" t="s">
        <v>8645</v>
      </c>
      <c r="B80" s="738">
        <v>16339873</v>
      </c>
      <c r="C80" s="738">
        <v>28411050.419999998</v>
      </c>
      <c r="D80" s="738">
        <v>12071177.42</v>
      </c>
      <c r="G80" s="693"/>
      <c r="H80" s="693"/>
    </row>
    <row r="81" spans="1:8" s="290" customFormat="1" ht="26.25" x14ac:dyDescent="0.4">
      <c r="A81" s="737" t="s">
        <v>8521</v>
      </c>
      <c r="B81" s="738">
        <v>543932</v>
      </c>
      <c r="C81" s="738">
        <v>600000</v>
      </c>
      <c r="D81" s="738">
        <v>56068</v>
      </c>
      <c r="G81" s="693"/>
      <c r="H81" s="693"/>
    </row>
    <row r="82" spans="1:8" s="290" customFormat="1" ht="26.25" x14ac:dyDescent="0.4">
      <c r="A82" s="737" t="s">
        <v>8068</v>
      </c>
      <c r="B82" s="738">
        <v>1657197</v>
      </c>
      <c r="C82" s="738">
        <v>2614743</v>
      </c>
      <c r="D82" s="738">
        <v>957546</v>
      </c>
      <c r="G82" s="693"/>
      <c r="H82" s="693"/>
    </row>
    <row r="83" spans="1:8" s="290" customFormat="1" ht="26.25" x14ac:dyDescent="0.4">
      <c r="A83" s="737" t="s">
        <v>8329</v>
      </c>
      <c r="B83" s="738">
        <v>9772295</v>
      </c>
      <c r="C83" s="738">
        <v>15076754</v>
      </c>
      <c r="D83" s="738">
        <v>5346552</v>
      </c>
      <c r="G83" s="693"/>
      <c r="H83" s="693"/>
    </row>
    <row r="84" spans="1:8" s="290" customFormat="1" ht="26.25" x14ac:dyDescent="0.4">
      <c r="A84" s="737" t="s">
        <v>7914</v>
      </c>
      <c r="B84" s="738">
        <v>19551392</v>
      </c>
      <c r="C84" s="738">
        <v>26037593</v>
      </c>
      <c r="D84" s="738">
        <v>6468201</v>
      </c>
      <c r="G84" s="693"/>
      <c r="H84" s="693"/>
    </row>
    <row r="85" spans="1:8" s="290" customFormat="1" ht="26.25" x14ac:dyDescent="0.4">
      <c r="A85" s="737" t="s">
        <v>8034</v>
      </c>
      <c r="B85" s="738">
        <v>20585018</v>
      </c>
      <c r="C85" s="738">
        <v>31875316</v>
      </c>
      <c r="D85" s="738">
        <v>11272298</v>
      </c>
      <c r="G85" s="693"/>
      <c r="H85" s="693"/>
    </row>
    <row r="86" spans="1:8" s="290" customFormat="1" ht="26.25" x14ac:dyDescent="0.4">
      <c r="A86" s="1166" t="s">
        <v>6506</v>
      </c>
      <c r="B86" s="1165">
        <v>2813049</v>
      </c>
      <c r="C86" s="1165">
        <v>4926982</v>
      </c>
      <c r="D86" s="1165">
        <v>2113933</v>
      </c>
      <c r="G86" s="693"/>
      <c r="H86" s="693"/>
    </row>
    <row r="87" spans="1:8" s="290" customFormat="1" ht="26.25" x14ac:dyDescent="0.4">
      <c r="A87" s="1166" t="s">
        <v>6509</v>
      </c>
      <c r="B87" s="1165">
        <v>7639492</v>
      </c>
      <c r="C87" s="1165">
        <v>10084653</v>
      </c>
      <c r="D87" s="1165">
        <v>2445161</v>
      </c>
      <c r="G87" s="693"/>
      <c r="H87" s="693"/>
    </row>
    <row r="88" spans="1:8" s="290" customFormat="1" ht="26.25" x14ac:dyDescent="0.4">
      <c r="A88" s="1166" t="s">
        <v>7124</v>
      </c>
      <c r="B88" s="1165">
        <v>2367767</v>
      </c>
      <c r="C88" s="1165">
        <v>2395416</v>
      </c>
      <c r="D88" s="1165">
        <v>27649</v>
      </c>
      <c r="G88" s="693"/>
      <c r="H88" s="693"/>
    </row>
    <row r="89" spans="1:8" s="290" customFormat="1" ht="26.25" x14ac:dyDescent="0.4">
      <c r="A89" s="1166" t="s">
        <v>6407</v>
      </c>
      <c r="B89" s="1165">
        <v>4994014.2258064514</v>
      </c>
      <c r="C89" s="1165">
        <v>4645812</v>
      </c>
      <c r="D89" s="1165">
        <v>-290582.22580645164</v>
      </c>
      <c r="G89" s="693"/>
      <c r="H89" s="693"/>
    </row>
    <row r="90" spans="1:8" s="290" customFormat="1" ht="26.25" x14ac:dyDescent="0.4">
      <c r="A90" s="1166" t="s">
        <v>18</v>
      </c>
      <c r="B90" s="1165">
        <v>2490860.1605222733</v>
      </c>
      <c r="C90" s="1165">
        <v>4096750</v>
      </c>
      <c r="D90" s="1165">
        <v>1615889.8394777267</v>
      </c>
      <c r="G90" s="693"/>
      <c r="H90" s="693"/>
    </row>
    <row r="91" spans="1:8" s="290" customFormat="1" ht="26.25" x14ac:dyDescent="0.4">
      <c r="A91" s="1166" t="s">
        <v>7946</v>
      </c>
      <c r="B91" s="1165">
        <v>4397458</v>
      </c>
      <c r="C91" s="1165">
        <v>6566988</v>
      </c>
      <c r="D91" s="1165">
        <v>2169530</v>
      </c>
      <c r="G91" s="693"/>
      <c r="H91" s="693"/>
    </row>
    <row r="92" spans="1:8" s="290" customFormat="1" ht="26.25" x14ac:dyDescent="0.4">
      <c r="A92" s="1166" t="s">
        <v>7810</v>
      </c>
      <c r="B92" s="1165">
        <v>781154</v>
      </c>
      <c r="C92" s="1165">
        <v>1300000</v>
      </c>
      <c r="D92" s="1165">
        <v>518846</v>
      </c>
      <c r="G92" s="693"/>
      <c r="H92" s="693"/>
    </row>
    <row r="93" spans="1:8" s="290" customFormat="1" ht="26.25" x14ac:dyDescent="0.4">
      <c r="A93" s="1166" t="s">
        <v>7728</v>
      </c>
      <c r="B93" s="1165">
        <v>428088.12903225806</v>
      </c>
      <c r="C93" s="1165">
        <v>730000</v>
      </c>
      <c r="D93" s="1165">
        <v>301911.87096774194</v>
      </c>
      <c r="G93" s="693"/>
      <c r="H93" s="693"/>
    </row>
    <row r="94" spans="1:8" s="290" customFormat="1" ht="26.25" x14ac:dyDescent="0.4">
      <c r="A94" s="1166" t="s">
        <v>4720</v>
      </c>
      <c r="B94" s="1165">
        <v>4360763.8588709673</v>
      </c>
      <c r="C94" s="1165">
        <v>15155996.9</v>
      </c>
      <c r="D94" s="1165">
        <v>10795233.041129032</v>
      </c>
      <c r="G94" s="693"/>
      <c r="H94" s="693"/>
    </row>
    <row r="95" spans="1:8" s="290" customFormat="1" ht="26.25" x14ac:dyDescent="0.4">
      <c r="A95" s="1166" t="s">
        <v>5810</v>
      </c>
      <c r="B95" s="1165">
        <v>3130611.7334869434</v>
      </c>
      <c r="C95" s="1165">
        <v>3500000</v>
      </c>
      <c r="D95" s="1165">
        <v>369388.26651305659</v>
      </c>
      <c r="G95" s="693"/>
      <c r="H95" s="693"/>
    </row>
    <row r="96" spans="1:8" s="290" customFormat="1" ht="26.25" x14ac:dyDescent="0.4">
      <c r="A96" s="1166" t="s">
        <v>3945</v>
      </c>
      <c r="B96" s="1165">
        <v>20379088.561520077</v>
      </c>
      <c r="C96" s="1165">
        <v>24925738</v>
      </c>
      <c r="D96" s="1165">
        <v>4564480.4384799227</v>
      </c>
      <c r="G96" s="693"/>
      <c r="H96" s="693"/>
    </row>
    <row r="97" spans="1:9" s="290" customFormat="1" ht="26.25" x14ac:dyDescent="0.4">
      <c r="A97" s="1166" t="s">
        <v>3944</v>
      </c>
      <c r="B97" s="1165">
        <v>12225676.798165288</v>
      </c>
      <c r="C97" s="1165">
        <v>19172426</v>
      </c>
      <c r="D97" s="1165">
        <v>6950128.2340927767</v>
      </c>
      <c r="G97" s="693"/>
      <c r="H97" s="693"/>
    </row>
    <row r="98" spans="1:9" s="290" customFormat="1" ht="26.25" x14ac:dyDescent="0.4">
      <c r="A98" s="1166" t="s">
        <v>6102</v>
      </c>
      <c r="B98" s="1165">
        <v>289848</v>
      </c>
      <c r="C98" s="1165">
        <v>1337000</v>
      </c>
      <c r="D98" s="1165">
        <v>1047152</v>
      </c>
      <c r="F98" s="4"/>
      <c r="G98" s="244"/>
      <c r="H98" s="244"/>
      <c r="I98" s="4"/>
    </row>
    <row r="99" spans="1:9" s="290" customFormat="1" ht="26.25" x14ac:dyDescent="0.4">
      <c r="A99" s="1166" t="s">
        <v>1399</v>
      </c>
      <c r="B99" s="1165">
        <v>114670526.94410785</v>
      </c>
      <c r="C99" s="1165">
        <v>130502260.09999999</v>
      </c>
      <c r="D99" s="1165">
        <v>15877458.15589213</v>
      </c>
      <c r="F99" s="4"/>
      <c r="G99" s="244"/>
      <c r="H99" s="244"/>
      <c r="I99" s="4"/>
    </row>
    <row r="100" spans="1:9" s="290" customFormat="1" ht="26.25" x14ac:dyDescent="0.4">
      <c r="A100" s="1166" t="s">
        <v>2932</v>
      </c>
      <c r="B100" s="1165">
        <v>97556794.74362056</v>
      </c>
      <c r="C100" s="1165">
        <v>137552234</v>
      </c>
      <c r="D100" s="1165">
        <v>39998531.25637947</v>
      </c>
      <c r="F100" s="4"/>
      <c r="G100" s="244"/>
      <c r="H100" s="244"/>
      <c r="I100" s="4"/>
    </row>
    <row r="101" spans="1:9" s="290" customFormat="1" ht="26.25" x14ac:dyDescent="0.4">
      <c r="A101" s="1166" t="s">
        <v>7655</v>
      </c>
      <c r="B101" s="1165">
        <v>2210566</v>
      </c>
      <c r="C101" s="1165">
        <v>2913264.51</v>
      </c>
      <c r="D101" s="1165">
        <v>702698.51</v>
      </c>
      <c r="F101" s="4"/>
      <c r="G101" s="244"/>
      <c r="H101" s="244"/>
      <c r="I101" s="4"/>
    </row>
    <row r="102" spans="1:9" ht="26.25" x14ac:dyDescent="0.4">
      <c r="A102" s="1166" t="s">
        <v>7110</v>
      </c>
      <c r="B102" s="1165">
        <v>3206398.2150537632</v>
      </c>
      <c r="C102" s="1165">
        <v>3848397</v>
      </c>
      <c r="D102" s="1165">
        <v>641998.78494623653</v>
      </c>
    </row>
    <row r="103" spans="1:9" ht="26.25" x14ac:dyDescent="0.4">
      <c r="A103" s="1166" t="s">
        <v>7065</v>
      </c>
      <c r="B103" s="1165">
        <v>18681972</v>
      </c>
      <c r="C103" s="1165">
        <v>24347604</v>
      </c>
      <c r="D103" s="1165">
        <v>5665632</v>
      </c>
    </row>
    <row r="104" spans="1:9" ht="26.25" x14ac:dyDescent="0.4">
      <c r="A104" s="1166" t="s">
        <v>6503</v>
      </c>
      <c r="B104" s="1165">
        <v>8667720.9715821818</v>
      </c>
      <c r="C104" s="1165">
        <v>12473768.75</v>
      </c>
      <c r="D104" s="1165">
        <v>3830475.1117511522</v>
      </c>
    </row>
    <row r="105" spans="1:9" ht="26.25" x14ac:dyDescent="0.4">
      <c r="A105" s="1166" t="s">
        <v>7553</v>
      </c>
      <c r="B105" s="1165">
        <v>2558998.4677419355</v>
      </c>
      <c r="C105" s="1165">
        <v>4822409</v>
      </c>
      <c r="D105" s="1165">
        <v>2263410.5322580645</v>
      </c>
    </row>
    <row r="106" spans="1:9" ht="26.25" x14ac:dyDescent="0.4">
      <c r="A106" s="1166" t="s">
        <v>6951</v>
      </c>
      <c r="B106" s="1165">
        <v>3524112</v>
      </c>
      <c r="C106" s="1165">
        <v>4875776</v>
      </c>
      <c r="D106" s="1165">
        <v>1351664</v>
      </c>
    </row>
    <row r="107" spans="1:9" ht="26.25" x14ac:dyDescent="0.4">
      <c r="A107" s="1166" t="s">
        <v>6645</v>
      </c>
      <c r="B107" s="1165">
        <v>381763</v>
      </c>
      <c r="C107" s="1165">
        <v>448850</v>
      </c>
      <c r="D107" s="1165">
        <v>67087</v>
      </c>
    </row>
    <row r="108" spans="1:9" ht="26.25" x14ac:dyDescent="0.4">
      <c r="A108" s="1166" t="s">
        <v>6516</v>
      </c>
      <c r="B108" s="1165">
        <v>11348698.623655912</v>
      </c>
      <c r="C108" s="1165">
        <v>13264500</v>
      </c>
      <c r="D108" s="1165">
        <v>1915801.3763440857</v>
      </c>
    </row>
    <row r="109" spans="1:9" ht="26.25" x14ac:dyDescent="0.4">
      <c r="A109" s="1166" t="s">
        <v>2651</v>
      </c>
      <c r="B109" s="1165">
        <v>26687909.699682843</v>
      </c>
      <c r="C109" s="1165">
        <v>36731542</v>
      </c>
      <c r="D109" s="1165">
        <v>10068965.30031715</v>
      </c>
    </row>
    <row r="110" spans="1:9" ht="26.25" x14ac:dyDescent="0.4">
      <c r="A110" s="1166" t="s">
        <v>5543</v>
      </c>
      <c r="B110" s="1165">
        <v>678790.36290322582</v>
      </c>
      <c r="C110" s="1165">
        <v>872151</v>
      </c>
      <c r="D110" s="1165">
        <v>193360.63709677418</v>
      </c>
    </row>
    <row r="111" spans="1:9" ht="26.25" x14ac:dyDescent="0.4">
      <c r="A111" s="1166" t="s">
        <v>5640</v>
      </c>
      <c r="B111" s="1165">
        <v>2512284.75</v>
      </c>
      <c r="C111" s="1165">
        <v>3685007</v>
      </c>
      <c r="D111" s="1165">
        <v>1236944.25</v>
      </c>
    </row>
    <row r="112" spans="1:9" ht="26.25" x14ac:dyDescent="0.4">
      <c r="A112" s="1166" t="s">
        <v>5051</v>
      </c>
      <c r="B112" s="1165">
        <v>4445446.3494623657</v>
      </c>
      <c r="C112" s="1165">
        <v>6341262</v>
      </c>
      <c r="D112" s="1165">
        <v>1895815.6505376345</v>
      </c>
    </row>
    <row r="113" spans="1:4" ht="26.25" x14ac:dyDescent="0.4">
      <c r="A113" s="1166" t="s">
        <v>5616</v>
      </c>
      <c r="B113" s="1165">
        <v>1142182.75</v>
      </c>
      <c r="C113" s="1165">
        <v>2131308</v>
      </c>
      <c r="D113" s="1165">
        <v>989125.25</v>
      </c>
    </row>
    <row r="114" spans="1:4" ht="26.25" x14ac:dyDescent="0.4">
      <c r="A114" s="1166" t="s">
        <v>82</v>
      </c>
      <c r="B114" s="1165">
        <v>4379244</v>
      </c>
      <c r="C114" s="1165">
        <v>12514162</v>
      </c>
      <c r="D114" s="1165">
        <v>8134918</v>
      </c>
    </row>
    <row r="115" spans="1:4" ht="26.25" x14ac:dyDescent="0.4">
      <c r="A115" s="1166" t="s">
        <v>154</v>
      </c>
      <c r="B115" s="1165">
        <v>6704728</v>
      </c>
      <c r="C115" s="1165">
        <v>10075309</v>
      </c>
      <c r="D115" s="1165">
        <v>3380173</v>
      </c>
    </row>
    <row r="116" spans="1:4" ht="26.25" x14ac:dyDescent="0.4">
      <c r="A116" s="1166" t="s">
        <v>2093</v>
      </c>
      <c r="B116" s="1165">
        <v>5185502.0489631332</v>
      </c>
      <c r="C116" s="1165">
        <v>6644055</v>
      </c>
      <c r="D116" s="1165">
        <v>1458552.9510368668</v>
      </c>
    </row>
    <row r="117" spans="1:4" ht="26.25" x14ac:dyDescent="0.4">
      <c r="A117" s="1166" t="s">
        <v>2786</v>
      </c>
      <c r="B117" s="1165">
        <v>45546316.695372485</v>
      </c>
      <c r="C117" s="1165">
        <v>60651110</v>
      </c>
      <c r="D117" s="1165">
        <v>15104793.304627493</v>
      </c>
    </row>
    <row r="118" spans="1:4" ht="26.25" x14ac:dyDescent="0.4">
      <c r="A118" s="1166" t="s">
        <v>2547</v>
      </c>
      <c r="B118" s="1165">
        <v>1543068.4838709678</v>
      </c>
      <c r="C118" s="1165">
        <v>2378225</v>
      </c>
      <c r="D118" s="1165">
        <v>835156.51612903224</v>
      </c>
    </row>
    <row r="119" spans="1:4" ht="26.25" x14ac:dyDescent="0.4">
      <c r="A119" s="1166" t="s">
        <v>75</v>
      </c>
      <c r="B119" s="1165">
        <v>150100</v>
      </c>
      <c r="C119" s="1165"/>
      <c r="D119" s="1165">
        <v>-150100</v>
      </c>
    </row>
    <row r="120" spans="1:4" ht="26.25" x14ac:dyDescent="0.4">
      <c r="A120" s="1166" t="s">
        <v>1492</v>
      </c>
      <c r="B120" s="1165">
        <v>1943741.4677419357</v>
      </c>
      <c r="C120" s="1165">
        <v>3015886</v>
      </c>
      <c r="D120" s="1165">
        <v>1072144.5322580645</v>
      </c>
    </row>
    <row r="121" spans="1:4" ht="26.25" x14ac:dyDescent="0.4">
      <c r="A121" s="1166" t="s">
        <v>37</v>
      </c>
      <c r="B121" s="1165">
        <v>19955783.397649504</v>
      </c>
      <c r="C121" s="1165">
        <v>29746581</v>
      </c>
      <c r="D121" s="1165">
        <v>9781450.1561139338</v>
      </c>
    </row>
    <row r="122" spans="1:4" ht="26.25" x14ac:dyDescent="0.4">
      <c r="A122" s="1166" t="s">
        <v>11</v>
      </c>
      <c r="B122" s="1165">
        <v>2201386.2044930877</v>
      </c>
      <c r="C122" s="1165">
        <v>1656000</v>
      </c>
      <c r="D122" s="1165">
        <v>-550386.20449308748</v>
      </c>
    </row>
    <row r="123" spans="1:4" ht="26.25" x14ac:dyDescent="0.4">
      <c r="A123" s="1166" t="s">
        <v>25</v>
      </c>
      <c r="B123" s="1165">
        <v>22732154.887096774</v>
      </c>
      <c r="C123" s="1165"/>
      <c r="D123" s="1165">
        <v>-22722154.887096774</v>
      </c>
    </row>
    <row r="124" spans="1:4" ht="26.25" x14ac:dyDescent="0.4">
      <c r="A124" s="1166" t="s">
        <v>14</v>
      </c>
      <c r="B124" s="1165">
        <v>1143402</v>
      </c>
      <c r="C124" s="1165">
        <v>1572705</v>
      </c>
      <c r="D124" s="1165">
        <v>429303</v>
      </c>
    </row>
    <row r="125" spans="1:4" ht="26.25" x14ac:dyDescent="0.4">
      <c r="A125" s="1166" t="s">
        <v>1690</v>
      </c>
      <c r="B125" s="1165">
        <v>1698566</v>
      </c>
      <c r="C125" s="1165"/>
      <c r="D125" s="1165">
        <v>-1698566</v>
      </c>
    </row>
    <row r="126" spans="1:4" ht="26.25" x14ac:dyDescent="0.4">
      <c r="A126" s="1166" t="s">
        <v>16</v>
      </c>
      <c r="B126" s="1165">
        <v>31632527.745294284</v>
      </c>
      <c r="C126" s="1165">
        <v>50000</v>
      </c>
      <c r="D126" s="1165">
        <v>-31582568.938842669</v>
      </c>
    </row>
    <row r="127" spans="1:4" ht="26.25" x14ac:dyDescent="0.4">
      <c r="A127" s="1166" t="s">
        <v>13296</v>
      </c>
      <c r="B127" s="1165">
        <v>928326</v>
      </c>
      <c r="C127" s="1165">
        <v>3500000</v>
      </c>
      <c r="D127" s="1165">
        <v>2571674</v>
      </c>
    </row>
    <row r="128" spans="1:4" ht="26.25" x14ac:dyDescent="0.4">
      <c r="A128" s="1166" t="s">
        <v>22</v>
      </c>
      <c r="B128" s="1165">
        <v>721543</v>
      </c>
      <c r="C128" s="1165">
        <v>1000426</v>
      </c>
      <c r="D128" s="1165">
        <v>278883</v>
      </c>
    </row>
    <row r="129" spans="1:4" ht="26.25" x14ac:dyDescent="0.4">
      <c r="A129" s="1166" t="s">
        <v>2656</v>
      </c>
      <c r="B129" s="1165">
        <v>1938887.6774193549</v>
      </c>
      <c r="C129" s="1165">
        <v>3056239</v>
      </c>
      <c r="D129" s="1165">
        <v>1117351.3225806453</v>
      </c>
    </row>
    <row r="130" spans="1:4" ht="26.25" x14ac:dyDescent="0.4">
      <c r="A130" s="1166" t="s">
        <v>5164</v>
      </c>
      <c r="B130" s="1165"/>
      <c r="C130" s="1165">
        <v>485141</v>
      </c>
      <c r="D130" s="1165">
        <v>485141</v>
      </c>
    </row>
    <row r="131" spans="1:4" ht="26.25" x14ac:dyDescent="0.4">
      <c r="A131" s="1166" t="s">
        <v>6633</v>
      </c>
      <c r="B131" s="1165">
        <v>631720</v>
      </c>
      <c r="C131" s="1165">
        <v>1000000</v>
      </c>
      <c r="D131" s="1165">
        <v>368280</v>
      </c>
    </row>
    <row r="132" spans="1:4" ht="26.25" x14ac:dyDescent="0.4">
      <c r="A132" s="1166" t="s">
        <v>6514</v>
      </c>
      <c r="B132" s="1165">
        <v>4971444.0025458178</v>
      </c>
      <c r="C132" s="1165">
        <v>7995733</v>
      </c>
      <c r="D132" s="1165">
        <v>3024288.9974541827</v>
      </c>
    </row>
    <row r="133" spans="1:4" ht="26.25" x14ac:dyDescent="0.4">
      <c r="A133" s="1166" t="s">
        <v>6446</v>
      </c>
      <c r="B133" s="1165">
        <v>550023</v>
      </c>
      <c r="C133" s="1165">
        <v>1100470</v>
      </c>
      <c r="D133" s="1165">
        <v>550447</v>
      </c>
    </row>
    <row r="134" spans="1:4" ht="26.25" x14ac:dyDescent="0.4">
      <c r="A134" s="1166" t="s">
        <v>5745</v>
      </c>
      <c r="B134" s="1165">
        <v>735045</v>
      </c>
      <c r="C134" s="1165">
        <v>1058484</v>
      </c>
      <c r="D134" s="1165">
        <v>323439</v>
      </c>
    </row>
    <row r="135" spans="1:4" ht="26.25" x14ac:dyDescent="0.4">
      <c r="A135" s="1166" t="s">
        <v>5670</v>
      </c>
      <c r="B135" s="1165">
        <v>271826</v>
      </c>
      <c r="C135" s="1165">
        <v>563000</v>
      </c>
      <c r="D135" s="1165">
        <v>291174</v>
      </c>
    </row>
    <row r="136" spans="1:4" ht="26.25" x14ac:dyDescent="0.4">
      <c r="A136" s="1166" t="s">
        <v>7759</v>
      </c>
      <c r="B136" s="1165"/>
      <c r="C136" s="1165">
        <v>64507</v>
      </c>
      <c r="D136" s="1165">
        <v>64507</v>
      </c>
    </row>
    <row r="137" spans="1:4" ht="26.25" x14ac:dyDescent="0.4">
      <c r="A137" s="1166" t="s">
        <v>40</v>
      </c>
      <c r="B137" s="1165">
        <v>51386165.801987335</v>
      </c>
      <c r="C137" s="1165">
        <v>69560627</v>
      </c>
      <c r="D137" s="1165">
        <v>18225961.198012669</v>
      </c>
    </row>
    <row r="138" spans="1:4" ht="26.25" x14ac:dyDescent="0.4">
      <c r="A138" s="1166" t="s">
        <v>5226</v>
      </c>
      <c r="B138" s="1165">
        <v>1808575</v>
      </c>
      <c r="C138" s="1165">
        <v>2875708</v>
      </c>
      <c r="D138" s="1165">
        <v>1067133</v>
      </c>
    </row>
    <row r="139" spans="1:4" ht="26.25" x14ac:dyDescent="0.4">
      <c r="A139" s="1166" t="s">
        <v>3621</v>
      </c>
      <c r="B139" s="1165">
        <v>7385548</v>
      </c>
      <c r="C139" s="1165">
        <v>12071334</v>
      </c>
      <c r="D139" s="1165">
        <v>4685786</v>
      </c>
    </row>
    <row r="140" spans="1:4" ht="26.25" x14ac:dyDescent="0.4">
      <c r="A140" s="1166" t="s">
        <v>3732</v>
      </c>
      <c r="B140" s="1165">
        <v>5642256.6693548393</v>
      </c>
      <c r="C140" s="1165">
        <v>6215763</v>
      </c>
      <c r="D140" s="1165">
        <v>573506.33064516122</v>
      </c>
    </row>
    <row r="141" spans="1:4" ht="26.25" x14ac:dyDescent="0.4">
      <c r="A141" s="1166" t="s">
        <v>8816</v>
      </c>
      <c r="B141" s="1165">
        <v>785021</v>
      </c>
      <c r="C141" s="1165">
        <v>690021</v>
      </c>
      <c r="D141" s="1165">
        <v>-95000</v>
      </c>
    </row>
    <row r="142" spans="1:4" ht="26.25" x14ac:dyDescent="0.4">
      <c r="A142" s="1166" t="s">
        <v>8879</v>
      </c>
      <c r="B142" s="1165">
        <v>84014</v>
      </c>
      <c r="C142" s="1165">
        <v>88818</v>
      </c>
      <c r="D142" s="1165">
        <v>4804</v>
      </c>
    </row>
    <row r="143" spans="1:4" ht="26.25" x14ac:dyDescent="0.4">
      <c r="A143" s="1166" t="s">
        <v>9503</v>
      </c>
      <c r="B143" s="1165">
        <v>435250</v>
      </c>
      <c r="C143" s="1165"/>
      <c r="D143" s="1165">
        <v>-435250</v>
      </c>
    </row>
    <row r="144" spans="1:4" ht="26.25" x14ac:dyDescent="0.4">
      <c r="A144" s="1166" t="s">
        <v>10361</v>
      </c>
      <c r="B144" s="1165">
        <v>25000</v>
      </c>
      <c r="C144" s="1165"/>
      <c r="D144" s="1165">
        <v>-25000</v>
      </c>
    </row>
    <row r="145" spans="1:4" ht="26.25" x14ac:dyDescent="0.4">
      <c r="A145" s="1166" t="s">
        <v>11594</v>
      </c>
      <c r="B145" s="1165">
        <v>92210</v>
      </c>
      <c r="C145" s="1165">
        <v>112665</v>
      </c>
      <c r="D145" s="1165">
        <v>20455</v>
      </c>
    </row>
    <row r="146" spans="1:4" ht="26.25" x14ac:dyDescent="0.4">
      <c r="A146" s="1164" t="s">
        <v>11685</v>
      </c>
      <c r="B146" s="1165">
        <v>62941</v>
      </c>
      <c r="C146" s="1165"/>
      <c r="D146" s="1165">
        <v>-62941</v>
      </c>
    </row>
    <row r="147" spans="1:4" ht="26.25" x14ac:dyDescent="0.4">
      <c r="A147" s="1164" t="s">
        <v>12416</v>
      </c>
      <c r="B147" s="1165">
        <v>20900</v>
      </c>
      <c r="C147" s="1165"/>
      <c r="D147" s="1165">
        <v>-20900</v>
      </c>
    </row>
    <row r="148" spans="1:4" ht="26.25" x14ac:dyDescent="0.4">
      <c r="A148" s="1164" t="s">
        <v>12668</v>
      </c>
      <c r="B148" s="1165">
        <v>1096000</v>
      </c>
      <c r="C148" s="1165"/>
      <c r="D148" s="1165">
        <v>-1096000</v>
      </c>
    </row>
    <row r="149" spans="1:4" ht="26.25" x14ac:dyDescent="0.4">
      <c r="A149" s="1164" t="s">
        <v>12969</v>
      </c>
      <c r="B149" s="1165">
        <v>36500</v>
      </c>
      <c r="C149" s="1165"/>
      <c r="D149" s="1165">
        <v>-36500</v>
      </c>
    </row>
    <row r="150" spans="1:4" ht="26.25" x14ac:dyDescent="0.4">
      <c r="A150" s="1164" t="s">
        <v>13363</v>
      </c>
      <c r="B150" s="1165">
        <v>685000</v>
      </c>
      <c r="C150" s="1165">
        <v>866522</v>
      </c>
      <c r="D150" s="1165">
        <v>181522</v>
      </c>
    </row>
    <row r="151" spans="1:4" ht="26.25" x14ac:dyDescent="0.4">
      <c r="A151" s="1164" t="s">
        <v>13453</v>
      </c>
      <c r="B151" s="1165">
        <v>260520</v>
      </c>
      <c r="C151" s="1165"/>
      <c r="D151" s="1165">
        <v>-260520</v>
      </c>
    </row>
    <row r="152" spans="1:4" ht="26.25" x14ac:dyDescent="0.4">
      <c r="A152" s="1164" t="s">
        <v>13521</v>
      </c>
      <c r="B152" s="1165">
        <v>15000</v>
      </c>
      <c r="C152" s="1165">
        <v>50000</v>
      </c>
      <c r="D152" s="1165">
        <v>35000</v>
      </c>
    </row>
    <row r="153" spans="1:4" ht="26.25" x14ac:dyDescent="0.4">
      <c r="A153" s="1164" t="s">
        <v>13935</v>
      </c>
      <c r="B153" s="1165">
        <v>73040</v>
      </c>
      <c r="C153" s="1165"/>
      <c r="D153" s="1165">
        <v>-73040</v>
      </c>
    </row>
    <row r="154" spans="1:4" ht="26.25" x14ac:dyDescent="0.4">
      <c r="A154" s="1164" t="s">
        <v>14463</v>
      </c>
      <c r="B154" s="1165">
        <v>212950</v>
      </c>
      <c r="C154" s="1165">
        <v>850711</v>
      </c>
      <c r="D154" s="1165">
        <v>637761</v>
      </c>
    </row>
    <row r="155" spans="1:4" ht="26.25" x14ac:dyDescent="0.4">
      <c r="A155" s="1164" t="s">
        <v>15004</v>
      </c>
      <c r="B155" s="1165">
        <v>540395</v>
      </c>
      <c r="C155" s="1165">
        <v>800000</v>
      </c>
      <c r="D155" s="1165">
        <v>259605</v>
      </c>
    </row>
    <row r="156" spans="1:4" ht="26.25" x14ac:dyDescent="0.4">
      <c r="A156" s="1164" t="s">
        <v>15156</v>
      </c>
      <c r="B156" s="1165">
        <v>120370</v>
      </c>
      <c r="C156" s="1165"/>
      <c r="D156" s="1165">
        <v>-120370</v>
      </c>
    </row>
    <row r="157" spans="1:4" ht="26.25" x14ac:dyDescent="0.4">
      <c r="A157" s="1164" t="s">
        <v>15916</v>
      </c>
      <c r="B157" s="1165">
        <v>72035</v>
      </c>
      <c r="C157" s="1165"/>
      <c r="D157" s="1165">
        <v>-72035</v>
      </c>
    </row>
    <row r="158" spans="1:4" ht="26.25" x14ac:dyDescent="0.4">
      <c r="A158" s="1164" t="s">
        <v>16275</v>
      </c>
      <c r="B158" s="1165">
        <v>16247318.274193548</v>
      </c>
      <c r="C158" s="1165">
        <v>27450208</v>
      </c>
      <c r="D158" s="1165">
        <v>11202889.725806452</v>
      </c>
    </row>
    <row r="159" spans="1:4" ht="26.25" x14ac:dyDescent="0.4">
      <c r="A159" s="1166" t="s">
        <v>45</v>
      </c>
      <c r="B159" s="1165">
        <v>1256950273.8706014</v>
      </c>
      <c r="C159" s="1165">
        <v>1552747206.4391999</v>
      </c>
      <c r="D159" s="1165">
        <v>296082959.2944054</v>
      </c>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764"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16196495</v>
      </c>
      <c r="G2" s="1018">
        <f ca="1">SUMIF(Posting!$B:$F,A2,Posting!$F:$F)</f>
        <v>4500001</v>
      </c>
      <c r="H2" s="1018">
        <f ca="1">SUMIF(Supplier!$B:$F,A2,Supplier!$E:$E)-SUMIF(Supplier!$B:$F,A2,Supplier!$F:$F)</f>
        <v>1187303</v>
      </c>
      <c r="I2" s="1018"/>
      <c r="J2" s="1018"/>
      <c r="K2" s="1018"/>
      <c r="L2" s="1018">
        <f>I2</f>
        <v>0</v>
      </c>
      <c r="M2" s="1045"/>
    </row>
    <row r="3" spans="1:15" s="4" customFormat="1" x14ac:dyDescent="0.3">
      <c r="A3" s="1051" t="s">
        <v>14232</v>
      </c>
      <c r="B3" s="1017"/>
      <c r="C3" s="1017"/>
      <c r="D3" s="1017">
        <f t="shared" ref="D3" si="1">B3-C3</f>
        <v>0</v>
      </c>
      <c r="E3" s="1022"/>
      <c r="F3" s="1018">
        <f ca="1">SUMIF(Posting!$B:$E,A3,Posting!$E:$E)</f>
        <v>12457510</v>
      </c>
      <c r="G3" s="1018">
        <f ca="1">SUMIF(Posting!$B:$F,A3,Posting!$F:$F)</f>
        <v>14415258</v>
      </c>
      <c r="H3" s="1018">
        <f ca="1">SUMIF(Supplier!$B:$F,A3,Supplier!$E:$E)-SUMIF(Supplier!$B:$F,A3,Supplier!$F:$F)</f>
        <v>1793838</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3743401</v>
      </c>
      <c r="G5" s="1018">
        <f ca="1">SUMIF(Posting!$B:$F,A5,Posting!$F:$F)</f>
        <v>5009855</v>
      </c>
      <c r="H5" s="1018">
        <f ca="1">SUMIF(Supplier!$B:$F,A5,Supplier!$E:$E)-SUMIF(Supplier!$B:$F,A5,Supplier!$F:$F)</f>
        <v>170000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2216305.3870967743</v>
      </c>
      <c r="G6" s="1018">
        <f ca="1">SUMIF(Posting!$B:$F,A6,Posting!$F:$F)</f>
        <v>0</v>
      </c>
      <c r="H6" s="1018">
        <f ca="1">SUMIF(Supplier!$B:$F,A6,Supplier!$E:$E)-SUMIF(Supplier!$B:$F,A6,Supplier!$F:$F)</f>
        <v>773853</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22444319.333333336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8667720.9715821818</v>
      </c>
      <c r="G12" s="1018">
        <f ca="1">SUMIF(Posting!$B:$F,A12,Posting!$F:$F)</f>
        <v>12473768.75</v>
      </c>
      <c r="H12" s="1018">
        <f ca="1">SUMIF(Supplier!$B:$F,A12,Supplier!$E:$E)-SUMIF(Supplier!$B:$F,A12,Supplier!$F:$F)</f>
        <v>302469</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47760520.629032262</v>
      </c>
      <c r="G13" s="1018">
        <f ca="1">SUMIF(Posting!$B:$F,A13,Posting!$F:$F)</f>
        <v>50043150</v>
      </c>
      <c r="H13" s="1018">
        <f ca="1">SUMIF(Supplier!$B:$F,A13,Supplier!$E:$E)-SUMIF(Supplier!$B:$F,A13,Supplier!$F:$F)</f>
        <v>1420838</v>
      </c>
      <c r="I13" s="1041"/>
      <c r="J13" s="1018"/>
      <c r="K13" s="1018"/>
      <c r="L13" s="1018"/>
      <c r="M13" s="1045"/>
    </row>
    <row r="14" spans="1:15" s="4" customFormat="1" x14ac:dyDescent="0.3">
      <c r="A14" s="1051" t="s">
        <v>12671</v>
      </c>
      <c r="B14" s="1017"/>
      <c r="C14" s="1017"/>
      <c r="D14" s="1017"/>
      <c r="E14" s="1022"/>
      <c r="F14" s="1018">
        <f ca="1">SUMIF(Posting!$B:$E,A14,Posting!$E:$E)</f>
        <v>12074779.35483871</v>
      </c>
      <c r="G14" s="1018">
        <f ca="1">SUMIF(Posting!$B:$F,A14,Posting!$F:$F)</f>
        <v>14541336</v>
      </c>
      <c r="H14" s="1018">
        <f ca="1">SUMIF(Supplier!$B:$F,A14,Supplier!$E:$E)-SUMIF(Supplier!$B:$F,A14,Supplier!$F:$F)</f>
        <v>527000</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9574280</v>
      </c>
      <c r="G18" s="1018">
        <f ca="1">SUMIF(Posting!$B:$F,A18,Posting!$F:$F)</f>
        <v>9316872</v>
      </c>
      <c r="H18" s="1018">
        <f ca="1">SUMIF(Supplier!$B:$F,A18,Supplier!$E:$E)-SUMIF(Supplier!$B:$F,A18,Supplier!$F:$F)</f>
        <v>0</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v>8104725</v>
      </c>
      <c r="J20" s="1018"/>
      <c r="K20" s="1018"/>
      <c r="L20" s="1018">
        <f ca="1">I20+J20-G20-K20</f>
        <v>5104725</v>
      </c>
    </row>
    <row r="21" spans="1:13" s="4" customFormat="1" x14ac:dyDescent="0.3">
      <c r="A21" s="1051" t="s">
        <v>11586</v>
      </c>
      <c r="B21" s="1017"/>
      <c r="C21" s="1017"/>
      <c r="D21" s="1017"/>
      <c r="E21" s="1022"/>
      <c r="F21" s="1018">
        <f ca="1">SUMIF(Posting!$B:$E,A21,Posting!$E:$E)</f>
        <v>11025272</v>
      </c>
      <c r="G21" s="1018">
        <f ca="1">SUMIF(Posting!$B:$F,A21,Posting!$F:$F)</f>
        <v>19320233</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23799590.833333332</v>
      </c>
      <c r="G27" s="1018">
        <f ca="1">SUMIF(Posting!$B:$F,A27,Posting!$F:$F)</f>
        <v>29544857</v>
      </c>
      <c r="H27" s="1018">
        <f ca="1">SUMIF(Supplier!$B:$F,A27,Supplier!$E:$E)-SUMIF(Supplier!$B:$F,A27,Supplier!$F:$F)</f>
        <v>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-275000</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6185401.935483871</v>
      </c>
      <c r="G29" s="1018">
        <f ca="1">SUMIF(Posting!$B:$F,A29,Posting!$F:$F)</f>
        <v>9158251</v>
      </c>
      <c r="H29" s="1018">
        <f ca="1">SUMIF(Supplier!$B:$F,A29,Supplier!$E:$E)-SUMIF(Supplier!$B:$F,A29,Supplier!$F:$F)</f>
        <v>361845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2365645</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15794</v>
      </c>
      <c r="C1" s="1061" t="s">
        <v>15798</v>
      </c>
      <c r="D1" s="1061" t="s">
        <v>558</v>
      </c>
      <c r="E1" s="1066" t="s">
        <v>15799</v>
      </c>
      <c r="F1" s="1066" t="s">
        <v>14152</v>
      </c>
      <c r="G1" s="1061"/>
      <c r="H1" s="1065"/>
      <c r="I1" s="1065"/>
      <c r="J1" s="1060"/>
      <c r="K1" s="1060"/>
      <c r="L1" s="1060"/>
      <c r="M1" s="1062"/>
    </row>
    <row r="2" spans="1:15" s="4" customFormat="1" x14ac:dyDescent="0.3">
      <c r="A2" s="1160" t="s">
        <v>15792</v>
      </c>
      <c r="B2" s="1160"/>
      <c r="C2" s="1017"/>
      <c r="D2" s="1017"/>
      <c r="E2" s="1017"/>
      <c r="F2" s="1017"/>
      <c r="G2" s="1018"/>
      <c r="H2" s="1018"/>
      <c r="I2" s="1018"/>
      <c r="J2" s="1017"/>
      <c r="K2" s="1017"/>
      <c r="L2" s="1018"/>
      <c r="M2" s="1018"/>
      <c r="O2" s="244"/>
    </row>
    <row r="3" spans="1:15" s="4" customFormat="1" x14ac:dyDescent="0.3">
      <c r="A3" s="1160" t="s">
        <v>15793</v>
      </c>
      <c r="B3" s="1160" t="s">
        <v>15795</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15796</v>
      </c>
      <c r="B4" s="1160" t="s">
        <v>15797</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15800</v>
      </c>
      <c r="C5" s="1017">
        <v>455879</v>
      </c>
      <c r="D5" s="1017"/>
      <c r="E5" s="1017">
        <f>C5-D5</f>
        <v>455879</v>
      </c>
      <c r="F5" s="1017"/>
      <c r="G5" s="1018"/>
      <c r="H5" s="1018"/>
      <c r="I5" s="1018"/>
      <c r="J5" s="1017"/>
      <c r="K5" s="1017"/>
      <c r="L5" s="1018"/>
      <c r="M5" s="1018"/>
      <c r="O5" s="244"/>
    </row>
    <row r="6" spans="1:15" s="4" customFormat="1" x14ac:dyDescent="0.3">
      <c r="A6" s="1160" t="s">
        <v>15801</v>
      </c>
      <c r="B6" s="1160" t="s">
        <v>15800</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theme="0"/>
  </sheetPr>
  <dimension ref="A1:J4733"/>
  <sheetViews>
    <sheetView zoomScale="120" zoomScaleNormal="120" workbookViewId="0">
      <pane ySplit="1" topLeftCell="A4621" activePane="bottomLeft" state="frozen"/>
      <selection activeCell="D26" sqref="D26"/>
      <selection pane="bottomLeft" activeCell="E4725" sqref="E4725"/>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hidden="1" x14ac:dyDescent="0.25">
      <c r="A2" s="17">
        <v>42332</v>
      </c>
      <c r="B2" s="21" t="s">
        <v>40</v>
      </c>
      <c r="C2" s="13" t="s">
        <v>180</v>
      </c>
      <c r="D2" s="763">
        <v>3572</v>
      </c>
      <c r="E2" s="18">
        <v>19280</v>
      </c>
      <c r="F2" s="19"/>
      <c r="G2" s="20">
        <f t="shared" ref="G2:G20" si="0">E2-F2</f>
        <v>19280</v>
      </c>
      <c r="H2" s="13"/>
    </row>
    <row r="3" spans="1:9" hidden="1" x14ac:dyDescent="0.25">
      <c r="A3" s="17">
        <v>42339</v>
      </c>
      <c r="B3" s="21" t="s">
        <v>129</v>
      </c>
      <c r="C3" s="13" t="s">
        <v>180</v>
      </c>
      <c r="D3" s="763">
        <v>33885</v>
      </c>
      <c r="E3" s="18">
        <v>25860</v>
      </c>
      <c r="F3" s="19"/>
      <c r="G3" s="20">
        <f t="shared" si="0"/>
        <v>25860</v>
      </c>
      <c r="H3" s="13"/>
    </row>
    <row r="4" spans="1:9" hidden="1" x14ac:dyDescent="0.25">
      <c r="A4" s="17">
        <v>42352</v>
      </c>
      <c r="B4" s="21" t="s">
        <v>38</v>
      </c>
      <c r="C4" s="13" t="s">
        <v>180</v>
      </c>
      <c r="D4" s="763">
        <v>33977</v>
      </c>
      <c r="E4" s="18">
        <v>37412</v>
      </c>
      <c r="F4" s="19"/>
      <c r="G4" s="20">
        <f t="shared" si="0"/>
        <v>37412</v>
      </c>
      <c r="H4" s="13"/>
    </row>
    <row r="5" spans="1:9" hidden="1" x14ac:dyDescent="0.25">
      <c r="A5" s="17">
        <v>42355</v>
      </c>
      <c r="B5" s="21" t="s">
        <v>38</v>
      </c>
      <c r="C5" s="13" t="s">
        <v>169</v>
      </c>
      <c r="D5" s="764">
        <v>149</v>
      </c>
      <c r="E5" s="22">
        <v>2699</v>
      </c>
      <c r="F5" s="19"/>
      <c r="G5" s="14">
        <f t="shared" si="0"/>
        <v>2699</v>
      </c>
      <c r="H5" s="13"/>
    </row>
    <row r="6" spans="1:9" hidden="1" x14ac:dyDescent="0.25">
      <c r="A6" s="17">
        <v>42359</v>
      </c>
      <c r="B6" s="21" t="s">
        <v>40</v>
      </c>
      <c r="C6" s="13" t="s">
        <v>180</v>
      </c>
      <c r="D6" s="763">
        <v>12454</v>
      </c>
      <c r="E6" s="18">
        <v>436000</v>
      </c>
      <c r="F6" s="19"/>
      <c r="G6" s="20">
        <f t="shared" si="0"/>
        <v>436000</v>
      </c>
      <c r="H6" s="13"/>
    </row>
    <row r="7" spans="1:9" hidden="1" x14ac:dyDescent="0.25">
      <c r="A7" s="17">
        <v>42366</v>
      </c>
      <c r="B7" s="21" t="s">
        <v>40</v>
      </c>
      <c r="C7" s="13" t="s">
        <v>180</v>
      </c>
      <c r="D7" s="763">
        <v>34024</v>
      </c>
      <c r="E7" s="18">
        <v>18500</v>
      </c>
      <c r="F7" s="19"/>
      <c r="G7" s="20">
        <f t="shared" si="0"/>
        <v>18500</v>
      </c>
      <c r="H7" s="13"/>
    </row>
    <row r="8" spans="1:9" hidden="1" x14ac:dyDescent="0.25">
      <c r="A8" s="17">
        <v>42366</v>
      </c>
      <c r="B8" s="21" t="s">
        <v>129</v>
      </c>
      <c r="C8" s="13" t="s">
        <v>180</v>
      </c>
      <c r="D8" s="763">
        <v>34025</v>
      </c>
      <c r="E8" s="18">
        <v>39900</v>
      </c>
      <c r="F8" s="19"/>
      <c r="G8" s="20">
        <f t="shared" si="0"/>
        <v>39900</v>
      </c>
      <c r="H8" s="13"/>
    </row>
    <row r="9" spans="1:9" hidden="1" x14ac:dyDescent="0.25">
      <c r="A9" s="17">
        <v>42369</v>
      </c>
      <c r="B9" s="23" t="s">
        <v>129</v>
      </c>
      <c r="C9" s="13" t="s">
        <v>169</v>
      </c>
      <c r="D9" s="765">
        <v>154</v>
      </c>
      <c r="E9" s="22">
        <v>1884</v>
      </c>
      <c r="F9" s="19"/>
      <c r="G9" s="14">
        <f t="shared" si="0"/>
        <v>1884</v>
      </c>
      <c r="H9" s="13"/>
    </row>
    <row r="10" spans="1:9" hidden="1" x14ac:dyDescent="0.25">
      <c r="A10" s="17">
        <v>42371</v>
      </c>
      <c r="B10" s="21" t="s">
        <v>40</v>
      </c>
      <c r="C10" s="13" t="s">
        <v>180</v>
      </c>
      <c r="D10" s="763">
        <v>12533</v>
      </c>
      <c r="E10" s="18">
        <v>59000</v>
      </c>
      <c r="F10" s="19"/>
      <c r="G10" s="20">
        <f t="shared" si="0"/>
        <v>59000</v>
      </c>
      <c r="H10" s="13"/>
    </row>
    <row r="11" spans="1:9" hidden="1" x14ac:dyDescent="0.25">
      <c r="A11" s="17">
        <v>42385</v>
      </c>
      <c r="B11" s="21" t="s">
        <v>130</v>
      </c>
      <c r="C11" s="13" t="s">
        <v>161</v>
      </c>
      <c r="D11" s="763">
        <v>672</v>
      </c>
      <c r="E11" s="24">
        <v>21602</v>
      </c>
      <c r="F11" s="19"/>
      <c r="G11" s="20">
        <f t="shared" si="0"/>
        <v>21602</v>
      </c>
      <c r="H11" s="13"/>
    </row>
    <row r="12" spans="1:9" hidden="1" x14ac:dyDescent="0.25">
      <c r="A12" s="17">
        <v>42387</v>
      </c>
      <c r="B12" s="21" t="s">
        <v>40</v>
      </c>
      <c r="C12" s="13" t="s">
        <v>164</v>
      </c>
      <c r="D12" s="763">
        <v>6761</v>
      </c>
      <c r="E12" s="24">
        <v>41971</v>
      </c>
      <c r="F12" s="19"/>
      <c r="G12" s="20">
        <f t="shared" si="0"/>
        <v>41971</v>
      </c>
      <c r="H12" s="13"/>
    </row>
    <row r="13" spans="1:9" hidden="1" x14ac:dyDescent="0.25">
      <c r="A13" s="17">
        <v>42387</v>
      </c>
      <c r="B13" s="21" t="s">
        <v>40</v>
      </c>
      <c r="C13" s="13" t="s">
        <v>164</v>
      </c>
      <c r="D13" s="763">
        <v>6927</v>
      </c>
      <c r="E13" s="24">
        <v>11578</v>
      </c>
      <c r="F13" s="19"/>
      <c r="G13" s="20">
        <f t="shared" si="0"/>
        <v>11578</v>
      </c>
      <c r="H13" s="13"/>
    </row>
    <row r="14" spans="1:9" hidden="1" x14ac:dyDescent="0.25">
      <c r="A14" s="17">
        <v>42387</v>
      </c>
      <c r="B14" s="21" t="s">
        <v>11</v>
      </c>
      <c r="C14" s="13" t="s">
        <v>164</v>
      </c>
      <c r="D14" s="764">
        <v>170</v>
      </c>
      <c r="E14" s="25">
        <v>414</v>
      </c>
      <c r="F14" s="19"/>
      <c r="G14" s="20">
        <f t="shared" si="0"/>
        <v>414</v>
      </c>
      <c r="H14" s="13"/>
    </row>
    <row r="15" spans="1:9" hidden="1" x14ac:dyDescent="0.25">
      <c r="A15" s="17">
        <v>42387</v>
      </c>
      <c r="B15" s="21" t="s">
        <v>11</v>
      </c>
      <c r="C15" s="13" t="s">
        <v>164</v>
      </c>
      <c r="D15" s="764">
        <v>144</v>
      </c>
      <c r="E15" s="25">
        <v>3853</v>
      </c>
      <c r="F15" s="19"/>
      <c r="G15" s="20">
        <f t="shared" si="0"/>
        <v>3853</v>
      </c>
      <c r="H15" s="13"/>
    </row>
    <row r="16" spans="1:9" hidden="1" x14ac:dyDescent="0.25">
      <c r="A16" s="17">
        <v>42387</v>
      </c>
      <c r="B16" s="21" t="s">
        <v>11</v>
      </c>
      <c r="C16" s="13" t="s">
        <v>164</v>
      </c>
      <c r="D16" s="764">
        <v>159</v>
      </c>
      <c r="E16" s="25">
        <v>6782</v>
      </c>
      <c r="F16" s="19"/>
      <c r="G16" s="20">
        <f t="shared" si="0"/>
        <v>6782</v>
      </c>
      <c r="H16" s="13"/>
    </row>
    <row r="17" spans="1:8" hidden="1" x14ac:dyDescent="0.25">
      <c r="A17" s="17">
        <v>42393</v>
      </c>
      <c r="B17" s="21" t="s">
        <v>11</v>
      </c>
      <c r="C17" s="13" t="s">
        <v>164</v>
      </c>
      <c r="D17" s="764">
        <v>265</v>
      </c>
      <c r="E17" s="25">
        <v>9000</v>
      </c>
      <c r="F17" s="19"/>
      <c r="G17" s="20">
        <f t="shared" si="0"/>
        <v>9000</v>
      </c>
      <c r="H17" s="13"/>
    </row>
    <row r="18" spans="1:8" hidden="1" x14ac:dyDescent="0.25">
      <c r="A18" s="17">
        <v>42394</v>
      </c>
      <c r="B18" s="21" t="s">
        <v>40</v>
      </c>
      <c r="C18" s="13" t="s">
        <v>161</v>
      </c>
      <c r="D18" s="764"/>
      <c r="E18" s="26">
        <v>214133</v>
      </c>
      <c r="F18" s="19"/>
      <c r="G18" s="20">
        <f t="shared" si="0"/>
        <v>214133</v>
      </c>
      <c r="H18" s="13"/>
    </row>
    <row r="19" spans="1:8" hidden="1" x14ac:dyDescent="0.25">
      <c r="A19" s="17">
        <v>42394</v>
      </c>
      <c r="B19" s="21" t="s">
        <v>130</v>
      </c>
      <c r="C19" s="13" t="s">
        <v>161</v>
      </c>
      <c r="D19" s="764">
        <v>535</v>
      </c>
      <c r="E19" s="22">
        <v>194720</v>
      </c>
      <c r="F19" s="19"/>
      <c r="G19" s="20">
        <f t="shared" si="0"/>
        <v>194720</v>
      </c>
      <c r="H19" s="13"/>
    </row>
    <row r="20" spans="1:8" hidden="1" x14ac:dyDescent="0.25">
      <c r="A20" s="17">
        <v>42394</v>
      </c>
      <c r="B20" s="21" t="s">
        <v>129</v>
      </c>
      <c r="C20" s="13" t="s">
        <v>161</v>
      </c>
      <c r="D20" s="764">
        <v>631</v>
      </c>
      <c r="E20" s="22">
        <v>65996</v>
      </c>
      <c r="F20" s="19"/>
      <c r="G20" s="20">
        <f t="shared" si="0"/>
        <v>65996</v>
      </c>
      <c r="H20" s="13"/>
    </row>
    <row r="21" spans="1:8" hidden="1" x14ac:dyDescent="0.25">
      <c r="A21" s="17">
        <v>42394</v>
      </c>
      <c r="B21" s="21" t="s">
        <v>14</v>
      </c>
      <c r="C21" s="13" t="s">
        <v>164</v>
      </c>
      <c r="D21" s="764"/>
      <c r="E21" s="22">
        <v>30677</v>
      </c>
      <c r="F21" s="19"/>
      <c r="G21" s="20">
        <f t="shared" ref="G21:G27" si="1">E21-F21</f>
        <v>30677</v>
      </c>
      <c r="H21" s="13"/>
    </row>
    <row r="22" spans="1:8" hidden="1" x14ac:dyDescent="0.25">
      <c r="A22" s="17">
        <v>42394</v>
      </c>
      <c r="B22" s="21" t="s">
        <v>40</v>
      </c>
      <c r="C22" s="13" t="s">
        <v>164</v>
      </c>
      <c r="D22" s="764"/>
      <c r="E22" s="22">
        <v>49576</v>
      </c>
      <c r="F22" s="19"/>
      <c r="G22" s="20">
        <f t="shared" si="1"/>
        <v>49576</v>
      </c>
      <c r="H22" s="13"/>
    </row>
    <row r="23" spans="1:8" hidden="1" x14ac:dyDescent="0.25">
      <c r="A23" s="17">
        <v>42394</v>
      </c>
      <c r="B23" s="21" t="s">
        <v>160</v>
      </c>
      <c r="C23" s="13" t="s">
        <v>164</v>
      </c>
      <c r="D23" s="764"/>
      <c r="E23" s="22">
        <v>7375</v>
      </c>
      <c r="F23" s="19"/>
      <c r="G23" s="20">
        <f t="shared" si="1"/>
        <v>7375</v>
      </c>
      <c r="H23" s="13"/>
    </row>
    <row r="24" spans="1:8" hidden="1" x14ac:dyDescent="0.25">
      <c r="A24" s="17">
        <v>42394</v>
      </c>
      <c r="B24" s="21" t="s">
        <v>38</v>
      </c>
      <c r="C24" s="13" t="s">
        <v>164</v>
      </c>
      <c r="D24" s="764"/>
      <c r="E24" s="22">
        <v>17754</v>
      </c>
      <c r="F24" s="19"/>
      <c r="G24" s="20">
        <f t="shared" si="1"/>
        <v>17754</v>
      </c>
      <c r="H24" s="13"/>
    </row>
    <row r="25" spans="1:8" hidden="1" x14ac:dyDescent="0.25">
      <c r="A25" s="17">
        <v>42394</v>
      </c>
      <c r="B25" s="21" t="s">
        <v>36</v>
      </c>
      <c r="C25" s="13" t="s">
        <v>164</v>
      </c>
      <c r="D25" s="764"/>
      <c r="E25" s="22">
        <v>1921</v>
      </c>
      <c r="F25" s="19"/>
      <c r="G25" s="20">
        <f t="shared" si="1"/>
        <v>1921</v>
      </c>
      <c r="H25" s="13"/>
    </row>
    <row r="26" spans="1:8" hidden="1" x14ac:dyDescent="0.25">
      <c r="A26" s="17">
        <v>42394</v>
      </c>
      <c r="B26" s="21" t="s">
        <v>40</v>
      </c>
      <c r="C26" s="13" t="s">
        <v>166</v>
      </c>
      <c r="D26" s="764"/>
      <c r="E26" s="22">
        <v>235632</v>
      </c>
      <c r="F26" s="19"/>
      <c r="G26" s="20">
        <f t="shared" si="1"/>
        <v>235632</v>
      </c>
      <c r="H26" s="13"/>
    </row>
    <row r="27" spans="1:8" hidden="1" x14ac:dyDescent="0.25">
      <c r="A27" s="17">
        <v>42394</v>
      </c>
      <c r="B27" s="21" t="s">
        <v>129</v>
      </c>
      <c r="C27" s="13" t="s">
        <v>166</v>
      </c>
      <c r="D27" s="764"/>
      <c r="E27" s="22">
        <v>1900</v>
      </c>
      <c r="F27" s="19"/>
      <c r="G27" s="20">
        <f t="shared" si="1"/>
        <v>1900</v>
      </c>
      <c r="H27" s="13"/>
    </row>
    <row r="28" spans="1:8" hidden="1" x14ac:dyDescent="0.25">
      <c r="A28" s="17">
        <v>42394</v>
      </c>
      <c r="B28" s="21" t="s">
        <v>38</v>
      </c>
      <c r="C28" s="13" t="s">
        <v>169</v>
      </c>
      <c r="D28" s="764"/>
      <c r="E28" s="22">
        <v>14010</v>
      </c>
      <c r="F28" s="19"/>
      <c r="G28" s="20">
        <f t="shared" ref="G28:G39" si="2">E28-F28</f>
        <v>14010</v>
      </c>
      <c r="H28" s="13"/>
    </row>
    <row r="29" spans="1:8" hidden="1" x14ac:dyDescent="0.25">
      <c r="A29" s="17">
        <v>42394</v>
      </c>
      <c r="B29" s="21" t="s">
        <v>129</v>
      </c>
      <c r="C29" s="13" t="s">
        <v>169</v>
      </c>
      <c r="D29" s="764"/>
      <c r="E29" s="22">
        <v>10045</v>
      </c>
      <c r="F29" s="19"/>
      <c r="G29" s="20">
        <f t="shared" si="2"/>
        <v>10045</v>
      </c>
      <c r="H29" s="13"/>
    </row>
    <row r="30" spans="1:8" hidden="1" x14ac:dyDescent="0.25">
      <c r="A30" s="17">
        <v>42394</v>
      </c>
      <c r="B30" s="21" t="s">
        <v>39</v>
      </c>
      <c r="C30" s="13" t="s">
        <v>169</v>
      </c>
      <c r="D30" s="764"/>
      <c r="E30" s="22">
        <v>65000</v>
      </c>
      <c r="F30" s="19"/>
      <c r="G30" s="20">
        <f t="shared" si="2"/>
        <v>65000</v>
      </c>
      <c r="H30" s="13"/>
    </row>
    <row r="31" spans="1:8" hidden="1" x14ac:dyDescent="0.25">
      <c r="A31" s="17">
        <v>42394</v>
      </c>
      <c r="B31" s="21" t="s">
        <v>40</v>
      </c>
      <c r="C31" s="13" t="s">
        <v>180</v>
      </c>
      <c r="D31" s="763"/>
      <c r="E31" s="18"/>
      <c r="F31" s="28">
        <v>1500</v>
      </c>
      <c r="G31" s="20">
        <f t="shared" si="2"/>
        <v>-1500</v>
      </c>
      <c r="H31" s="13"/>
    </row>
    <row r="32" spans="1:8" hidden="1" x14ac:dyDescent="0.25">
      <c r="A32" s="17">
        <v>42394</v>
      </c>
      <c r="B32" s="21" t="s">
        <v>40</v>
      </c>
      <c r="C32" s="13" t="s">
        <v>164</v>
      </c>
      <c r="D32" s="764">
        <v>271</v>
      </c>
      <c r="E32" s="25">
        <v>3302</v>
      </c>
      <c r="F32" s="19"/>
      <c r="G32" s="20">
        <f t="shared" si="2"/>
        <v>3302</v>
      </c>
      <c r="H32" s="13"/>
    </row>
    <row r="33" spans="1:8" hidden="1" x14ac:dyDescent="0.25">
      <c r="A33" s="17">
        <v>42396</v>
      </c>
      <c r="B33" s="21" t="s">
        <v>11</v>
      </c>
      <c r="C33" s="13" t="s">
        <v>164</v>
      </c>
      <c r="D33" s="764">
        <v>319</v>
      </c>
      <c r="E33" s="25">
        <v>1980</v>
      </c>
      <c r="F33" s="19"/>
      <c r="G33" s="20">
        <f t="shared" si="2"/>
        <v>1980</v>
      </c>
      <c r="H33" s="13"/>
    </row>
    <row r="34" spans="1:8" hidden="1" x14ac:dyDescent="0.25">
      <c r="A34" s="17">
        <v>42398</v>
      </c>
      <c r="B34" s="21" t="s">
        <v>40</v>
      </c>
      <c r="C34" s="13" t="s">
        <v>166</v>
      </c>
      <c r="D34" s="763">
        <v>6642</v>
      </c>
      <c r="E34" s="25">
        <v>39200</v>
      </c>
      <c r="F34" s="19"/>
      <c r="G34" s="20">
        <f t="shared" si="2"/>
        <v>39200</v>
      </c>
      <c r="H34" s="13"/>
    </row>
    <row r="35" spans="1:8" hidden="1" x14ac:dyDescent="0.25">
      <c r="A35" s="17">
        <v>42399</v>
      </c>
      <c r="B35" s="21" t="s">
        <v>40</v>
      </c>
      <c r="C35" s="13" t="s">
        <v>166</v>
      </c>
      <c r="D35" s="763">
        <v>6643</v>
      </c>
      <c r="E35" s="25">
        <v>39200</v>
      </c>
      <c r="F35" s="19"/>
      <c r="G35" s="20">
        <f t="shared" si="2"/>
        <v>39200</v>
      </c>
      <c r="H35" s="13"/>
    </row>
    <row r="36" spans="1:8" hidden="1" x14ac:dyDescent="0.25">
      <c r="A36" s="17">
        <v>42403</v>
      </c>
      <c r="B36" s="23" t="s">
        <v>129</v>
      </c>
      <c r="C36" s="13" t="s">
        <v>169</v>
      </c>
      <c r="D36" s="765">
        <v>177</v>
      </c>
      <c r="E36" s="22">
        <v>42350</v>
      </c>
      <c r="F36" s="19"/>
      <c r="G36" s="14">
        <f t="shared" si="2"/>
        <v>42350</v>
      </c>
      <c r="H36" s="13" t="s">
        <v>181</v>
      </c>
    </row>
    <row r="37" spans="1:8" hidden="1" x14ac:dyDescent="0.25">
      <c r="A37" s="17">
        <v>42404</v>
      </c>
      <c r="B37" s="21" t="s">
        <v>40</v>
      </c>
      <c r="C37" s="13" t="s">
        <v>180</v>
      </c>
      <c r="D37" s="764"/>
      <c r="E37" s="22"/>
      <c r="F37" s="27">
        <v>1000047</v>
      </c>
      <c r="G37" s="20">
        <f t="shared" si="2"/>
        <v>-1000047</v>
      </c>
      <c r="H37" s="13"/>
    </row>
    <row r="38" spans="1:8" hidden="1" x14ac:dyDescent="0.25">
      <c r="A38" s="17">
        <v>42404</v>
      </c>
      <c r="B38" s="21" t="s">
        <v>40</v>
      </c>
      <c r="C38" s="13" t="s">
        <v>166</v>
      </c>
      <c r="D38" s="764"/>
      <c r="E38" s="22"/>
      <c r="F38" s="27">
        <v>300000</v>
      </c>
      <c r="G38" s="20">
        <f t="shared" si="2"/>
        <v>-300000</v>
      </c>
      <c r="H38" s="13"/>
    </row>
    <row r="39" spans="1:8" hidden="1" x14ac:dyDescent="0.25">
      <c r="A39" s="17">
        <v>42406</v>
      </c>
      <c r="B39" s="23" t="s">
        <v>129</v>
      </c>
      <c r="C39" s="13" t="s">
        <v>169</v>
      </c>
      <c r="D39" s="765">
        <v>184</v>
      </c>
      <c r="E39" s="22">
        <v>18371</v>
      </c>
      <c r="F39" s="19"/>
      <c r="G39" s="14">
        <f t="shared" si="2"/>
        <v>18371</v>
      </c>
      <c r="H39" s="13"/>
    </row>
    <row r="40" spans="1:8" hidden="1" x14ac:dyDescent="0.25">
      <c r="A40" s="17">
        <v>42415</v>
      </c>
      <c r="B40" s="23" t="s">
        <v>40</v>
      </c>
      <c r="C40" s="13" t="s">
        <v>169</v>
      </c>
      <c r="D40" s="765"/>
      <c r="E40" s="22">
        <v>7547</v>
      </c>
      <c r="F40" s="19"/>
      <c r="G40" s="14">
        <f t="shared" ref="G40:G49" si="3">E40-F40</f>
        <v>7547</v>
      </c>
      <c r="H40" s="13"/>
    </row>
    <row r="41" spans="1:8" hidden="1" x14ac:dyDescent="0.25">
      <c r="A41" s="17">
        <v>42418</v>
      </c>
      <c r="B41" s="21" t="s">
        <v>40</v>
      </c>
      <c r="C41" s="13" t="s">
        <v>166</v>
      </c>
      <c r="D41" s="764">
        <v>6733</v>
      </c>
      <c r="E41" s="22">
        <v>39200</v>
      </c>
      <c r="F41" s="19"/>
      <c r="G41" s="14">
        <f t="shared" si="3"/>
        <v>39200</v>
      </c>
      <c r="H41" s="13"/>
    </row>
    <row r="42" spans="1:8" hidden="1" x14ac:dyDescent="0.25">
      <c r="A42" s="17">
        <v>42422</v>
      </c>
      <c r="B42" s="21" t="s">
        <v>40</v>
      </c>
      <c r="C42" s="13" t="s">
        <v>161</v>
      </c>
      <c r="D42" s="764">
        <v>821</v>
      </c>
      <c r="E42" s="22">
        <v>34229</v>
      </c>
      <c r="F42" s="19"/>
      <c r="G42" s="14">
        <f t="shared" si="3"/>
        <v>34229</v>
      </c>
      <c r="H42" s="13"/>
    </row>
    <row r="43" spans="1:8" hidden="1" x14ac:dyDescent="0.25">
      <c r="A43" s="17">
        <v>42423</v>
      </c>
      <c r="B43" s="21" t="s">
        <v>39</v>
      </c>
      <c r="C43" s="13" t="s">
        <v>169</v>
      </c>
      <c r="D43" s="764"/>
      <c r="E43" s="22"/>
      <c r="F43" s="19">
        <v>65000</v>
      </c>
      <c r="G43" s="14">
        <f t="shared" si="3"/>
        <v>-65000</v>
      </c>
      <c r="H43" s="13"/>
    </row>
    <row r="44" spans="1:8" hidden="1" x14ac:dyDescent="0.25">
      <c r="A44" s="16">
        <v>42424</v>
      </c>
      <c r="B44" s="21" t="s">
        <v>40</v>
      </c>
      <c r="C44" s="13" t="s">
        <v>164</v>
      </c>
      <c r="D44" s="764"/>
      <c r="E44" s="22"/>
      <c r="F44" s="19">
        <v>52000</v>
      </c>
      <c r="G44" s="14">
        <f t="shared" si="3"/>
        <v>-52000</v>
      </c>
      <c r="H44" s="13"/>
    </row>
    <row r="45" spans="1:8" hidden="1" x14ac:dyDescent="0.25">
      <c r="A45" s="16">
        <v>42424</v>
      </c>
      <c r="B45" s="21" t="s">
        <v>38</v>
      </c>
      <c r="C45" s="13" t="s">
        <v>164</v>
      </c>
      <c r="D45" s="764"/>
      <c r="E45" s="22"/>
      <c r="F45" s="19">
        <v>17500</v>
      </c>
      <c r="G45" s="14">
        <f t="shared" si="3"/>
        <v>-17500</v>
      </c>
      <c r="H45" s="13"/>
    </row>
    <row r="46" spans="1:8" hidden="1" x14ac:dyDescent="0.25">
      <c r="A46" s="16">
        <v>42424</v>
      </c>
      <c r="B46" s="21" t="s">
        <v>160</v>
      </c>
      <c r="C46" s="13" t="s">
        <v>164</v>
      </c>
      <c r="D46" s="764"/>
      <c r="E46" s="22"/>
      <c r="F46" s="19">
        <v>7000</v>
      </c>
      <c r="G46" s="14">
        <f t="shared" si="3"/>
        <v>-7000</v>
      </c>
      <c r="H46" s="13"/>
    </row>
    <row r="47" spans="1:8" hidden="1" x14ac:dyDescent="0.25">
      <c r="A47" s="16">
        <v>42424</v>
      </c>
      <c r="B47" s="21" t="s">
        <v>11</v>
      </c>
      <c r="C47" s="13" t="s">
        <v>164</v>
      </c>
      <c r="D47" s="764"/>
      <c r="E47" s="22"/>
      <c r="F47" s="19">
        <v>22029</v>
      </c>
      <c r="G47" s="14">
        <f t="shared" si="3"/>
        <v>-22029</v>
      </c>
      <c r="H47" s="2" t="s">
        <v>346</v>
      </c>
    </row>
    <row r="48" spans="1:8" hidden="1" x14ac:dyDescent="0.25">
      <c r="A48" s="16">
        <v>42424</v>
      </c>
      <c r="B48" s="21" t="s">
        <v>36</v>
      </c>
      <c r="C48" s="13" t="s">
        <v>164</v>
      </c>
      <c r="D48" s="764"/>
      <c r="E48" s="22"/>
      <c r="F48" s="19">
        <v>1471</v>
      </c>
      <c r="G48" s="14">
        <f t="shared" si="3"/>
        <v>-1471</v>
      </c>
      <c r="H48" s="13"/>
    </row>
    <row r="49" spans="1:8" hidden="1" x14ac:dyDescent="0.25">
      <c r="A49" s="17">
        <v>42426</v>
      </c>
      <c r="B49" s="21" t="s">
        <v>40</v>
      </c>
      <c r="C49" s="13" t="s">
        <v>166</v>
      </c>
      <c r="D49" s="764"/>
      <c r="E49" s="22"/>
      <c r="F49" s="19">
        <v>200000</v>
      </c>
      <c r="G49" s="14">
        <f t="shared" si="3"/>
        <v>-200000</v>
      </c>
      <c r="H49" s="13"/>
    </row>
    <row r="50" spans="1:8" hidden="1" x14ac:dyDescent="0.25">
      <c r="A50" s="17">
        <v>42426</v>
      </c>
      <c r="B50" s="21" t="s">
        <v>40</v>
      </c>
      <c r="C50" s="13" t="s">
        <v>161</v>
      </c>
      <c r="D50" s="764"/>
      <c r="E50" s="22"/>
      <c r="F50" s="19">
        <v>230000</v>
      </c>
      <c r="G50" s="14">
        <f t="shared" ref="G50:G52" si="4">E50-F50</f>
        <v>-230000</v>
      </c>
      <c r="H50" s="13"/>
    </row>
    <row r="51" spans="1:8" hidden="1" x14ac:dyDescent="0.25">
      <c r="A51" s="17">
        <v>42426</v>
      </c>
      <c r="B51" s="21" t="s">
        <v>130</v>
      </c>
      <c r="C51" s="13" t="s">
        <v>161</v>
      </c>
      <c r="D51" s="764"/>
      <c r="E51" s="22"/>
      <c r="F51" s="19">
        <v>210000</v>
      </c>
      <c r="G51" s="14">
        <f t="shared" si="4"/>
        <v>-210000</v>
      </c>
      <c r="H51" s="1278" t="s">
        <v>518</v>
      </c>
    </row>
    <row r="52" spans="1:8" hidden="1" x14ac:dyDescent="0.25">
      <c r="A52" s="17">
        <v>42426</v>
      </c>
      <c r="B52" s="21" t="s">
        <v>129</v>
      </c>
      <c r="C52" s="13" t="s">
        <v>161</v>
      </c>
      <c r="D52" s="764"/>
      <c r="E52" s="22"/>
      <c r="F52" s="19">
        <v>60000</v>
      </c>
      <c r="G52" s="14">
        <f t="shared" si="4"/>
        <v>-60000</v>
      </c>
      <c r="H52" s="1278"/>
    </row>
    <row r="53" spans="1:8" hidden="1" x14ac:dyDescent="0.25">
      <c r="A53" s="17">
        <v>42429</v>
      </c>
      <c r="B53" s="21" t="s">
        <v>130</v>
      </c>
      <c r="C53" s="13" t="s">
        <v>169</v>
      </c>
      <c r="D53" s="764">
        <v>191</v>
      </c>
      <c r="E53" s="22">
        <v>15860</v>
      </c>
      <c r="F53" s="19"/>
      <c r="G53" s="14">
        <f t="shared" ref="G53:G54" si="5">E53-F53</f>
        <v>15860</v>
      </c>
      <c r="H53" s="2" t="s">
        <v>447</v>
      </c>
    </row>
    <row r="54" spans="1:8" hidden="1" x14ac:dyDescent="0.25">
      <c r="A54" s="17">
        <v>42429</v>
      </c>
      <c r="B54" s="21" t="s">
        <v>40</v>
      </c>
      <c r="C54" s="13" t="s">
        <v>166</v>
      </c>
      <c r="D54" s="764">
        <v>6802</v>
      </c>
      <c r="E54" s="22">
        <v>39200</v>
      </c>
      <c r="F54" s="19"/>
      <c r="G54" s="14">
        <f t="shared" si="5"/>
        <v>39200</v>
      </c>
      <c r="H54" s="13"/>
    </row>
    <row r="55" spans="1:8" hidden="1" x14ac:dyDescent="0.25">
      <c r="A55" s="17">
        <v>42431</v>
      </c>
      <c r="B55" s="21" t="s">
        <v>130</v>
      </c>
      <c r="C55" s="13" t="s">
        <v>161</v>
      </c>
      <c r="D55" s="764">
        <v>867</v>
      </c>
      <c r="E55" s="22">
        <v>6827</v>
      </c>
      <c r="F55" s="19"/>
      <c r="G55" s="14">
        <f t="shared" ref="G55:G93" si="6">E55-F55</f>
        <v>6827</v>
      </c>
      <c r="H55" s="13"/>
    </row>
    <row r="56" spans="1:8" hidden="1" x14ac:dyDescent="0.25">
      <c r="A56" s="17">
        <v>42445</v>
      </c>
      <c r="B56" s="21" t="s">
        <v>40</v>
      </c>
      <c r="C56" s="13" t="s">
        <v>180</v>
      </c>
      <c r="D56" s="764">
        <v>13063</v>
      </c>
      <c r="E56" s="22">
        <v>276000</v>
      </c>
      <c r="F56" s="19"/>
      <c r="G56" s="14">
        <f t="shared" si="6"/>
        <v>276000</v>
      </c>
      <c r="H56" s="13"/>
    </row>
    <row r="57" spans="1:8" hidden="1" x14ac:dyDescent="0.25">
      <c r="A57" s="17">
        <v>42445</v>
      </c>
      <c r="B57" s="2" t="s">
        <v>82</v>
      </c>
      <c r="C57" s="13" t="s">
        <v>180</v>
      </c>
      <c r="D57" s="764">
        <v>34392</v>
      </c>
      <c r="E57" s="22">
        <v>184000</v>
      </c>
      <c r="F57" s="19"/>
      <c r="G57" s="14">
        <f t="shared" si="6"/>
        <v>184000</v>
      </c>
      <c r="H57" s="13"/>
    </row>
    <row r="58" spans="1:8" hidden="1" x14ac:dyDescent="0.25">
      <c r="A58" s="17">
        <v>42445</v>
      </c>
      <c r="B58" s="2" t="s">
        <v>82</v>
      </c>
      <c r="C58" s="13" t="s">
        <v>180</v>
      </c>
      <c r="D58" s="764">
        <v>34432</v>
      </c>
      <c r="E58" s="22">
        <v>9364</v>
      </c>
      <c r="F58" s="19"/>
      <c r="G58" s="14">
        <f t="shared" si="6"/>
        <v>9364</v>
      </c>
      <c r="H58" s="13"/>
    </row>
    <row r="59" spans="1:8" hidden="1" x14ac:dyDescent="0.25">
      <c r="A59" s="17">
        <v>42445</v>
      </c>
      <c r="B59" s="2" t="s">
        <v>82</v>
      </c>
      <c r="C59" s="13" t="s">
        <v>180</v>
      </c>
      <c r="D59" s="764">
        <v>34375</v>
      </c>
      <c r="E59" s="22">
        <v>61640</v>
      </c>
      <c r="F59" s="19"/>
      <c r="G59" s="14">
        <f t="shared" si="6"/>
        <v>61640</v>
      </c>
      <c r="H59" s="13"/>
    </row>
    <row r="60" spans="1:8" hidden="1" x14ac:dyDescent="0.25">
      <c r="A60" s="17">
        <v>42445</v>
      </c>
      <c r="B60" s="21" t="s">
        <v>40</v>
      </c>
      <c r="C60" s="13" t="s">
        <v>180</v>
      </c>
      <c r="D60" s="764">
        <v>4371</v>
      </c>
      <c r="E60" s="22">
        <v>56100</v>
      </c>
      <c r="F60" s="19"/>
      <c r="G60" s="14">
        <f t="shared" si="6"/>
        <v>56100</v>
      </c>
      <c r="H60" s="13"/>
    </row>
    <row r="61" spans="1:8" hidden="1" x14ac:dyDescent="0.25">
      <c r="A61" s="17">
        <v>42445</v>
      </c>
      <c r="B61" s="21" t="s">
        <v>40</v>
      </c>
      <c r="C61" s="13" t="s">
        <v>180</v>
      </c>
      <c r="D61" s="764">
        <v>12928</v>
      </c>
      <c r="E61" s="22">
        <v>381610</v>
      </c>
      <c r="F61" s="19"/>
      <c r="G61" s="14">
        <f t="shared" si="6"/>
        <v>381610</v>
      </c>
      <c r="H61" s="13"/>
    </row>
    <row r="62" spans="1:8" hidden="1" x14ac:dyDescent="0.25">
      <c r="A62" s="17">
        <v>42448</v>
      </c>
      <c r="B62" s="21" t="s">
        <v>40</v>
      </c>
      <c r="C62" s="13" t="s">
        <v>169</v>
      </c>
      <c r="D62" s="764">
        <v>219</v>
      </c>
      <c r="E62" s="22">
        <v>15578</v>
      </c>
      <c r="F62" s="19"/>
      <c r="G62" s="14">
        <f t="shared" si="6"/>
        <v>15578</v>
      </c>
      <c r="H62" s="13" t="s">
        <v>492</v>
      </c>
    </row>
    <row r="63" spans="1:8" hidden="1" x14ac:dyDescent="0.25">
      <c r="A63" s="17">
        <v>42424</v>
      </c>
      <c r="B63" s="21" t="s">
        <v>130</v>
      </c>
      <c r="C63" s="13" t="s">
        <v>164</v>
      </c>
      <c r="D63" s="764">
        <v>8502</v>
      </c>
      <c r="E63" s="22">
        <v>22381</v>
      </c>
      <c r="F63" s="19"/>
      <c r="G63" s="14">
        <f t="shared" si="6"/>
        <v>22381</v>
      </c>
      <c r="H63" s="1210" t="s">
        <v>517</v>
      </c>
    </row>
    <row r="64" spans="1:8" hidden="1" x14ac:dyDescent="0.25">
      <c r="A64" s="17">
        <v>42430</v>
      </c>
      <c r="B64" s="21" t="s">
        <v>40</v>
      </c>
      <c r="C64" s="13" t="s">
        <v>164</v>
      </c>
      <c r="D64" s="764">
        <v>8707</v>
      </c>
      <c r="E64" s="22">
        <v>9826</v>
      </c>
      <c r="F64" s="19"/>
      <c r="G64" s="14">
        <f t="shared" si="6"/>
        <v>9826</v>
      </c>
      <c r="H64" s="1285"/>
    </row>
    <row r="65" spans="1:8" hidden="1" x14ac:dyDescent="0.25">
      <c r="A65" s="17">
        <v>42432</v>
      </c>
      <c r="B65" s="21" t="s">
        <v>130</v>
      </c>
      <c r="C65" s="13" t="s">
        <v>164</v>
      </c>
      <c r="D65" s="764">
        <v>8822</v>
      </c>
      <c r="E65" s="22">
        <v>10294</v>
      </c>
      <c r="F65" s="19"/>
      <c r="G65" s="14">
        <f t="shared" si="6"/>
        <v>10294</v>
      </c>
      <c r="H65" s="1285"/>
    </row>
    <row r="66" spans="1:8" hidden="1" x14ac:dyDescent="0.25">
      <c r="A66" s="17">
        <v>42437</v>
      </c>
      <c r="B66" s="21" t="s">
        <v>130</v>
      </c>
      <c r="C66" s="13" t="s">
        <v>164</v>
      </c>
      <c r="D66" s="764">
        <v>8939</v>
      </c>
      <c r="E66" s="22">
        <v>1219</v>
      </c>
      <c r="F66" s="19"/>
      <c r="G66" s="14">
        <f t="shared" si="6"/>
        <v>1219</v>
      </c>
      <c r="H66" s="13"/>
    </row>
    <row r="67" spans="1:8" hidden="1" x14ac:dyDescent="0.25">
      <c r="A67" s="17">
        <v>42441</v>
      </c>
      <c r="B67" s="21" t="s">
        <v>130</v>
      </c>
      <c r="C67" s="13" t="s">
        <v>161</v>
      </c>
      <c r="D67" s="764">
        <v>894</v>
      </c>
      <c r="E67" s="22">
        <v>3515</v>
      </c>
      <c r="F67" s="29"/>
      <c r="G67" s="14">
        <f t="shared" si="6"/>
        <v>3515</v>
      </c>
      <c r="H67" s="13"/>
    </row>
    <row r="68" spans="1:8" hidden="1" x14ac:dyDescent="0.25">
      <c r="A68" s="17">
        <v>42444</v>
      </c>
      <c r="B68" s="21" t="s">
        <v>40</v>
      </c>
      <c r="C68" s="13" t="s">
        <v>161</v>
      </c>
      <c r="D68" s="764">
        <v>905</v>
      </c>
      <c r="E68" s="22">
        <v>137391</v>
      </c>
      <c r="F68" s="29"/>
      <c r="G68" s="14">
        <f t="shared" si="6"/>
        <v>137391</v>
      </c>
      <c r="H68" s="13"/>
    </row>
    <row r="69" spans="1:8" hidden="1" x14ac:dyDescent="0.25">
      <c r="A69" s="17">
        <v>42472</v>
      </c>
      <c r="B69" s="21" t="s">
        <v>130</v>
      </c>
      <c r="C69" s="13" t="s">
        <v>164</v>
      </c>
      <c r="D69" s="764">
        <v>9772</v>
      </c>
      <c r="E69" s="22">
        <v>252</v>
      </c>
      <c r="F69" s="19"/>
      <c r="G69" s="14">
        <f t="shared" si="6"/>
        <v>252</v>
      </c>
      <c r="H69" s="13"/>
    </row>
    <row r="70" spans="1:8" hidden="1" x14ac:dyDescent="0.25">
      <c r="A70" s="17">
        <v>42467</v>
      </c>
      <c r="B70" s="21" t="s">
        <v>40</v>
      </c>
      <c r="C70" s="13" t="s">
        <v>169</v>
      </c>
      <c r="D70" s="764">
        <v>229</v>
      </c>
      <c r="E70" s="22">
        <v>3975</v>
      </c>
      <c r="F70" s="19"/>
      <c r="G70" s="14">
        <f t="shared" si="6"/>
        <v>3975</v>
      </c>
      <c r="H70" s="13"/>
    </row>
    <row r="71" spans="1:8" hidden="1" x14ac:dyDescent="0.25">
      <c r="A71" s="17">
        <v>42430</v>
      </c>
      <c r="B71" s="21" t="s">
        <v>130</v>
      </c>
      <c r="C71" s="13" t="s">
        <v>164</v>
      </c>
      <c r="D71" s="764">
        <v>8745</v>
      </c>
      <c r="E71" s="22"/>
      <c r="F71" s="19">
        <v>689</v>
      </c>
      <c r="G71" s="14">
        <f t="shared" si="6"/>
        <v>-689</v>
      </c>
      <c r="H71" s="13" t="s">
        <v>597</v>
      </c>
    </row>
    <row r="72" spans="1:8" hidden="1" x14ac:dyDescent="0.25">
      <c r="A72" s="17">
        <v>42436</v>
      </c>
      <c r="B72" s="21" t="s">
        <v>130</v>
      </c>
      <c r="C72" s="13" t="s">
        <v>164</v>
      </c>
      <c r="D72" s="764">
        <v>8916</v>
      </c>
      <c r="E72" s="22">
        <v>707</v>
      </c>
      <c r="F72" s="19"/>
      <c r="G72" s="14">
        <f t="shared" si="6"/>
        <v>707</v>
      </c>
      <c r="H72" s="13"/>
    </row>
    <row r="73" spans="1:8" hidden="1" x14ac:dyDescent="0.25">
      <c r="A73" s="17">
        <v>42445</v>
      </c>
      <c r="B73" s="21" t="s">
        <v>40</v>
      </c>
      <c r="C73" s="13" t="s">
        <v>164</v>
      </c>
      <c r="D73" s="764">
        <v>9132</v>
      </c>
      <c r="E73" s="22">
        <v>1591</v>
      </c>
      <c r="F73" s="19"/>
      <c r="G73" s="14">
        <f t="shared" si="6"/>
        <v>1591</v>
      </c>
      <c r="H73" s="13"/>
    </row>
    <row r="74" spans="1:8" hidden="1" x14ac:dyDescent="0.25">
      <c r="A74" s="17">
        <v>42445</v>
      </c>
      <c r="B74" s="21" t="s">
        <v>40</v>
      </c>
      <c r="C74" s="13" t="s">
        <v>164</v>
      </c>
      <c r="D74" s="764">
        <v>9274</v>
      </c>
      <c r="E74" s="22">
        <v>983</v>
      </c>
      <c r="F74" s="19"/>
      <c r="G74" s="14">
        <f t="shared" si="6"/>
        <v>983</v>
      </c>
      <c r="H74" s="13"/>
    </row>
    <row r="75" spans="1:8" hidden="1" x14ac:dyDescent="0.25">
      <c r="A75" s="17">
        <v>42451</v>
      </c>
      <c r="B75" s="21" t="s">
        <v>40</v>
      </c>
      <c r="C75" s="13" t="s">
        <v>164</v>
      </c>
      <c r="D75" s="764">
        <v>9190</v>
      </c>
      <c r="E75" s="22">
        <v>5719</v>
      </c>
      <c r="F75" s="19"/>
      <c r="G75" s="14">
        <f t="shared" si="6"/>
        <v>5719</v>
      </c>
      <c r="H75" s="13"/>
    </row>
    <row r="76" spans="1:8" hidden="1" x14ac:dyDescent="0.25">
      <c r="A76" s="17">
        <v>42455</v>
      </c>
      <c r="B76" s="21" t="s">
        <v>40</v>
      </c>
      <c r="C76" s="13" t="s">
        <v>164</v>
      </c>
      <c r="D76" s="764">
        <v>9379</v>
      </c>
      <c r="E76" s="22">
        <v>775</v>
      </c>
      <c r="F76" s="19"/>
      <c r="G76" s="14">
        <f t="shared" si="6"/>
        <v>775</v>
      </c>
      <c r="H76" s="13"/>
    </row>
    <row r="77" spans="1:8" hidden="1" x14ac:dyDescent="0.25">
      <c r="A77" s="17">
        <v>42450</v>
      </c>
      <c r="B77" s="21" t="s">
        <v>130</v>
      </c>
      <c r="C77" s="13" t="s">
        <v>161</v>
      </c>
      <c r="D77" s="764">
        <v>929</v>
      </c>
      <c r="E77" s="22">
        <v>56430</v>
      </c>
      <c r="F77" s="19"/>
      <c r="G77" s="14">
        <f t="shared" si="6"/>
        <v>56430</v>
      </c>
      <c r="H77" s="13"/>
    </row>
    <row r="78" spans="1:8" hidden="1" x14ac:dyDescent="0.25">
      <c r="A78" s="17">
        <v>42455</v>
      </c>
      <c r="B78" s="21" t="s">
        <v>40</v>
      </c>
      <c r="C78" s="13" t="s">
        <v>161</v>
      </c>
      <c r="D78" s="764">
        <v>932</v>
      </c>
      <c r="E78" s="22">
        <v>8359</v>
      </c>
      <c r="F78" s="19"/>
      <c r="G78" s="14">
        <f t="shared" si="6"/>
        <v>8359</v>
      </c>
      <c r="H78" s="13"/>
    </row>
    <row r="79" spans="1:8" hidden="1" x14ac:dyDescent="0.25">
      <c r="A79" s="17">
        <v>42455</v>
      </c>
      <c r="B79" s="21" t="s">
        <v>40</v>
      </c>
      <c r="C79" s="13" t="s">
        <v>161</v>
      </c>
      <c r="D79" s="764">
        <v>962</v>
      </c>
      <c r="E79" s="22">
        <v>3135</v>
      </c>
      <c r="F79" s="19"/>
      <c r="G79" s="14">
        <f t="shared" si="6"/>
        <v>3135</v>
      </c>
      <c r="H79" s="13"/>
    </row>
    <row r="80" spans="1:8" hidden="1" x14ac:dyDescent="0.25">
      <c r="A80" s="17">
        <v>42448</v>
      </c>
      <c r="B80" s="21" t="s">
        <v>40</v>
      </c>
      <c r="C80" s="13" t="s">
        <v>166</v>
      </c>
      <c r="D80" s="764">
        <v>6911</v>
      </c>
      <c r="E80" s="22">
        <v>39200</v>
      </c>
      <c r="F80" s="19"/>
      <c r="G80" s="14">
        <f t="shared" si="6"/>
        <v>39200</v>
      </c>
      <c r="H80" s="13"/>
    </row>
    <row r="81" spans="1:8" hidden="1" x14ac:dyDescent="0.25">
      <c r="A81" s="17">
        <v>42443</v>
      </c>
      <c r="B81" s="21" t="s">
        <v>40</v>
      </c>
      <c r="C81" s="13" t="s">
        <v>166</v>
      </c>
      <c r="D81" s="764">
        <v>6880</v>
      </c>
      <c r="E81" s="22">
        <v>39200</v>
      </c>
      <c r="F81" s="19"/>
      <c r="G81" s="14">
        <f t="shared" si="6"/>
        <v>39200</v>
      </c>
      <c r="H81" s="13"/>
    </row>
    <row r="82" spans="1:8" hidden="1" x14ac:dyDescent="0.25">
      <c r="A82" s="17">
        <v>42462</v>
      </c>
      <c r="B82" s="21" t="s">
        <v>129</v>
      </c>
      <c r="C82" s="13" t="s">
        <v>166</v>
      </c>
      <c r="D82" s="764">
        <v>7001</v>
      </c>
      <c r="E82" s="22">
        <v>18300</v>
      </c>
      <c r="F82" s="19"/>
      <c r="G82" s="14">
        <f t="shared" si="6"/>
        <v>18300</v>
      </c>
      <c r="H82" s="13"/>
    </row>
    <row r="83" spans="1:8" hidden="1" x14ac:dyDescent="0.25">
      <c r="A83" s="17">
        <v>42468</v>
      </c>
      <c r="B83" s="21" t="s">
        <v>154</v>
      </c>
      <c r="C83" s="13" t="s">
        <v>166</v>
      </c>
      <c r="D83" s="764">
        <v>7022</v>
      </c>
      <c r="E83" s="22">
        <v>42800</v>
      </c>
      <c r="F83" s="19"/>
      <c r="G83" s="14">
        <f t="shared" si="6"/>
        <v>42800</v>
      </c>
      <c r="H83" s="13"/>
    </row>
    <row r="84" spans="1:8" hidden="1" x14ac:dyDescent="0.25">
      <c r="A84" s="17">
        <v>42472</v>
      </c>
      <c r="B84" s="21" t="s">
        <v>40</v>
      </c>
      <c r="C84" s="13" t="s">
        <v>166</v>
      </c>
      <c r="D84" s="764">
        <v>7047</v>
      </c>
      <c r="E84" s="22">
        <v>16000</v>
      </c>
      <c r="F84" s="19"/>
      <c r="G84" s="14">
        <f t="shared" si="6"/>
        <v>16000</v>
      </c>
      <c r="H84" s="13"/>
    </row>
    <row r="85" spans="1:8" hidden="1" x14ac:dyDescent="0.25">
      <c r="A85" s="17">
        <v>42457</v>
      </c>
      <c r="B85" s="21" t="s">
        <v>40</v>
      </c>
      <c r="C85" s="13" t="s">
        <v>166</v>
      </c>
      <c r="D85" s="764">
        <v>11563</v>
      </c>
      <c r="E85" s="22">
        <v>1710</v>
      </c>
      <c r="F85" s="19"/>
      <c r="G85" s="14">
        <f t="shared" si="6"/>
        <v>1710</v>
      </c>
      <c r="H85" s="13"/>
    </row>
    <row r="86" spans="1:8" hidden="1" x14ac:dyDescent="0.25">
      <c r="A86" s="17">
        <v>42444</v>
      </c>
      <c r="B86" s="21" t="s">
        <v>40</v>
      </c>
      <c r="C86" s="13" t="s">
        <v>166</v>
      </c>
      <c r="D86" s="764">
        <v>11500</v>
      </c>
      <c r="E86" s="22">
        <v>1200</v>
      </c>
      <c r="F86" s="19"/>
      <c r="G86" s="14">
        <f t="shared" si="6"/>
        <v>1200</v>
      </c>
      <c r="H86" s="13"/>
    </row>
    <row r="87" spans="1:8" hidden="1" x14ac:dyDescent="0.25">
      <c r="A87" s="17">
        <v>42478</v>
      </c>
      <c r="B87" s="21" t="s">
        <v>130</v>
      </c>
      <c r="C87" s="13" t="s">
        <v>169</v>
      </c>
      <c r="D87" s="764">
        <v>242</v>
      </c>
      <c r="E87" s="22">
        <v>7200</v>
      </c>
      <c r="F87" s="19"/>
      <c r="G87" s="14">
        <f t="shared" si="6"/>
        <v>7200</v>
      </c>
      <c r="H87" s="13"/>
    </row>
    <row r="88" spans="1:8" hidden="1" x14ac:dyDescent="0.25">
      <c r="A88" s="17">
        <v>42450</v>
      </c>
      <c r="B88" s="21" t="s">
        <v>40</v>
      </c>
      <c r="C88" s="13" t="s">
        <v>164</v>
      </c>
      <c r="D88" s="764">
        <v>9254</v>
      </c>
      <c r="E88" s="22">
        <v>12164</v>
      </c>
      <c r="F88" s="19"/>
      <c r="G88" s="14">
        <f t="shared" si="6"/>
        <v>12164</v>
      </c>
      <c r="H88" s="13"/>
    </row>
    <row r="89" spans="1:8" hidden="1" x14ac:dyDescent="0.25">
      <c r="A89" s="17">
        <v>42478</v>
      </c>
      <c r="B89" s="21" t="s">
        <v>40</v>
      </c>
      <c r="C89" s="13" t="s">
        <v>164</v>
      </c>
      <c r="D89" s="764">
        <v>9644</v>
      </c>
      <c r="E89" s="22">
        <v>13906</v>
      </c>
      <c r="F89" s="19"/>
      <c r="G89" s="14">
        <f t="shared" si="6"/>
        <v>13906</v>
      </c>
      <c r="H89" s="13"/>
    </row>
    <row r="90" spans="1:8" hidden="1" x14ac:dyDescent="0.25">
      <c r="A90" s="17">
        <v>42469</v>
      </c>
      <c r="B90" s="21" t="s">
        <v>40</v>
      </c>
      <c r="C90" s="13" t="s">
        <v>161</v>
      </c>
      <c r="D90" s="764">
        <v>990</v>
      </c>
      <c r="E90" s="22">
        <v>9594</v>
      </c>
      <c r="F90" s="19"/>
      <c r="G90" s="14">
        <f t="shared" si="6"/>
        <v>9594</v>
      </c>
      <c r="H90" s="13"/>
    </row>
    <row r="91" spans="1:8" hidden="1" x14ac:dyDescent="0.25">
      <c r="A91" s="17">
        <v>42486</v>
      </c>
      <c r="B91" s="21" t="s">
        <v>154</v>
      </c>
      <c r="C91" s="13" t="s">
        <v>169</v>
      </c>
      <c r="D91" s="764">
        <v>246</v>
      </c>
      <c r="E91" s="22">
        <v>12500</v>
      </c>
      <c r="F91" s="19"/>
      <c r="G91" s="14">
        <f t="shared" si="6"/>
        <v>12500</v>
      </c>
      <c r="H91" s="13"/>
    </row>
    <row r="92" spans="1:8" hidden="1" x14ac:dyDescent="0.25">
      <c r="A92" s="17">
        <v>42473</v>
      </c>
      <c r="B92" s="21" t="s">
        <v>40</v>
      </c>
      <c r="C92" s="13" t="s">
        <v>161</v>
      </c>
      <c r="D92" s="764">
        <v>1004</v>
      </c>
      <c r="E92" s="22">
        <v>9543</v>
      </c>
      <c r="F92" s="19"/>
      <c r="G92" s="14">
        <f t="shared" si="6"/>
        <v>9543</v>
      </c>
      <c r="H92" s="13"/>
    </row>
    <row r="93" spans="1:8" hidden="1" x14ac:dyDescent="0.25">
      <c r="A93" s="17">
        <v>42478</v>
      </c>
      <c r="B93" s="21" t="s">
        <v>130</v>
      </c>
      <c r="C93" s="13" t="s">
        <v>161</v>
      </c>
      <c r="D93" s="764">
        <v>1018</v>
      </c>
      <c r="E93" s="22">
        <v>5928</v>
      </c>
      <c r="F93" s="19"/>
      <c r="G93" s="14">
        <f t="shared" si="6"/>
        <v>5928</v>
      </c>
      <c r="H93" s="13"/>
    </row>
    <row r="94" spans="1:8" hidden="1" x14ac:dyDescent="0.25">
      <c r="A94" s="17">
        <v>42481</v>
      </c>
      <c r="B94" s="21" t="s">
        <v>129</v>
      </c>
      <c r="C94" s="13" t="s">
        <v>169</v>
      </c>
      <c r="D94" s="764"/>
      <c r="E94" s="22"/>
      <c r="F94" s="19">
        <v>72650</v>
      </c>
      <c r="G94" s="14">
        <f t="shared" ref="G94:G100" si="7">E94-F94</f>
        <v>-72650</v>
      </c>
      <c r="H94" s="13"/>
    </row>
    <row r="95" spans="1:8" hidden="1" x14ac:dyDescent="0.25">
      <c r="A95" s="17">
        <v>42481</v>
      </c>
      <c r="B95" s="21" t="s">
        <v>38</v>
      </c>
      <c r="C95" s="13" t="s">
        <v>169</v>
      </c>
      <c r="D95" s="764"/>
      <c r="E95" s="22"/>
      <c r="F95" s="19">
        <v>16709</v>
      </c>
      <c r="G95" s="14">
        <f t="shared" si="7"/>
        <v>-16709</v>
      </c>
      <c r="H95" s="13"/>
    </row>
    <row r="96" spans="1:8" hidden="1" x14ac:dyDescent="0.25">
      <c r="A96" s="17">
        <v>42481</v>
      </c>
      <c r="B96" s="21" t="s">
        <v>40</v>
      </c>
      <c r="C96" s="13" t="s">
        <v>169</v>
      </c>
      <c r="D96" s="764"/>
      <c r="E96" s="22"/>
      <c r="F96" s="19">
        <v>10641</v>
      </c>
      <c r="G96" s="14">
        <f t="shared" si="7"/>
        <v>-10641</v>
      </c>
      <c r="H96" s="13"/>
    </row>
    <row r="97" spans="1:8" hidden="1" x14ac:dyDescent="0.25">
      <c r="A97" s="17">
        <v>42495</v>
      </c>
      <c r="B97" s="21" t="s">
        <v>14</v>
      </c>
      <c r="C97" s="13" t="s">
        <v>164</v>
      </c>
      <c r="D97" s="764"/>
      <c r="E97" s="22"/>
      <c r="F97" s="19">
        <v>30677</v>
      </c>
      <c r="G97" s="14">
        <f t="shared" si="7"/>
        <v>-30677</v>
      </c>
      <c r="H97" s="13"/>
    </row>
    <row r="98" spans="1:8" hidden="1" x14ac:dyDescent="0.25">
      <c r="A98" s="17">
        <v>42495</v>
      </c>
      <c r="B98" s="21" t="s">
        <v>130</v>
      </c>
      <c r="C98" s="13" t="s">
        <v>164</v>
      </c>
      <c r="D98" s="764"/>
      <c r="E98" s="22"/>
      <c r="F98" s="19">
        <v>30000</v>
      </c>
      <c r="G98" s="14">
        <f t="shared" si="7"/>
        <v>-30000</v>
      </c>
      <c r="H98" s="13"/>
    </row>
    <row r="99" spans="1:8" hidden="1" x14ac:dyDescent="0.25">
      <c r="A99" s="17">
        <v>42495</v>
      </c>
      <c r="B99" s="21" t="s">
        <v>40</v>
      </c>
      <c r="C99" s="13" t="s">
        <v>164</v>
      </c>
      <c r="D99" s="764"/>
      <c r="E99" s="22"/>
      <c r="F99" s="19">
        <v>39323</v>
      </c>
      <c r="G99" s="14">
        <f t="shared" si="7"/>
        <v>-39323</v>
      </c>
      <c r="H99" s="13"/>
    </row>
    <row r="100" spans="1:8" hidden="1" x14ac:dyDescent="0.25">
      <c r="A100" s="17">
        <v>42494</v>
      </c>
      <c r="B100" s="21" t="s">
        <v>154</v>
      </c>
      <c r="C100" s="13" t="s">
        <v>166</v>
      </c>
      <c r="D100" s="764">
        <v>44729</v>
      </c>
      <c r="E100" s="22">
        <v>2200</v>
      </c>
      <c r="F100" s="19"/>
      <c r="G100" s="14">
        <f t="shared" si="7"/>
        <v>2200</v>
      </c>
      <c r="H100" s="13"/>
    </row>
    <row r="101" spans="1:8" hidden="1" x14ac:dyDescent="0.25">
      <c r="A101" s="17">
        <v>42487</v>
      </c>
      <c r="B101" s="21" t="s">
        <v>40</v>
      </c>
      <c r="C101" s="13" t="s">
        <v>161</v>
      </c>
      <c r="D101" s="764">
        <v>1049</v>
      </c>
      <c r="E101" s="22">
        <v>17671</v>
      </c>
      <c r="F101" s="19"/>
      <c r="G101" s="14">
        <f t="shared" ref="G101:G132" si="8">E101-F101</f>
        <v>17671</v>
      </c>
      <c r="H101" s="13"/>
    </row>
    <row r="102" spans="1:8" hidden="1" x14ac:dyDescent="0.25">
      <c r="A102" s="17">
        <v>42483</v>
      </c>
      <c r="B102" s="21" t="s">
        <v>130</v>
      </c>
      <c r="C102" s="13" t="s">
        <v>161</v>
      </c>
      <c r="D102" s="764">
        <v>1033</v>
      </c>
      <c r="E102" s="22">
        <v>17512</v>
      </c>
      <c r="F102" s="19"/>
      <c r="G102" s="14">
        <f t="shared" si="8"/>
        <v>17512</v>
      </c>
      <c r="H102" s="13"/>
    </row>
    <row r="103" spans="1:8" hidden="1" x14ac:dyDescent="0.25">
      <c r="A103" s="17">
        <v>42483</v>
      </c>
      <c r="B103" s="21" t="s">
        <v>40</v>
      </c>
      <c r="C103" s="13" t="s">
        <v>166</v>
      </c>
      <c r="D103" s="764">
        <v>7110</v>
      </c>
      <c r="E103" s="22">
        <v>75800</v>
      </c>
      <c r="F103" s="19"/>
      <c r="G103" s="14">
        <f t="shared" si="8"/>
        <v>75800</v>
      </c>
      <c r="H103" s="13"/>
    </row>
    <row r="104" spans="1:8" hidden="1" x14ac:dyDescent="0.25">
      <c r="A104" s="17">
        <v>42483</v>
      </c>
      <c r="B104" s="21" t="s">
        <v>154</v>
      </c>
      <c r="C104" s="13" t="s">
        <v>166</v>
      </c>
      <c r="D104" s="764">
        <v>7116</v>
      </c>
      <c r="E104" s="22">
        <v>56300</v>
      </c>
      <c r="F104" s="19"/>
      <c r="G104" s="14">
        <f t="shared" si="8"/>
        <v>56300</v>
      </c>
      <c r="H104" s="13"/>
    </row>
    <row r="105" spans="1:8" hidden="1" x14ac:dyDescent="0.25">
      <c r="A105" s="17">
        <v>42489</v>
      </c>
      <c r="B105" s="21" t="s">
        <v>36</v>
      </c>
      <c r="C105" s="13" t="s">
        <v>166</v>
      </c>
      <c r="D105" s="764">
        <v>7156</v>
      </c>
      <c r="E105" s="22">
        <v>9360</v>
      </c>
      <c r="F105" s="19"/>
      <c r="G105" s="14">
        <f t="shared" si="8"/>
        <v>9360</v>
      </c>
      <c r="H105" s="13"/>
    </row>
    <row r="106" spans="1:8" hidden="1" x14ac:dyDescent="0.25">
      <c r="A106" s="17">
        <v>42490</v>
      </c>
      <c r="B106" s="21" t="s">
        <v>154</v>
      </c>
      <c r="C106" s="13" t="s">
        <v>166</v>
      </c>
      <c r="D106" s="764">
        <v>7166</v>
      </c>
      <c r="E106" s="22">
        <v>42000</v>
      </c>
      <c r="F106" s="19"/>
      <c r="G106" s="14">
        <f t="shared" si="8"/>
        <v>42000</v>
      </c>
      <c r="H106" s="53"/>
    </row>
    <row r="107" spans="1:8" hidden="1" x14ac:dyDescent="0.25">
      <c r="A107" s="17">
        <v>42502</v>
      </c>
      <c r="B107" s="21" t="s">
        <v>672</v>
      </c>
      <c r="C107" s="13" t="s">
        <v>180</v>
      </c>
      <c r="D107" s="764">
        <v>13346</v>
      </c>
      <c r="E107" s="22">
        <v>35250</v>
      </c>
      <c r="F107" s="19"/>
      <c r="G107" s="14">
        <f t="shared" si="8"/>
        <v>35250</v>
      </c>
      <c r="H107" s="11" t="s">
        <v>1210</v>
      </c>
    </row>
    <row r="108" spans="1:8" hidden="1" x14ac:dyDescent="0.25">
      <c r="A108" s="17">
        <v>42502</v>
      </c>
      <c r="B108" s="21" t="s">
        <v>672</v>
      </c>
      <c r="C108" s="13" t="s">
        <v>180</v>
      </c>
      <c r="D108" s="764">
        <v>13311</v>
      </c>
      <c r="E108" s="22">
        <v>169650</v>
      </c>
      <c r="F108" s="19"/>
      <c r="G108" s="14">
        <f t="shared" si="8"/>
        <v>169650</v>
      </c>
      <c r="H108" s="11"/>
    </row>
    <row r="109" spans="1:8" hidden="1" x14ac:dyDescent="0.25">
      <c r="A109" s="17">
        <v>42502</v>
      </c>
      <c r="B109" s="10" t="s">
        <v>1086</v>
      </c>
      <c r="C109" s="13" t="s">
        <v>180</v>
      </c>
      <c r="D109" s="764">
        <v>13406</v>
      </c>
      <c r="E109" s="22">
        <v>49500</v>
      </c>
      <c r="F109" s="19"/>
      <c r="G109" s="14">
        <f t="shared" si="8"/>
        <v>49500</v>
      </c>
      <c r="H109" s="11"/>
    </row>
    <row r="110" spans="1:8" ht="16.5" hidden="1" thickBot="1" x14ac:dyDescent="0.3">
      <c r="A110" s="17">
        <v>42502</v>
      </c>
      <c r="B110" s="21" t="s">
        <v>464</v>
      </c>
      <c r="C110" s="13" t="s">
        <v>180</v>
      </c>
      <c r="D110" s="764" t="s">
        <v>886</v>
      </c>
      <c r="E110" s="22">
        <v>1183000</v>
      </c>
      <c r="F110" s="19"/>
      <c r="G110" s="14">
        <f t="shared" si="8"/>
        <v>1183000</v>
      </c>
      <c r="H110" s="52"/>
    </row>
    <row r="111" spans="1:8" hidden="1" x14ac:dyDescent="0.25">
      <c r="A111" s="17">
        <v>42502</v>
      </c>
      <c r="B111" s="21" t="s">
        <v>464</v>
      </c>
      <c r="C111" s="13" t="s">
        <v>180</v>
      </c>
      <c r="D111" s="764" t="s">
        <v>887</v>
      </c>
      <c r="E111" s="22">
        <v>1342080</v>
      </c>
      <c r="F111" s="19"/>
      <c r="G111" s="14">
        <f t="shared" si="8"/>
        <v>1342080</v>
      </c>
      <c r="H111" s="54"/>
    </row>
    <row r="112" spans="1:8" hidden="1" x14ac:dyDescent="0.25">
      <c r="A112" s="17">
        <v>42502</v>
      </c>
      <c r="B112" s="21" t="s">
        <v>40</v>
      </c>
      <c r="C112" s="13" t="s">
        <v>180</v>
      </c>
      <c r="D112" s="764" t="s">
        <v>888</v>
      </c>
      <c r="E112" s="22">
        <v>217691</v>
      </c>
      <c r="F112" s="19"/>
      <c r="G112" s="14">
        <f t="shared" si="8"/>
        <v>217691</v>
      </c>
      <c r="H112" s="13"/>
    </row>
    <row r="113" spans="1:8" hidden="1" x14ac:dyDescent="0.25">
      <c r="A113" s="17">
        <v>42502</v>
      </c>
      <c r="B113" s="21" t="s">
        <v>40</v>
      </c>
      <c r="C113" s="13" t="s">
        <v>180</v>
      </c>
      <c r="D113" s="764">
        <v>13133</v>
      </c>
      <c r="E113" s="22">
        <v>769500</v>
      </c>
      <c r="F113" s="19"/>
      <c r="G113" s="14">
        <f t="shared" si="8"/>
        <v>769500</v>
      </c>
      <c r="H113" s="13"/>
    </row>
    <row r="114" spans="1:8" hidden="1" x14ac:dyDescent="0.25">
      <c r="A114" s="17">
        <v>42506</v>
      </c>
      <c r="B114" s="21" t="s">
        <v>40</v>
      </c>
      <c r="C114" s="13" t="s">
        <v>180</v>
      </c>
      <c r="D114" s="764"/>
      <c r="E114" s="22"/>
      <c r="F114" s="12">
        <v>285529</v>
      </c>
      <c r="G114" s="14">
        <f t="shared" si="8"/>
        <v>-285529</v>
      </c>
      <c r="H114" s="13"/>
    </row>
    <row r="115" spans="1:8" hidden="1" x14ac:dyDescent="0.25">
      <c r="A115" s="17">
        <v>42506</v>
      </c>
      <c r="B115" s="21" t="s">
        <v>672</v>
      </c>
      <c r="C115" s="13" t="s">
        <v>180</v>
      </c>
      <c r="D115" s="764"/>
      <c r="E115" s="22"/>
      <c r="F115" s="49">
        <v>359790</v>
      </c>
      <c r="G115" s="14">
        <f t="shared" si="8"/>
        <v>-359790</v>
      </c>
      <c r="H115" s="13"/>
    </row>
    <row r="116" spans="1:8" hidden="1" x14ac:dyDescent="0.25">
      <c r="A116" s="17">
        <v>42506</v>
      </c>
      <c r="B116" s="21" t="s">
        <v>129</v>
      </c>
      <c r="C116" s="13" t="s">
        <v>180</v>
      </c>
      <c r="D116" s="764"/>
      <c r="E116" s="22"/>
      <c r="F116" s="49">
        <v>31500</v>
      </c>
      <c r="G116" s="14">
        <f t="shared" si="8"/>
        <v>-31500</v>
      </c>
      <c r="H116" s="13"/>
    </row>
    <row r="117" spans="1:8" hidden="1" x14ac:dyDescent="0.25">
      <c r="A117" s="17">
        <v>42506</v>
      </c>
      <c r="B117" s="10" t="s">
        <v>1086</v>
      </c>
      <c r="C117" s="13" t="s">
        <v>180</v>
      </c>
      <c r="D117" s="764"/>
      <c r="E117" s="22"/>
      <c r="F117" s="49">
        <v>27990</v>
      </c>
      <c r="G117" s="14">
        <f t="shared" si="8"/>
        <v>-27990</v>
      </c>
      <c r="H117" s="13"/>
    </row>
    <row r="118" spans="1:8" hidden="1" x14ac:dyDescent="0.25">
      <c r="A118" s="17">
        <v>42506</v>
      </c>
      <c r="B118" s="21" t="s">
        <v>130</v>
      </c>
      <c r="C118" s="13" t="s">
        <v>180</v>
      </c>
      <c r="D118" s="764"/>
      <c r="E118" s="22"/>
      <c r="F118" s="49">
        <v>260500</v>
      </c>
      <c r="G118" s="14">
        <f t="shared" si="8"/>
        <v>-260500</v>
      </c>
      <c r="H118" s="13" t="s">
        <v>892</v>
      </c>
    </row>
    <row r="119" spans="1:8" hidden="1" x14ac:dyDescent="0.25">
      <c r="A119" s="17">
        <v>42506</v>
      </c>
      <c r="B119" s="21" t="s">
        <v>768</v>
      </c>
      <c r="C119" s="13" t="s">
        <v>180</v>
      </c>
      <c r="D119" s="764"/>
      <c r="E119" s="22"/>
      <c r="F119" s="49">
        <v>79460</v>
      </c>
      <c r="G119" s="14">
        <f t="shared" si="8"/>
        <v>-79460</v>
      </c>
      <c r="H119" s="13" t="s">
        <v>892</v>
      </c>
    </row>
    <row r="120" spans="1:8" hidden="1" x14ac:dyDescent="0.25">
      <c r="A120" s="17">
        <v>42492</v>
      </c>
      <c r="B120" s="21" t="s">
        <v>464</v>
      </c>
      <c r="C120" s="13" t="s">
        <v>161</v>
      </c>
      <c r="D120" s="764">
        <v>1062</v>
      </c>
      <c r="E120" s="22">
        <v>215595</v>
      </c>
      <c r="F120" s="19"/>
      <c r="G120" s="14">
        <f t="shared" si="8"/>
        <v>215595</v>
      </c>
      <c r="H120" s="13" t="s">
        <v>892</v>
      </c>
    </row>
    <row r="121" spans="1:8" hidden="1" x14ac:dyDescent="0.25">
      <c r="A121" s="17">
        <v>42504</v>
      </c>
      <c r="B121" s="21" t="s">
        <v>40</v>
      </c>
      <c r="C121" s="13" t="s">
        <v>161</v>
      </c>
      <c r="D121" s="764">
        <v>1113</v>
      </c>
      <c r="E121" s="22">
        <v>150603</v>
      </c>
      <c r="F121" s="19"/>
      <c r="G121" s="14">
        <f t="shared" si="8"/>
        <v>150603</v>
      </c>
      <c r="H121" s="13"/>
    </row>
    <row r="122" spans="1:8" hidden="1" x14ac:dyDescent="0.25">
      <c r="A122" s="17">
        <v>42500</v>
      </c>
      <c r="B122" s="21" t="s">
        <v>154</v>
      </c>
      <c r="C122" s="13" t="s">
        <v>166</v>
      </c>
      <c r="D122" s="764">
        <v>7233</v>
      </c>
      <c r="E122" s="22">
        <v>28800</v>
      </c>
      <c r="F122" s="19"/>
      <c r="G122" s="14">
        <f t="shared" si="8"/>
        <v>28800</v>
      </c>
      <c r="H122" s="13"/>
    </row>
    <row r="123" spans="1:8" hidden="1" x14ac:dyDescent="0.25">
      <c r="A123" s="17">
        <v>42492</v>
      </c>
      <c r="B123" s="21" t="s">
        <v>129</v>
      </c>
      <c r="C123" s="13" t="s">
        <v>166</v>
      </c>
      <c r="D123" s="764">
        <v>7178</v>
      </c>
      <c r="E123" s="22">
        <v>20850</v>
      </c>
      <c r="F123" s="19"/>
      <c r="G123" s="14">
        <f t="shared" si="8"/>
        <v>20850</v>
      </c>
      <c r="H123" s="13"/>
    </row>
    <row r="124" spans="1:8" hidden="1" x14ac:dyDescent="0.25">
      <c r="A124" s="17">
        <v>42503</v>
      </c>
      <c r="B124" s="21" t="s">
        <v>154</v>
      </c>
      <c r="C124" s="13" t="s">
        <v>166</v>
      </c>
      <c r="D124" s="764">
        <v>7258</v>
      </c>
      <c r="E124" s="22">
        <v>32800</v>
      </c>
      <c r="F124" s="19"/>
      <c r="G124" s="14">
        <f t="shared" si="8"/>
        <v>32800</v>
      </c>
      <c r="H124" s="13"/>
    </row>
    <row r="125" spans="1:8" hidden="1" x14ac:dyDescent="0.25">
      <c r="A125" s="17">
        <v>42503</v>
      </c>
      <c r="B125" s="21" t="s">
        <v>154</v>
      </c>
      <c r="C125" s="13" t="s">
        <v>166</v>
      </c>
      <c r="D125" s="764">
        <v>11729</v>
      </c>
      <c r="E125" s="22">
        <v>2200</v>
      </c>
      <c r="F125" s="19"/>
      <c r="G125" s="14">
        <f t="shared" si="8"/>
        <v>2200</v>
      </c>
      <c r="H125" s="13"/>
    </row>
    <row r="126" spans="1:8" hidden="1" x14ac:dyDescent="0.25">
      <c r="A126" s="17">
        <v>42474</v>
      </c>
      <c r="B126" s="21" t="s">
        <v>40</v>
      </c>
      <c r="C126" s="13" t="s">
        <v>164</v>
      </c>
      <c r="D126" s="764">
        <v>9830</v>
      </c>
      <c r="E126" s="22">
        <v>456</v>
      </c>
      <c r="F126" s="19"/>
      <c r="G126" s="14">
        <f t="shared" si="8"/>
        <v>456</v>
      </c>
      <c r="H126" s="13"/>
    </row>
    <row r="127" spans="1:8" hidden="1" x14ac:dyDescent="0.25">
      <c r="A127" s="17">
        <v>42476</v>
      </c>
      <c r="B127" s="21" t="s">
        <v>40</v>
      </c>
      <c r="C127" s="13" t="s">
        <v>164</v>
      </c>
      <c r="D127" s="764">
        <v>10514</v>
      </c>
      <c r="E127" s="22">
        <v>18825</v>
      </c>
      <c r="F127" s="19"/>
      <c r="G127" s="14">
        <f t="shared" si="8"/>
        <v>18825</v>
      </c>
      <c r="H127" s="13"/>
    </row>
    <row r="128" spans="1:8" hidden="1" x14ac:dyDescent="0.25">
      <c r="A128" s="17">
        <v>42499</v>
      </c>
      <c r="B128" s="21" t="s">
        <v>40</v>
      </c>
      <c r="C128" s="13" t="s">
        <v>164</v>
      </c>
      <c r="D128" s="764">
        <v>10376</v>
      </c>
      <c r="E128" s="22">
        <v>6578</v>
      </c>
      <c r="F128" s="19"/>
      <c r="G128" s="14">
        <f t="shared" si="8"/>
        <v>6578</v>
      </c>
      <c r="H128" s="13"/>
    </row>
    <row r="129" spans="1:8" hidden="1" x14ac:dyDescent="0.25">
      <c r="A129" s="17">
        <v>42520</v>
      </c>
      <c r="B129" s="21" t="s">
        <v>36</v>
      </c>
      <c r="C129" s="13" t="s">
        <v>166</v>
      </c>
      <c r="D129" s="764"/>
      <c r="E129" s="22"/>
      <c r="F129" s="19">
        <v>9360</v>
      </c>
      <c r="G129" s="14">
        <f t="shared" si="8"/>
        <v>-9360</v>
      </c>
      <c r="H129" s="13"/>
    </row>
    <row r="130" spans="1:8" hidden="1" x14ac:dyDescent="0.25">
      <c r="A130" s="17">
        <v>42520</v>
      </c>
      <c r="B130" s="21" t="s">
        <v>129</v>
      </c>
      <c r="C130" s="13" t="s">
        <v>166</v>
      </c>
      <c r="D130" s="764"/>
      <c r="E130" s="22"/>
      <c r="F130" s="19">
        <v>41050</v>
      </c>
      <c r="G130" s="14">
        <f t="shared" si="8"/>
        <v>-41050</v>
      </c>
      <c r="H130" s="13"/>
    </row>
    <row r="131" spans="1:8" hidden="1" x14ac:dyDescent="0.25">
      <c r="A131" s="17">
        <v>42520</v>
      </c>
      <c r="B131" s="21" t="s">
        <v>1205</v>
      </c>
      <c r="C131" s="13" t="s">
        <v>166</v>
      </c>
      <c r="D131" s="764"/>
      <c r="E131" s="22"/>
      <c r="F131" s="19">
        <v>149590</v>
      </c>
      <c r="G131" s="14">
        <f t="shared" si="8"/>
        <v>-149590</v>
      </c>
      <c r="H131" s="13"/>
    </row>
    <row r="132" spans="1:8" hidden="1" x14ac:dyDescent="0.25">
      <c r="A132" s="17">
        <v>42515</v>
      </c>
      <c r="B132" s="21" t="s">
        <v>40</v>
      </c>
      <c r="C132" s="13" t="s">
        <v>166</v>
      </c>
      <c r="D132" s="764">
        <v>7322</v>
      </c>
      <c r="E132" s="22">
        <v>33900</v>
      </c>
      <c r="F132" s="19"/>
      <c r="G132" s="14">
        <f t="shared" si="8"/>
        <v>33900</v>
      </c>
      <c r="H132" s="13"/>
    </row>
    <row r="133" spans="1:8" hidden="1" x14ac:dyDescent="0.25">
      <c r="A133" s="17">
        <v>42521</v>
      </c>
      <c r="B133" s="21" t="s">
        <v>40</v>
      </c>
      <c r="C133" s="13" t="s">
        <v>169</v>
      </c>
      <c r="D133" s="764">
        <v>285</v>
      </c>
      <c r="E133" s="22">
        <v>12848</v>
      </c>
      <c r="F133" s="19"/>
      <c r="G133" s="14">
        <f t="shared" ref="G133:G178" si="9">E133-F133</f>
        <v>12848</v>
      </c>
      <c r="H133" s="13"/>
    </row>
    <row r="134" spans="1:8" hidden="1" x14ac:dyDescent="0.25">
      <c r="A134" s="17">
        <v>42530</v>
      </c>
      <c r="B134" s="21" t="s">
        <v>40</v>
      </c>
      <c r="C134" s="13" t="s">
        <v>166</v>
      </c>
      <c r="D134" s="764" t="s">
        <v>953</v>
      </c>
      <c r="E134" s="22"/>
      <c r="F134" s="19">
        <v>45600</v>
      </c>
      <c r="G134" s="14">
        <f t="shared" si="9"/>
        <v>-45600</v>
      </c>
      <c r="H134" s="34"/>
    </row>
    <row r="135" spans="1:8" hidden="1" x14ac:dyDescent="0.25">
      <c r="A135" s="17">
        <v>42530</v>
      </c>
      <c r="B135" s="21" t="s">
        <v>1205</v>
      </c>
      <c r="C135" s="13" t="s">
        <v>166</v>
      </c>
      <c r="D135" s="764" t="s">
        <v>953</v>
      </c>
      <c r="E135" s="22"/>
      <c r="F135" s="19">
        <v>24400</v>
      </c>
      <c r="G135" s="14">
        <f t="shared" si="9"/>
        <v>-24400</v>
      </c>
      <c r="H135" s="7" t="s">
        <v>954</v>
      </c>
    </row>
    <row r="136" spans="1:8" hidden="1" x14ac:dyDescent="0.25">
      <c r="A136" s="17">
        <v>42530</v>
      </c>
      <c r="B136" s="21" t="s">
        <v>1205</v>
      </c>
      <c r="C136" s="13" t="s">
        <v>166</v>
      </c>
      <c r="D136" s="764" t="s">
        <v>953</v>
      </c>
      <c r="E136" s="22"/>
      <c r="F136" s="19">
        <v>30000</v>
      </c>
      <c r="G136" s="14">
        <f t="shared" si="9"/>
        <v>-30000</v>
      </c>
    </row>
    <row r="137" spans="1:8" hidden="1" x14ac:dyDescent="0.25">
      <c r="A137" s="17">
        <v>42513</v>
      </c>
      <c r="B137" s="21" t="s">
        <v>768</v>
      </c>
      <c r="C137" s="13" t="s">
        <v>166</v>
      </c>
      <c r="D137" s="764">
        <v>7302</v>
      </c>
      <c r="E137" s="22">
        <v>34550</v>
      </c>
      <c r="F137" s="19"/>
      <c r="G137" s="14">
        <f t="shared" si="9"/>
        <v>34550</v>
      </c>
    </row>
    <row r="138" spans="1:8" hidden="1" x14ac:dyDescent="0.25">
      <c r="A138" s="17">
        <v>42513</v>
      </c>
      <c r="B138" s="21" t="s">
        <v>154</v>
      </c>
      <c r="C138" s="13" t="s">
        <v>166</v>
      </c>
      <c r="D138" s="764">
        <v>7306</v>
      </c>
      <c r="E138" s="22">
        <v>32800</v>
      </c>
      <c r="F138" s="19"/>
      <c r="G138" s="14">
        <f t="shared" si="9"/>
        <v>32800</v>
      </c>
    </row>
    <row r="139" spans="1:8" hidden="1" x14ac:dyDescent="0.25">
      <c r="A139" s="17">
        <v>42521</v>
      </c>
      <c r="B139" s="21" t="s">
        <v>768</v>
      </c>
      <c r="C139" s="13" t="s">
        <v>166</v>
      </c>
      <c r="D139" s="764">
        <v>7360</v>
      </c>
      <c r="E139" s="22">
        <v>22650</v>
      </c>
      <c r="F139" s="19"/>
      <c r="G139" s="14">
        <f t="shared" si="9"/>
        <v>22650</v>
      </c>
    </row>
    <row r="140" spans="1:8" hidden="1" x14ac:dyDescent="0.25">
      <c r="A140" s="17">
        <v>42520</v>
      </c>
      <c r="B140" s="21" t="s">
        <v>40</v>
      </c>
      <c r="C140" s="13" t="s">
        <v>166</v>
      </c>
      <c r="D140" s="764">
        <v>11882</v>
      </c>
      <c r="E140" s="22">
        <v>3300</v>
      </c>
      <c r="F140" s="19"/>
      <c r="G140" s="14">
        <f t="shared" si="9"/>
        <v>3300</v>
      </c>
    </row>
    <row r="141" spans="1:8" hidden="1" x14ac:dyDescent="0.25">
      <c r="A141" s="17">
        <v>42514</v>
      </c>
      <c r="B141" s="21" t="s">
        <v>40</v>
      </c>
      <c r="C141" s="13" t="s">
        <v>161</v>
      </c>
      <c r="D141" s="764">
        <v>1143</v>
      </c>
      <c r="E141" s="22">
        <v>32204</v>
      </c>
      <c r="F141" s="19"/>
      <c r="G141" s="14">
        <f t="shared" si="9"/>
        <v>32204</v>
      </c>
    </row>
    <row r="142" spans="1:8" hidden="1" x14ac:dyDescent="0.25">
      <c r="A142" s="17">
        <v>42527</v>
      </c>
      <c r="B142" s="21" t="s">
        <v>768</v>
      </c>
      <c r="C142" s="13" t="s">
        <v>166</v>
      </c>
      <c r="D142" s="764">
        <v>7393</v>
      </c>
      <c r="E142" s="22">
        <v>7100</v>
      </c>
      <c r="F142" s="19"/>
      <c r="G142" s="14">
        <f t="shared" si="9"/>
        <v>7100</v>
      </c>
    </row>
    <row r="143" spans="1:8" hidden="1" x14ac:dyDescent="0.25">
      <c r="A143" s="17">
        <v>42527</v>
      </c>
      <c r="B143" s="21" t="s">
        <v>768</v>
      </c>
      <c r="C143" s="13" t="s">
        <v>166</v>
      </c>
      <c r="D143" s="764">
        <v>11923</v>
      </c>
      <c r="E143" s="22">
        <v>3300</v>
      </c>
      <c r="F143" s="19"/>
      <c r="G143" s="14">
        <f t="shared" si="9"/>
        <v>3300</v>
      </c>
    </row>
    <row r="144" spans="1:8" hidden="1" x14ac:dyDescent="0.25">
      <c r="A144" s="17">
        <v>42529</v>
      </c>
      <c r="B144" s="21" t="s">
        <v>768</v>
      </c>
      <c r="C144" s="13" t="s">
        <v>166</v>
      </c>
      <c r="D144" s="764">
        <v>11932</v>
      </c>
      <c r="E144" s="22">
        <v>9000</v>
      </c>
      <c r="F144" s="19"/>
      <c r="G144" s="14">
        <f t="shared" si="9"/>
        <v>9000</v>
      </c>
    </row>
    <row r="145" spans="1:7" hidden="1" x14ac:dyDescent="0.25">
      <c r="A145" s="17">
        <v>42532</v>
      </c>
      <c r="B145" s="10" t="s">
        <v>40</v>
      </c>
      <c r="C145" s="11" t="s">
        <v>166</v>
      </c>
      <c r="D145" s="766">
        <v>11949</v>
      </c>
      <c r="E145" s="8">
        <v>18000</v>
      </c>
      <c r="G145" s="6">
        <f t="shared" si="9"/>
        <v>18000</v>
      </c>
    </row>
    <row r="146" spans="1:7" hidden="1" x14ac:dyDescent="0.25">
      <c r="A146" s="17">
        <v>42537</v>
      </c>
      <c r="B146" s="10" t="s">
        <v>40</v>
      </c>
      <c r="C146" s="11" t="s">
        <v>166</v>
      </c>
      <c r="D146" s="766">
        <v>7479</v>
      </c>
      <c r="E146" s="8">
        <v>21800</v>
      </c>
      <c r="G146" s="6">
        <f t="shared" si="9"/>
        <v>21800</v>
      </c>
    </row>
    <row r="147" spans="1:7" hidden="1" x14ac:dyDescent="0.25">
      <c r="A147" s="17">
        <v>42548</v>
      </c>
      <c r="B147" s="10" t="s">
        <v>40</v>
      </c>
      <c r="C147" s="11" t="s">
        <v>166</v>
      </c>
      <c r="D147" s="766">
        <v>7558</v>
      </c>
      <c r="E147" s="8">
        <v>16800</v>
      </c>
      <c r="G147" s="6">
        <f t="shared" si="9"/>
        <v>16800</v>
      </c>
    </row>
    <row r="148" spans="1:7" hidden="1" x14ac:dyDescent="0.25">
      <c r="A148" s="17">
        <v>42551</v>
      </c>
      <c r="B148" s="21" t="s">
        <v>130</v>
      </c>
      <c r="C148" s="11" t="s">
        <v>169</v>
      </c>
      <c r="F148" s="9">
        <v>23060</v>
      </c>
      <c r="G148" s="6">
        <f t="shared" si="9"/>
        <v>-23060</v>
      </c>
    </row>
    <row r="149" spans="1:7" hidden="1" x14ac:dyDescent="0.25">
      <c r="A149" s="17">
        <v>42551</v>
      </c>
      <c r="B149" s="10" t="s">
        <v>40</v>
      </c>
      <c r="C149" s="11" t="s">
        <v>169</v>
      </c>
      <c r="F149" s="9">
        <v>26940</v>
      </c>
      <c r="G149" s="6">
        <f t="shared" si="9"/>
        <v>-26940</v>
      </c>
    </row>
    <row r="150" spans="1:7" hidden="1" x14ac:dyDescent="0.25">
      <c r="A150" s="17">
        <v>42550</v>
      </c>
      <c r="B150" s="10" t="s">
        <v>962</v>
      </c>
      <c r="C150" s="11" t="s">
        <v>166</v>
      </c>
      <c r="D150" s="766">
        <v>7565</v>
      </c>
      <c r="E150" s="8">
        <v>60850</v>
      </c>
      <c r="G150" s="6">
        <f t="shared" si="9"/>
        <v>60850</v>
      </c>
    </row>
    <row r="151" spans="1:7" hidden="1" x14ac:dyDescent="0.25">
      <c r="A151" s="17">
        <v>42541</v>
      </c>
      <c r="B151" s="10" t="s">
        <v>40</v>
      </c>
      <c r="C151" s="11" t="s">
        <v>161</v>
      </c>
      <c r="D151" s="766">
        <v>1211</v>
      </c>
      <c r="E151" s="8">
        <v>40717</v>
      </c>
      <c r="G151" s="6">
        <f t="shared" si="9"/>
        <v>40717</v>
      </c>
    </row>
    <row r="152" spans="1:7" hidden="1" x14ac:dyDescent="0.25">
      <c r="A152" s="17">
        <v>42553</v>
      </c>
      <c r="B152" s="10" t="s">
        <v>1086</v>
      </c>
      <c r="C152" s="11" t="s">
        <v>161</v>
      </c>
      <c r="D152" s="766">
        <v>6</v>
      </c>
      <c r="E152" s="8">
        <v>11240</v>
      </c>
      <c r="G152" s="6">
        <f t="shared" si="9"/>
        <v>11240</v>
      </c>
    </row>
    <row r="153" spans="1:7" hidden="1" x14ac:dyDescent="0.25">
      <c r="A153" s="17">
        <v>42564</v>
      </c>
      <c r="B153" s="10" t="s">
        <v>40</v>
      </c>
      <c r="C153" s="11" t="s">
        <v>166</v>
      </c>
      <c r="D153" s="766">
        <v>7586</v>
      </c>
      <c r="E153" s="8">
        <v>13550</v>
      </c>
      <c r="G153" s="6">
        <f t="shared" si="9"/>
        <v>13550</v>
      </c>
    </row>
    <row r="154" spans="1:7" hidden="1" x14ac:dyDescent="0.25">
      <c r="A154" s="17">
        <v>42569</v>
      </c>
      <c r="B154" s="10" t="s">
        <v>40</v>
      </c>
      <c r="C154" s="11" t="s">
        <v>161</v>
      </c>
      <c r="D154" s="766">
        <v>23</v>
      </c>
      <c r="E154" s="8">
        <v>124609</v>
      </c>
      <c r="G154" s="6">
        <f t="shared" si="9"/>
        <v>124609</v>
      </c>
    </row>
    <row r="155" spans="1:7" hidden="1" x14ac:dyDescent="0.25">
      <c r="A155" s="17">
        <v>42519</v>
      </c>
      <c r="B155" s="21" t="s">
        <v>464</v>
      </c>
      <c r="C155" s="11" t="s">
        <v>180</v>
      </c>
      <c r="D155" s="766">
        <v>7182</v>
      </c>
      <c r="E155" s="8">
        <v>375580</v>
      </c>
      <c r="G155" s="6">
        <f t="shared" si="9"/>
        <v>375580</v>
      </c>
    </row>
    <row r="156" spans="1:7" hidden="1" x14ac:dyDescent="0.25">
      <c r="A156" s="17">
        <v>42527</v>
      </c>
      <c r="B156" s="21" t="s">
        <v>464</v>
      </c>
      <c r="C156" s="11" t="s">
        <v>180</v>
      </c>
      <c r="D156" s="766">
        <v>7197</v>
      </c>
      <c r="E156" s="8">
        <v>10236</v>
      </c>
      <c r="G156" s="6">
        <f t="shared" si="9"/>
        <v>10236</v>
      </c>
    </row>
    <row r="157" spans="1:7" hidden="1" x14ac:dyDescent="0.25">
      <c r="A157" s="17">
        <v>42502</v>
      </c>
      <c r="B157" s="10" t="s">
        <v>672</v>
      </c>
      <c r="C157" s="11" t="s">
        <v>180</v>
      </c>
      <c r="D157" s="766">
        <v>7150</v>
      </c>
      <c r="E157" s="8">
        <v>15000</v>
      </c>
      <c r="G157" s="6">
        <f t="shared" si="9"/>
        <v>15000</v>
      </c>
    </row>
    <row r="158" spans="1:7" hidden="1" x14ac:dyDescent="0.25">
      <c r="A158" s="17">
        <v>42502</v>
      </c>
      <c r="B158" s="10" t="s">
        <v>672</v>
      </c>
      <c r="C158" s="11" t="s">
        <v>180</v>
      </c>
      <c r="D158" s="766">
        <v>7148</v>
      </c>
      <c r="E158" s="8">
        <v>344790</v>
      </c>
      <c r="G158" s="6">
        <f t="shared" si="9"/>
        <v>344790</v>
      </c>
    </row>
    <row r="159" spans="1:7" hidden="1" x14ac:dyDescent="0.25">
      <c r="A159" s="17">
        <v>42502</v>
      </c>
      <c r="B159" s="10" t="s">
        <v>129</v>
      </c>
      <c r="C159" s="11" t="s">
        <v>180</v>
      </c>
      <c r="D159" s="766">
        <v>7146</v>
      </c>
      <c r="E159" s="8">
        <v>31500</v>
      </c>
      <c r="G159" s="6">
        <f t="shared" si="9"/>
        <v>31500</v>
      </c>
    </row>
    <row r="160" spans="1:7" hidden="1" x14ac:dyDescent="0.25">
      <c r="A160" s="17">
        <v>42502</v>
      </c>
      <c r="B160" s="10" t="s">
        <v>1086</v>
      </c>
      <c r="C160" s="11" t="s">
        <v>180</v>
      </c>
      <c r="D160" s="766">
        <v>7145</v>
      </c>
      <c r="E160" s="8">
        <v>27990</v>
      </c>
      <c r="G160" s="6">
        <f t="shared" si="9"/>
        <v>27990</v>
      </c>
    </row>
    <row r="161" spans="1:8" hidden="1" x14ac:dyDescent="0.25">
      <c r="A161" s="17">
        <v>42502</v>
      </c>
      <c r="B161" s="10" t="s">
        <v>40</v>
      </c>
      <c r="C161" s="11" t="s">
        <v>180</v>
      </c>
      <c r="D161" s="766">
        <v>7144</v>
      </c>
      <c r="E161" s="8">
        <v>56100</v>
      </c>
      <c r="G161" s="6">
        <f t="shared" si="9"/>
        <v>56100</v>
      </c>
    </row>
    <row r="162" spans="1:8" hidden="1" x14ac:dyDescent="0.25">
      <c r="A162" s="17">
        <v>42502</v>
      </c>
      <c r="B162" s="10" t="s">
        <v>40</v>
      </c>
      <c r="C162" s="11" t="s">
        <v>180</v>
      </c>
      <c r="D162" s="766">
        <v>7143</v>
      </c>
      <c r="E162" s="8">
        <v>23018</v>
      </c>
      <c r="G162" s="6">
        <f t="shared" si="9"/>
        <v>23018</v>
      </c>
    </row>
    <row r="163" spans="1:8" hidden="1" x14ac:dyDescent="0.25">
      <c r="A163" s="17">
        <v>42502</v>
      </c>
      <c r="B163" s="10" t="s">
        <v>40</v>
      </c>
      <c r="C163" s="11" t="s">
        <v>180</v>
      </c>
      <c r="D163" s="766">
        <v>7142</v>
      </c>
      <c r="E163" s="8">
        <v>120000</v>
      </c>
      <c r="G163" s="6">
        <f t="shared" si="9"/>
        <v>120000</v>
      </c>
    </row>
    <row r="164" spans="1:8" ht="15.75" hidden="1" customHeight="1" x14ac:dyDescent="0.25">
      <c r="A164" s="17">
        <v>42502</v>
      </c>
      <c r="B164" s="10" t="s">
        <v>40</v>
      </c>
      <c r="C164" s="11" t="s">
        <v>180</v>
      </c>
      <c r="D164" s="766">
        <v>7141</v>
      </c>
      <c r="E164" s="8">
        <v>80475</v>
      </c>
      <c r="G164" s="6">
        <f t="shared" si="9"/>
        <v>80475</v>
      </c>
    </row>
    <row r="165" spans="1:8" ht="15.75" hidden="1" customHeight="1" x14ac:dyDescent="0.25">
      <c r="A165" s="17">
        <v>42502</v>
      </c>
      <c r="B165" s="10" t="s">
        <v>768</v>
      </c>
      <c r="C165" s="11" t="s">
        <v>180</v>
      </c>
      <c r="D165" s="766">
        <v>7140</v>
      </c>
      <c r="E165" s="8">
        <v>79460</v>
      </c>
      <c r="G165" s="6">
        <f t="shared" si="9"/>
        <v>79460</v>
      </c>
    </row>
    <row r="166" spans="1:8" ht="15.75" hidden="1" customHeight="1" x14ac:dyDescent="0.25">
      <c r="A166" s="17">
        <v>42502</v>
      </c>
      <c r="B166" s="21" t="s">
        <v>130</v>
      </c>
      <c r="C166" s="11" t="s">
        <v>180</v>
      </c>
      <c r="D166" s="766">
        <v>7139</v>
      </c>
      <c r="E166" s="8">
        <v>260500</v>
      </c>
      <c r="G166" s="6">
        <f t="shared" si="9"/>
        <v>260500</v>
      </c>
    </row>
    <row r="167" spans="1:8" ht="15.75" hidden="1" customHeight="1" x14ac:dyDescent="0.25">
      <c r="A167" s="17">
        <v>42502</v>
      </c>
      <c r="B167" s="10" t="s">
        <v>40</v>
      </c>
      <c r="C167" s="11" t="s">
        <v>180</v>
      </c>
      <c r="D167" s="766">
        <v>7137</v>
      </c>
      <c r="E167" s="8">
        <v>5936</v>
      </c>
      <c r="G167" s="6">
        <f t="shared" si="9"/>
        <v>5936</v>
      </c>
    </row>
    <row r="168" spans="1:8" hidden="1" x14ac:dyDescent="0.25">
      <c r="A168" s="17">
        <v>42592</v>
      </c>
      <c r="B168" s="21" t="s">
        <v>464</v>
      </c>
      <c r="C168" s="11" t="s">
        <v>180</v>
      </c>
      <c r="F168" s="9">
        <v>2200000</v>
      </c>
      <c r="G168" s="6">
        <f t="shared" si="9"/>
        <v>-2200000</v>
      </c>
      <c r="H168" s="7" t="s">
        <v>1213</v>
      </c>
    </row>
    <row r="169" spans="1:8" ht="16.5" hidden="1" thickBot="1" x14ac:dyDescent="0.3">
      <c r="A169" s="17">
        <v>42594</v>
      </c>
      <c r="B169" s="21" t="s">
        <v>464</v>
      </c>
      <c r="C169" s="11" t="s">
        <v>180</v>
      </c>
      <c r="F169" s="9">
        <v>500000</v>
      </c>
      <c r="G169" s="6">
        <f t="shared" si="9"/>
        <v>-500000</v>
      </c>
      <c r="H169" s="86" t="s">
        <v>1211</v>
      </c>
    </row>
    <row r="170" spans="1:8" ht="16.5" hidden="1" thickBot="1" x14ac:dyDescent="0.3">
      <c r="A170" s="17">
        <v>42594</v>
      </c>
      <c r="B170" s="10" t="s">
        <v>40</v>
      </c>
      <c r="C170" s="11" t="s">
        <v>180</v>
      </c>
      <c r="F170" s="9">
        <v>1022522</v>
      </c>
      <c r="G170" s="6">
        <f t="shared" si="9"/>
        <v>-1022522</v>
      </c>
      <c r="H170" s="86" t="s">
        <v>1212</v>
      </c>
    </row>
    <row r="171" spans="1:8" ht="16.5" hidden="1" customHeight="1" x14ac:dyDescent="0.25">
      <c r="A171" s="17">
        <v>42594</v>
      </c>
      <c r="B171" s="10" t="s">
        <v>672</v>
      </c>
      <c r="C171" s="11" t="s">
        <v>169</v>
      </c>
      <c r="D171" s="766">
        <v>48</v>
      </c>
      <c r="E171" s="8">
        <v>65244</v>
      </c>
      <c r="G171" s="6">
        <f t="shared" si="9"/>
        <v>65244</v>
      </c>
    </row>
    <row r="172" spans="1:8" hidden="1" x14ac:dyDescent="0.25">
      <c r="A172" s="17">
        <v>42595</v>
      </c>
      <c r="B172" s="10" t="s">
        <v>1202</v>
      </c>
      <c r="C172" s="11" t="s">
        <v>166</v>
      </c>
      <c r="D172" s="766">
        <v>7698</v>
      </c>
      <c r="E172" s="8">
        <v>39400</v>
      </c>
      <c r="G172" s="6">
        <f t="shared" si="9"/>
        <v>39400</v>
      </c>
    </row>
    <row r="173" spans="1:8" ht="23.25" hidden="1" x14ac:dyDescent="0.25">
      <c r="A173" s="17">
        <v>42595</v>
      </c>
      <c r="B173" s="10" t="s">
        <v>130</v>
      </c>
      <c r="C173" s="11" t="s">
        <v>161</v>
      </c>
      <c r="F173" s="9">
        <v>96534</v>
      </c>
      <c r="G173" s="6">
        <f t="shared" si="9"/>
        <v>-96534</v>
      </c>
      <c r="H173" s="83" t="s">
        <v>1204</v>
      </c>
    </row>
    <row r="174" spans="1:8" ht="23.25" hidden="1" x14ac:dyDescent="0.25">
      <c r="A174" s="17">
        <v>42595</v>
      </c>
      <c r="B174" s="50" t="s">
        <v>129</v>
      </c>
      <c r="C174" s="11" t="s">
        <v>161</v>
      </c>
      <c r="F174" s="9">
        <v>5996</v>
      </c>
      <c r="G174" s="6">
        <f t="shared" si="9"/>
        <v>-5996</v>
      </c>
      <c r="H174" s="84"/>
    </row>
    <row r="175" spans="1:8" ht="23.25" hidden="1" x14ac:dyDescent="0.25">
      <c r="A175" s="17">
        <v>42595</v>
      </c>
      <c r="B175" s="21" t="s">
        <v>464</v>
      </c>
      <c r="C175" s="11" t="s">
        <v>161</v>
      </c>
      <c r="F175" s="9">
        <f>97470+157187</f>
        <v>254657</v>
      </c>
      <c r="G175" s="6">
        <f t="shared" si="9"/>
        <v>-254657</v>
      </c>
      <c r="H175" s="84"/>
    </row>
    <row r="176" spans="1:8" ht="23.25" hidden="1" x14ac:dyDescent="0.25">
      <c r="A176" s="17">
        <v>42595</v>
      </c>
      <c r="B176" s="10" t="s">
        <v>40</v>
      </c>
      <c r="C176" s="11" t="s">
        <v>161</v>
      </c>
      <c r="F176" s="9">
        <f>200000-157187</f>
        <v>42813</v>
      </c>
      <c r="G176" s="6">
        <f t="shared" si="9"/>
        <v>-42813</v>
      </c>
      <c r="H176" s="85"/>
    </row>
    <row r="177" spans="1:8" hidden="1" x14ac:dyDescent="0.25">
      <c r="A177" s="17">
        <v>42551</v>
      </c>
      <c r="B177" s="10" t="s">
        <v>768</v>
      </c>
      <c r="C177" s="11" t="s">
        <v>166</v>
      </c>
      <c r="E177" s="8">
        <v>5040</v>
      </c>
      <c r="G177" s="6">
        <f t="shared" si="9"/>
        <v>5040</v>
      </c>
    </row>
    <row r="178" spans="1:8" hidden="1" x14ac:dyDescent="0.25">
      <c r="A178" s="17">
        <v>42553</v>
      </c>
      <c r="B178" s="10" t="s">
        <v>394</v>
      </c>
      <c r="C178" s="11" t="s">
        <v>164</v>
      </c>
      <c r="E178" s="8">
        <v>50141</v>
      </c>
      <c r="G178" s="6">
        <f t="shared" si="9"/>
        <v>50141</v>
      </c>
    </row>
    <row r="179" spans="1:8" hidden="1" x14ac:dyDescent="0.25">
      <c r="A179" s="17">
        <v>42562</v>
      </c>
      <c r="B179" s="10" t="s">
        <v>394</v>
      </c>
      <c r="C179" s="11" t="s">
        <v>164</v>
      </c>
      <c r="E179" s="8">
        <v>1000</v>
      </c>
      <c r="G179" s="6">
        <f t="shared" ref="G179:G311" si="10">E179-F179</f>
        <v>1000</v>
      </c>
    </row>
    <row r="180" spans="1:8" hidden="1" x14ac:dyDescent="0.25">
      <c r="A180" s="17">
        <v>42566</v>
      </c>
      <c r="B180" s="10" t="s">
        <v>768</v>
      </c>
      <c r="C180" s="11" t="s">
        <v>164</v>
      </c>
      <c r="E180" s="8">
        <v>2373</v>
      </c>
      <c r="G180" s="6">
        <f t="shared" si="10"/>
        <v>2373</v>
      </c>
    </row>
    <row r="181" spans="1:8" hidden="1" x14ac:dyDescent="0.25">
      <c r="A181" s="17">
        <v>42567</v>
      </c>
      <c r="B181" s="10" t="s">
        <v>768</v>
      </c>
      <c r="C181" s="11" t="s">
        <v>164</v>
      </c>
      <c r="E181" s="8">
        <v>2705</v>
      </c>
      <c r="G181" s="6">
        <f t="shared" si="10"/>
        <v>2705</v>
      </c>
    </row>
    <row r="182" spans="1:8" hidden="1" x14ac:dyDescent="0.25">
      <c r="A182" s="17">
        <v>42584</v>
      </c>
      <c r="B182" s="10" t="s">
        <v>768</v>
      </c>
      <c r="C182" s="11" t="s">
        <v>164</v>
      </c>
      <c r="E182" s="8">
        <v>1482</v>
      </c>
      <c r="G182" s="6">
        <f t="shared" si="10"/>
        <v>1482</v>
      </c>
    </row>
    <row r="183" spans="1:8" hidden="1" x14ac:dyDescent="0.25">
      <c r="A183" s="17">
        <v>42584</v>
      </c>
      <c r="B183" s="10" t="s">
        <v>768</v>
      </c>
      <c r="C183" s="11" t="s">
        <v>164</v>
      </c>
      <c r="E183" s="8">
        <v>8205</v>
      </c>
      <c r="G183" s="6">
        <f t="shared" si="10"/>
        <v>8205</v>
      </c>
    </row>
    <row r="184" spans="1:8" hidden="1" x14ac:dyDescent="0.25">
      <c r="A184" s="17">
        <v>42601</v>
      </c>
      <c r="B184" s="10" t="s">
        <v>1202</v>
      </c>
      <c r="C184" s="11" t="s">
        <v>166</v>
      </c>
      <c r="D184" s="766">
        <v>7767</v>
      </c>
      <c r="E184" s="8">
        <v>19950</v>
      </c>
      <c r="G184" s="6">
        <f t="shared" si="10"/>
        <v>19950</v>
      </c>
    </row>
    <row r="185" spans="1:8" hidden="1" x14ac:dyDescent="0.25">
      <c r="A185" s="17">
        <v>42590</v>
      </c>
      <c r="B185" s="10" t="s">
        <v>768</v>
      </c>
      <c r="C185" s="11" t="s">
        <v>164</v>
      </c>
      <c r="D185" s="766">
        <v>1617</v>
      </c>
      <c r="E185" s="8">
        <v>2460</v>
      </c>
      <c r="G185" s="6">
        <f t="shared" si="10"/>
        <v>2460</v>
      </c>
    </row>
    <row r="186" spans="1:8" hidden="1" x14ac:dyDescent="0.25">
      <c r="A186" s="17">
        <v>42597</v>
      </c>
      <c r="B186" s="10" t="s">
        <v>40</v>
      </c>
      <c r="C186" s="11" t="s">
        <v>164</v>
      </c>
      <c r="D186" s="766">
        <v>1617</v>
      </c>
      <c r="E186" s="8">
        <v>6636</v>
      </c>
      <c r="G186" s="6">
        <f t="shared" si="10"/>
        <v>6636</v>
      </c>
    </row>
    <row r="187" spans="1:8" hidden="1" x14ac:dyDescent="0.25">
      <c r="A187" s="17">
        <v>42594</v>
      </c>
      <c r="B187" s="10" t="s">
        <v>40</v>
      </c>
      <c r="C187" s="11" t="s">
        <v>161</v>
      </c>
      <c r="D187" s="766">
        <v>105</v>
      </c>
      <c r="E187" s="8">
        <v>54246</v>
      </c>
      <c r="G187" s="6">
        <f t="shared" si="10"/>
        <v>54246</v>
      </c>
    </row>
    <row r="188" spans="1:8" hidden="1" x14ac:dyDescent="0.25">
      <c r="A188" s="17">
        <v>42584</v>
      </c>
      <c r="B188" s="10" t="s">
        <v>40</v>
      </c>
      <c r="C188" s="11" t="s">
        <v>161</v>
      </c>
      <c r="D188" s="766">
        <v>79</v>
      </c>
      <c r="E188" s="8">
        <v>2607</v>
      </c>
      <c r="G188" s="6">
        <f t="shared" si="10"/>
        <v>2607</v>
      </c>
      <c r="H188" s="80"/>
    </row>
    <row r="189" spans="1:8" hidden="1" x14ac:dyDescent="0.25">
      <c r="A189" s="17">
        <v>42601</v>
      </c>
      <c r="B189" s="10" t="s">
        <v>44</v>
      </c>
      <c r="C189" s="11" t="s">
        <v>169</v>
      </c>
      <c r="D189" s="766">
        <v>55</v>
      </c>
      <c r="E189" s="8">
        <v>3600</v>
      </c>
      <c r="G189" s="6">
        <f t="shared" si="10"/>
        <v>3600</v>
      </c>
      <c r="H189" s="81"/>
    </row>
    <row r="190" spans="1:8" hidden="1" x14ac:dyDescent="0.25">
      <c r="A190" s="17">
        <v>42584</v>
      </c>
      <c r="B190" s="10" t="s">
        <v>464</v>
      </c>
      <c r="C190" s="11" t="s">
        <v>169</v>
      </c>
      <c r="D190" s="766">
        <v>53</v>
      </c>
      <c r="E190" s="8">
        <v>3800</v>
      </c>
      <c r="G190" s="6">
        <f t="shared" si="10"/>
        <v>3800</v>
      </c>
      <c r="H190" s="81" t="s">
        <v>1209</v>
      </c>
    </row>
    <row r="191" spans="1:8" hidden="1" x14ac:dyDescent="0.25">
      <c r="A191" s="17">
        <v>42584</v>
      </c>
      <c r="B191" s="10" t="s">
        <v>44</v>
      </c>
      <c r="C191" s="11" t="s">
        <v>169</v>
      </c>
      <c r="D191" s="766">
        <v>2</v>
      </c>
      <c r="E191" s="8">
        <v>6400</v>
      </c>
      <c r="G191" s="6">
        <f t="shared" si="10"/>
        <v>6400</v>
      </c>
      <c r="H191" s="81"/>
    </row>
    <row r="192" spans="1:8" ht="16.5" hidden="1" thickBot="1" x14ac:dyDescent="0.3">
      <c r="A192" s="17">
        <v>42584</v>
      </c>
      <c r="B192" s="10" t="s">
        <v>40</v>
      </c>
      <c r="C192" s="11" t="s">
        <v>169</v>
      </c>
      <c r="D192" s="766">
        <v>285</v>
      </c>
      <c r="E192" s="8">
        <v>44844</v>
      </c>
      <c r="G192" s="6">
        <f t="shared" si="10"/>
        <v>44844</v>
      </c>
      <c r="H192" s="82"/>
    </row>
    <row r="193" spans="1:8" hidden="1" x14ac:dyDescent="0.25">
      <c r="A193" s="17">
        <v>42584</v>
      </c>
      <c r="B193" s="10" t="s">
        <v>464</v>
      </c>
      <c r="C193" s="11" t="s">
        <v>169</v>
      </c>
      <c r="D193" s="766">
        <v>196</v>
      </c>
      <c r="E193" s="8">
        <v>11097</v>
      </c>
      <c r="G193" s="6">
        <f t="shared" si="10"/>
        <v>11097</v>
      </c>
      <c r="H193" s="80"/>
    </row>
    <row r="194" spans="1:8" hidden="1" x14ac:dyDescent="0.25">
      <c r="A194" s="17">
        <v>42584</v>
      </c>
      <c r="B194" s="10" t="s">
        <v>40</v>
      </c>
      <c r="C194" s="11" t="s">
        <v>169</v>
      </c>
      <c r="E194" s="8">
        <v>14402</v>
      </c>
      <c r="G194" s="6">
        <f t="shared" si="10"/>
        <v>14402</v>
      </c>
      <c r="H194" s="81"/>
    </row>
    <row r="195" spans="1:8" hidden="1" x14ac:dyDescent="0.25">
      <c r="A195" s="17">
        <v>42584</v>
      </c>
      <c r="B195" s="10" t="s">
        <v>40</v>
      </c>
      <c r="C195" s="11" t="s">
        <v>169</v>
      </c>
      <c r="E195" s="8">
        <v>2194</v>
      </c>
      <c r="G195" s="6">
        <f t="shared" si="10"/>
        <v>2194</v>
      </c>
      <c r="H195" s="81"/>
    </row>
    <row r="196" spans="1:8" hidden="1" x14ac:dyDescent="0.25">
      <c r="A196" s="17">
        <v>42606</v>
      </c>
      <c r="B196" s="10" t="s">
        <v>464</v>
      </c>
      <c r="C196" s="11" t="s">
        <v>169</v>
      </c>
      <c r="D196" s="766">
        <v>61</v>
      </c>
      <c r="E196" s="8">
        <v>8060</v>
      </c>
      <c r="F196" s="9">
        <v>4962</v>
      </c>
      <c r="G196" s="6">
        <f t="shared" si="10"/>
        <v>3098</v>
      </c>
      <c r="H196" s="81" t="s">
        <v>1209</v>
      </c>
    </row>
    <row r="197" spans="1:8" hidden="1" x14ac:dyDescent="0.25">
      <c r="A197" s="17">
        <v>42606</v>
      </c>
      <c r="B197" s="10" t="s">
        <v>44</v>
      </c>
      <c r="C197" s="11" t="s">
        <v>169</v>
      </c>
      <c r="F197" s="9">
        <v>10000</v>
      </c>
      <c r="G197" s="6">
        <f t="shared" si="10"/>
        <v>-10000</v>
      </c>
      <c r="H197" s="81"/>
    </row>
    <row r="198" spans="1:8" hidden="1" x14ac:dyDescent="0.25">
      <c r="A198" s="17">
        <v>42606</v>
      </c>
      <c r="B198" s="10" t="s">
        <v>40</v>
      </c>
      <c r="C198" s="11" t="s">
        <v>169</v>
      </c>
      <c r="F198" s="9">
        <v>50000</v>
      </c>
      <c r="G198" s="6">
        <f t="shared" si="10"/>
        <v>-50000</v>
      </c>
      <c r="H198" s="81"/>
    </row>
    <row r="199" spans="1:8" ht="16.5" hidden="1" thickBot="1" x14ac:dyDescent="0.3">
      <c r="A199" s="17">
        <v>42606</v>
      </c>
      <c r="B199" s="21" t="s">
        <v>154</v>
      </c>
      <c r="C199" s="11" t="s">
        <v>169</v>
      </c>
      <c r="F199" s="9">
        <v>12500</v>
      </c>
      <c r="G199" s="6">
        <f t="shared" si="10"/>
        <v>-12500</v>
      </c>
      <c r="H199" s="82"/>
    </row>
    <row r="200" spans="1:8" hidden="1" x14ac:dyDescent="0.25">
      <c r="A200" s="17">
        <v>42606</v>
      </c>
      <c r="B200" s="10" t="s">
        <v>464</v>
      </c>
      <c r="C200" s="11" t="s">
        <v>169</v>
      </c>
      <c r="F200" s="9">
        <v>12500</v>
      </c>
      <c r="G200" s="6">
        <f t="shared" si="10"/>
        <v>-12500</v>
      </c>
    </row>
    <row r="201" spans="1:8" hidden="1" x14ac:dyDescent="0.25">
      <c r="A201" s="17">
        <v>42606</v>
      </c>
      <c r="B201" s="10" t="s">
        <v>672</v>
      </c>
      <c r="C201" s="11" t="s">
        <v>169</v>
      </c>
      <c r="F201" s="9">
        <v>15000</v>
      </c>
      <c r="G201" s="6">
        <f t="shared" si="10"/>
        <v>-15000</v>
      </c>
    </row>
    <row r="202" spans="1:8" hidden="1" x14ac:dyDescent="0.25">
      <c r="A202" s="17">
        <v>42606</v>
      </c>
      <c r="B202" s="10" t="s">
        <v>38</v>
      </c>
      <c r="C202" s="11" t="s">
        <v>164</v>
      </c>
      <c r="F202" s="9">
        <v>254</v>
      </c>
      <c r="G202" s="6">
        <f t="shared" si="10"/>
        <v>-254</v>
      </c>
    </row>
    <row r="203" spans="1:8" hidden="1" x14ac:dyDescent="0.25">
      <c r="A203" s="17">
        <v>42606</v>
      </c>
      <c r="B203" s="10" t="s">
        <v>160</v>
      </c>
      <c r="C203" s="11" t="s">
        <v>164</v>
      </c>
      <c r="F203" s="9">
        <v>375</v>
      </c>
      <c r="G203" s="6">
        <f t="shared" si="10"/>
        <v>-375</v>
      </c>
    </row>
    <row r="204" spans="1:8" hidden="1" x14ac:dyDescent="0.25">
      <c r="A204" s="17">
        <v>42606</v>
      </c>
      <c r="B204" s="10" t="s">
        <v>36</v>
      </c>
      <c r="C204" s="11" t="s">
        <v>164</v>
      </c>
      <c r="F204" s="9">
        <v>450</v>
      </c>
      <c r="G204" s="6">
        <f t="shared" si="10"/>
        <v>-450</v>
      </c>
    </row>
    <row r="205" spans="1:8" hidden="1" x14ac:dyDescent="0.25">
      <c r="A205" s="17">
        <v>42606</v>
      </c>
      <c r="B205" s="10" t="s">
        <v>130</v>
      </c>
      <c r="C205" s="11" t="s">
        <v>164</v>
      </c>
      <c r="F205" s="9">
        <v>4164</v>
      </c>
      <c r="G205" s="6">
        <f t="shared" si="10"/>
        <v>-4164</v>
      </c>
    </row>
    <row r="206" spans="1:8" hidden="1" x14ac:dyDescent="0.25">
      <c r="A206" s="17">
        <v>42606</v>
      </c>
      <c r="B206" s="10" t="s">
        <v>394</v>
      </c>
      <c r="C206" s="11" t="s">
        <v>164</v>
      </c>
      <c r="F206" s="9">
        <v>51141</v>
      </c>
      <c r="G206" s="6">
        <f t="shared" si="10"/>
        <v>-51141</v>
      </c>
    </row>
    <row r="207" spans="1:8" hidden="1" x14ac:dyDescent="0.25">
      <c r="A207" s="17">
        <v>42606</v>
      </c>
      <c r="B207" s="10" t="s">
        <v>768</v>
      </c>
      <c r="C207" s="11" t="s">
        <v>164</v>
      </c>
      <c r="F207" s="9">
        <v>14765</v>
      </c>
      <c r="G207" s="6">
        <f t="shared" si="10"/>
        <v>-14765</v>
      </c>
    </row>
    <row r="208" spans="1:8" hidden="1" x14ac:dyDescent="0.25">
      <c r="A208" s="17">
        <v>42606</v>
      </c>
      <c r="B208" s="10" t="s">
        <v>40</v>
      </c>
      <c r="C208" s="11" t="s">
        <v>164</v>
      </c>
      <c r="F208" s="9">
        <v>28851</v>
      </c>
      <c r="G208" s="6">
        <f t="shared" si="10"/>
        <v>-28851</v>
      </c>
    </row>
    <row r="209" spans="1:8" hidden="1" x14ac:dyDescent="0.25">
      <c r="A209" s="17">
        <v>42599</v>
      </c>
      <c r="B209" s="10" t="s">
        <v>40</v>
      </c>
      <c r="C209" s="11" t="s">
        <v>161</v>
      </c>
      <c r="D209" s="766">
        <v>118</v>
      </c>
      <c r="E209" s="8">
        <v>25517</v>
      </c>
      <c r="G209" s="6">
        <f t="shared" si="10"/>
        <v>25517</v>
      </c>
      <c r="H209" s="78" t="s">
        <v>1395</v>
      </c>
    </row>
    <row r="210" spans="1:8" hidden="1" x14ac:dyDescent="0.25">
      <c r="A210" s="17">
        <v>42598</v>
      </c>
      <c r="B210" s="10" t="s">
        <v>40</v>
      </c>
      <c r="C210" s="11" t="s">
        <v>169</v>
      </c>
      <c r="D210" s="766">
        <v>51</v>
      </c>
      <c r="E210" s="8">
        <v>4802</v>
      </c>
      <c r="G210" s="6">
        <f t="shared" si="10"/>
        <v>4802</v>
      </c>
      <c r="H210" s="79"/>
    </row>
    <row r="211" spans="1:8" hidden="1" x14ac:dyDescent="0.25">
      <c r="A211" s="17">
        <v>42571</v>
      </c>
      <c r="B211" s="10" t="s">
        <v>768</v>
      </c>
      <c r="C211" s="11" t="s">
        <v>166</v>
      </c>
      <c r="D211" s="766">
        <v>12114</v>
      </c>
      <c r="E211" s="8">
        <v>1368</v>
      </c>
      <c r="G211" s="6">
        <f t="shared" si="10"/>
        <v>1368</v>
      </c>
      <c r="H211" s="77"/>
    </row>
    <row r="212" spans="1:8" hidden="1" x14ac:dyDescent="0.25">
      <c r="A212" s="17">
        <v>42613</v>
      </c>
      <c r="B212" s="10" t="s">
        <v>40</v>
      </c>
      <c r="C212" s="11" t="s">
        <v>161</v>
      </c>
      <c r="F212" s="9">
        <v>200000</v>
      </c>
      <c r="G212" s="6">
        <f t="shared" si="10"/>
        <v>-200000</v>
      </c>
      <c r="H212" s="78" t="s">
        <v>1394</v>
      </c>
    </row>
    <row r="213" spans="1:8" hidden="1" x14ac:dyDescent="0.25">
      <c r="A213" s="17">
        <v>42608</v>
      </c>
      <c r="B213" s="10" t="s">
        <v>464</v>
      </c>
      <c r="C213" s="11" t="s">
        <v>161</v>
      </c>
      <c r="D213" s="766">
        <v>160</v>
      </c>
      <c r="E213" s="8">
        <v>8359</v>
      </c>
      <c r="G213" s="6">
        <f t="shared" si="10"/>
        <v>8359</v>
      </c>
      <c r="H213" s="79"/>
    </row>
    <row r="214" spans="1:8" hidden="1" x14ac:dyDescent="0.25">
      <c r="A214" s="17">
        <v>42618</v>
      </c>
      <c r="B214" s="10" t="s">
        <v>40</v>
      </c>
      <c r="C214" s="11" t="s">
        <v>166</v>
      </c>
      <c r="D214" s="766">
        <v>13379</v>
      </c>
      <c r="E214" s="8">
        <v>10384</v>
      </c>
      <c r="G214" s="6">
        <f t="shared" si="10"/>
        <v>10384</v>
      </c>
    </row>
    <row r="215" spans="1:8" hidden="1" x14ac:dyDescent="0.25">
      <c r="A215" s="17">
        <v>42636</v>
      </c>
      <c r="B215" s="10" t="s">
        <v>1205</v>
      </c>
      <c r="C215" s="11" t="s">
        <v>166</v>
      </c>
      <c r="F215" s="9">
        <v>59350</v>
      </c>
      <c r="G215" s="6">
        <f t="shared" si="10"/>
        <v>-59350</v>
      </c>
    </row>
    <row r="216" spans="1:8" hidden="1" x14ac:dyDescent="0.25">
      <c r="A216" s="17">
        <v>42636</v>
      </c>
      <c r="B216" s="10" t="s">
        <v>962</v>
      </c>
      <c r="C216" s="11" t="s">
        <v>166</v>
      </c>
      <c r="F216" s="9">
        <v>60850</v>
      </c>
      <c r="G216" s="6">
        <f t="shared" si="10"/>
        <v>-60850</v>
      </c>
    </row>
    <row r="217" spans="1:8" hidden="1" x14ac:dyDescent="0.25">
      <c r="A217" s="17">
        <v>42636</v>
      </c>
      <c r="B217" s="21" t="s">
        <v>154</v>
      </c>
      <c r="C217" s="11" t="s">
        <v>166</v>
      </c>
      <c r="F217" s="9">
        <v>55310</v>
      </c>
      <c r="G217" s="6">
        <f t="shared" si="10"/>
        <v>-55310</v>
      </c>
    </row>
    <row r="218" spans="1:8" hidden="1" x14ac:dyDescent="0.25">
      <c r="A218" s="17">
        <v>42636</v>
      </c>
      <c r="B218" s="10" t="s">
        <v>768</v>
      </c>
      <c r="C218" s="11" t="s">
        <v>166</v>
      </c>
      <c r="F218" s="9">
        <v>24490</v>
      </c>
      <c r="G218" s="6">
        <f t="shared" si="10"/>
        <v>-24490</v>
      </c>
    </row>
    <row r="219" spans="1:8" hidden="1" x14ac:dyDescent="0.25">
      <c r="A219" s="17">
        <v>42615</v>
      </c>
      <c r="B219" s="10" t="s">
        <v>40</v>
      </c>
      <c r="C219" s="11" t="s">
        <v>161</v>
      </c>
      <c r="D219" s="766">
        <v>184</v>
      </c>
      <c r="E219" s="8">
        <v>61636</v>
      </c>
      <c r="G219" s="6">
        <f t="shared" si="10"/>
        <v>61636</v>
      </c>
    </row>
    <row r="220" spans="1:8" hidden="1" x14ac:dyDescent="0.25">
      <c r="A220" s="17">
        <v>42607</v>
      </c>
      <c r="B220" s="10" t="s">
        <v>40</v>
      </c>
      <c r="C220" s="11" t="s">
        <v>164</v>
      </c>
      <c r="D220" s="766">
        <v>1617</v>
      </c>
      <c r="E220" s="8">
        <v>40803</v>
      </c>
      <c r="G220" s="6">
        <f t="shared" si="10"/>
        <v>40803</v>
      </c>
    </row>
    <row r="221" spans="1:8" hidden="1" x14ac:dyDescent="0.25">
      <c r="A221" s="17">
        <v>42618</v>
      </c>
      <c r="B221" s="10" t="s">
        <v>40</v>
      </c>
      <c r="C221" s="11" t="s">
        <v>164</v>
      </c>
      <c r="D221" s="766">
        <v>1617</v>
      </c>
      <c r="E221" s="8">
        <v>1750</v>
      </c>
      <c r="G221" s="6">
        <f t="shared" si="10"/>
        <v>1750</v>
      </c>
    </row>
    <row r="222" spans="1:8" hidden="1" x14ac:dyDescent="0.25">
      <c r="A222" s="17">
        <v>42619</v>
      </c>
      <c r="B222" s="10" t="s">
        <v>768</v>
      </c>
      <c r="C222" s="11" t="s">
        <v>164</v>
      </c>
      <c r="D222" s="766">
        <v>1617</v>
      </c>
      <c r="E222" s="8">
        <v>1800</v>
      </c>
      <c r="G222" s="6">
        <f t="shared" si="10"/>
        <v>1800</v>
      </c>
    </row>
    <row r="223" spans="1:8" hidden="1" x14ac:dyDescent="0.25">
      <c r="A223" s="17">
        <v>42621</v>
      </c>
      <c r="B223" s="10" t="s">
        <v>40</v>
      </c>
      <c r="C223" s="11" t="s">
        <v>164</v>
      </c>
      <c r="D223" s="766">
        <v>1014</v>
      </c>
      <c r="E223" s="8">
        <v>3693</v>
      </c>
      <c r="G223" s="6">
        <f t="shared" si="10"/>
        <v>3693</v>
      </c>
    </row>
    <row r="224" spans="1:8" hidden="1" x14ac:dyDescent="0.25">
      <c r="A224" s="17">
        <v>42629</v>
      </c>
      <c r="B224" s="10" t="s">
        <v>1396</v>
      </c>
      <c r="C224" s="11" t="s">
        <v>164</v>
      </c>
      <c r="D224" s="766">
        <v>1053</v>
      </c>
      <c r="E224" s="8">
        <v>110050</v>
      </c>
      <c r="G224" s="6">
        <f t="shared" si="10"/>
        <v>110050</v>
      </c>
    </row>
    <row r="225" spans="1:8" hidden="1" x14ac:dyDescent="0.25">
      <c r="A225" s="17">
        <v>42622</v>
      </c>
      <c r="B225" s="10" t="s">
        <v>1396</v>
      </c>
      <c r="C225" s="11" t="s">
        <v>164</v>
      </c>
      <c r="D225" s="766">
        <v>1022</v>
      </c>
      <c r="E225" s="8">
        <v>26461</v>
      </c>
      <c r="G225" s="6">
        <f t="shared" si="10"/>
        <v>26461</v>
      </c>
    </row>
    <row r="226" spans="1:8" hidden="1" x14ac:dyDescent="0.25">
      <c r="A226" s="17">
        <v>42629</v>
      </c>
      <c r="B226" s="10" t="s">
        <v>1396</v>
      </c>
      <c r="C226" s="11" t="s">
        <v>164</v>
      </c>
      <c r="D226" s="766">
        <v>1054</v>
      </c>
      <c r="E226" s="8">
        <v>1154</v>
      </c>
      <c r="G226" s="6">
        <f t="shared" si="10"/>
        <v>1154</v>
      </c>
    </row>
    <row r="227" spans="1:8" hidden="1" x14ac:dyDescent="0.25">
      <c r="A227" s="17">
        <v>42629</v>
      </c>
      <c r="B227" s="10" t="s">
        <v>1396</v>
      </c>
      <c r="C227" s="11" t="s">
        <v>164</v>
      </c>
      <c r="D227" s="766">
        <v>1056</v>
      </c>
      <c r="E227" s="8">
        <v>4224</v>
      </c>
      <c r="G227" s="6">
        <f t="shared" si="10"/>
        <v>4224</v>
      </c>
    </row>
    <row r="228" spans="1:8" hidden="1" x14ac:dyDescent="0.25">
      <c r="A228" s="17">
        <v>42629</v>
      </c>
      <c r="B228" s="10" t="s">
        <v>1396</v>
      </c>
      <c r="C228" s="11" t="s">
        <v>164</v>
      </c>
      <c r="D228" s="766">
        <v>1050</v>
      </c>
      <c r="E228" s="8">
        <v>264</v>
      </c>
      <c r="G228" s="6">
        <f t="shared" si="10"/>
        <v>264</v>
      </c>
    </row>
    <row r="229" spans="1:8" hidden="1" x14ac:dyDescent="0.25">
      <c r="A229" s="17">
        <v>42630</v>
      </c>
      <c r="B229" s="10" t="s">
        <v>1396</v>
      </c>
      <c r="C229" s="11" t="s">
        <v>164</v>
      </c>
      <c r="D229" s="766">
        <v>1060</v>
      </c>
      <c r="E229" s="8">
        <v>5023</v>
      </c>
      <c r="G229" s="6">
        <f t="shared" si="10"/>
        <v>5023</v>
      </c>
    </row>
    <row r="230" spans="1:8" hidden="1" x14ac:dyDescent="0.25">
      <c r="A230" s="17">
        <v>42633</v>
      </c>
      <c r="B230" s="10" t="s">
        <v>40</v>
      </c>
      <c r="C230" s="11" t="s">
        <v>164</v>
      </c>
      <c r="D230" s="766">
        <v>1096</v>
      </c>
      <c r="E230" s="8">
        <v>254</v>
      </c>
      <c r="G230" s="6">
        <f t="shared" si="10"/>
        <v>254</v>
      </c>
    </row>
    <row r="231" spans="1:8" hidden="1" x14ac:dyDescent="0.25">
      <c r="A231" s="17">
        <v>42634</v>
      </c>
      <c r="B231" s="10" t="s">
        <v>40</v>
      </c>
      <c r="C231" s="11" t="s">
        <v>164</v>
      </c>
      <c r="D231" s="766">
        <v>1107</v>
      </c>
      <c r="E231" s="8">
        <v>2824</v>
      </c>
      <c r="G231" s="6">
        <f t="shared" si="10"/>
        <v>2824</v>
      </c>
    </row>
    <row r="232" spans="1:8" hidden="1" x14ac:dyDescent="0.25">
      <c r="A232" s="17">
        <v>42633</v>
      </c>
      <c r="B232" s="10" t="s">
        <v>40</v>
      </c>
      <c r="C232" s="11" t="s">
        <v>164</v>
      </c>
      <c r="D232" s="766">
        <v>1094</v>
      </c>
      <c r="E232" s="8">
        <v>2086</v>
      </c>
      <c r="G232" s="6">
        <f t="shared" si="10"/>
        <v>2086</v>
      </c>
    </row>
    <row r="233" spans="1:8" hidden="1" x14ac:dyDescent="0.25">
      <c r="A233" s="17">
        <v>42635</v>
      </c>
      <c r="B233" s="10" t="s">
        <v>1396</v>
      </c>
      <c r="C233" s="11" t="s">
        <v>164</v>
      </c>
      <c r="D233" s="766">
        <v>1140</v>
      </c>
      <c r="E233" s="8">
        <v>1109</v>
      </c>
      <c r="G233" s="6">
        <f t="shared" si="10"/>
        <v>1109</v>
      </c>
    </row>
    <row r="234" spans="1:8" hidden="1" x14ac:dyDescent="0.25">
      <c r="A234" s="17">
        <v>42636</v>
      </c>
      <c r="B234" s="10" t="s">
        <v>40</v>
      </c>
      <c r="C234" s="11" t="s">
        <v>164</v>
      </c>
      <c r="D234" s="766">
        <v>1146</v>
      </c>
      <c r="E234" s="8">
        <v>2807</v>
      </c>
      <c r="G234" s="6">
        <f t="shared" si="10"/>
        <v>2807</v>
      </c>
    </row>
    <row r="235" spans="1:8" hidden="1" x14ac:dyDescent="0.25">
      <c r="A235" s="17">
        <v>42636</v>
      </c>
      <c r="B235" s="10" t="s">
        <v>1396</v>
      </c>
      <c r="C235" s="11" t="s">
        <v>164</v>
      </c>
      <c r="D235" s="766">
        <v>1171</v>
      </c>
      <c r="E235" s="8">
        <v>220252</v>
      </c>
      <c r="G235" s="6">
        <f t="shared" si="10"/>
        <v>220252</v>
      </c>
    </row>
    <row r="236" spans="1:8" hidden="1" x14ac:dyDescent="0.25">
      <c r="A236" s="17">
        <v>42639</v>
      </c>
      <c r="B236" s="10" t="s">
        <v>1396</v>
      </c>
      <c r="C236" s="11" t="s">
        <v>164</v>
      </c>
      <c r="D236" s="766">
        <v>1188</v>
      </c>
      <c r="E236" s="8">
        <v>98222</v>
      </c>
      <c r="G236" s="6">
        <f t="shared" si="10"/>
        <v>98222</v>
      </c>
    </row>
    <row r="237" spans="1:8" hidden="1" x14ac:dyDescent="0.25">
      <c r="A237" s="17">
        <v>42639</v>
      </c>
      <c r="B237" s="10" t="s">
        <v>1398</v>
      </c>
      <c r="C237" s="11" t="s">
        <v>166</v>
      </c>
      <c r="D237" s="766">
        <v>7999</v>
      </c>
      <c r="E237" s="8">
        <v>10350</v>
      </c>
      <c r="G237" s="6">
        <f t="shared" si="10"/>
        <v>10350</v>
      </c>
      <c r="H237" s="31" t="s">
        <v>1405</v>
      </c>
    </row>
    <row r="238" spans="1:8" hidden="1" x14ac:dyDescent="0.25">
      <c r="A238" s="17">
        <v>42643</v>
      </c>
      <c r="B238" s="10" t="s">
        <v>40</v>
      </c>
      <c r="C238" s="11" t="s">
        <v>166</v>
      </c>
      <c r="D238" s="766">
        <v>8027</v>
      </c>
      <c r="E238" s="8">
        <v>7150</v>
      </c>
      <c r="G238" s="6">
        <f t="shared" si="10"/>
        <v>7150</v>
      </c>
    </row>
    <row r="239" spans="1:8" hidden="1" x14ac:dyDescent="0.25">
      <c r="A239" s="17">
        <v>42640</v>
      </c>
      <c r="B239" s="10" t="s">
        <v>768</v>
      </c>
      <c r="C239" s="11" t="s">
        <v>169</v>
      </c>
      <c r="D239" s="767" t="s">
        <v>1397</v>
      </c>
      <c r="E239" s="8">
        <v>8652</v>
      </c>
      <c r="G239" s="6">
        <f t="shared" si="10"/>
        <v>8652</v>
      </c>
    </row>
    <row r="240" spans="1:8" hidden="1" x14ac:dyDescent="0.25">
      <c r="A240" s="17">
        <v>42640</v>
      </c>
      <c r="B240" s="10" t="s">
        <v>40</v>
      </c>
      <c r="C240" s="11" t="s">
        <v>161</v>
      </c>
      <c r="D240" s="766">
        <v>248</v>
      </c>
      <c r="E240" s="8">
        <v>46313</v>
      </c>
      <c r="G240" s="6">
        <f t="shared" si="10"/>
        <v>46313</v>
      </c>
    </row>
    <row r="241" spans="1:8" hidden="1" x14ac:dyDescent="0.25">
      <c r="A241" s="17">
        <v>42650</v>
      </c>
      <c r="B241" s="10" t="s">
        <v>1396</v>
      </c>
      <c r="C241" s="11" t="s">
        <v>164</v>
      </c>
      <c r="F241" s="9">
        <v>200000</v>
      </c>
      <c r="G241" s="6">
        <f t="shared" si="10"/>
        <v>-200000</v>
      </c>
    </row>
    <row r="242" spans="1:8" hidden="1" x14ac:dyDescent="0.25">
      <c r="A242" s="17">
        <v>42643</v>
      </c>
      <c r="B242" s="10" t="s">
        <v>1396</v>
      </c>
      <c r="C242" s="11" t="s">
        <v>164</v>
      </c>
      <c r="D242" s="766">
        <v>1617</v>
      </c>
      <c r="E242" s="8">
        <v>37347</v>
      </c>
      <c r="G242" s="6">
        <f t="shared" si="10"/>
        <v>37347</v>
      </c>
      <c r="H242" s="78"/>
    </row>
    <row r="243" spans="1:8" hidden="1" x14ac:dyDescent="0.25">
      <c r="A243" s="17">
        <v>42647</v>
      </c>
      <c r="B243" s="10" t="s">
        <v>1396</v>
      </c>
      <c r="C243" s="11" t="s">
        <v>164</v>
      </c>
      <c r="D243" s="766">
        <v>1351</v>
      </c>
      <c r="E243" s="8">
        <v>1419</v>
      </c>
      <c r="G243" s="6">
        <f t="shared" si="10"/>
        <v>1419</v>
      </c>
      <c r="H243" s="79"/>
    </row>
    <row r="244" spans="1:8" hidden="1" x14ac:dyDescent="0.25">
      <c r="A244" s="17">
        <v>42647</v>
      </c>
      <c r="B244" s="10" t="s">
        <v>1396</v>
      </c>
      <c r="C244" s="11" t="s">
        <v>164</v>
      </c>
      <c r="D244" s="766">
        <v>1331</v>
      </c>
      <c r="E244" s="8">
        <v>4047</v>
      </c>
      <c r="G244" s="6">
        <f t="shared" si="10"/>
        <v>4047</v>
      </c>
    </row>
    <row r="245" spans="1:8" hidden="1" x14ac:dyDescent="0.25">
      <c r="A245" s="17">
        <v>42650</v>
      </c>
      <c r="B245" s="10" t="s">
        <v>1398</v>
      </c>
      <c r="C245" s="11" t="s">
        <v>164</v>
      </c>
      <c r="D245" s="766">
        <v>1414</v>
      </c>
      <c r="E245" s="8">
        <v>17501</v>
      </c>
      <c r="G245" s="6">
        <f t="shared" si="10"/>
        <v>17501</v>
      </c>
    </row>
    <row r="246" spans="1:8" hidden="1" x14ac:dyDescent="0.25">
      <c r="A246" s="17">
        <v>42650</v>
      </c>
      <c r="B246" s="10" t="s">
        <v>1396</v>
      </c>
      <c r="C246" s="11" t="s">
        <v>164</v>
      </c>
      <c r="D246" s="766">
        <v>1367</v>
      </c>
      <c r="E246" s="8">
        <v>3313</v>
      </c>
      <c r="G246" s="6">
        <f t="shared" si="10"/>
        <v>3313</v>
      </c>
    </row>
    <row r="247" spans="1:8" hidden="1" x14ac:dyDescent="0.25">
      <c r="A247" s="17">
        <v>42653</v>
      </c>
      <c r="B247" s="10" t="s">
        <v>1396</v>
      </c>
      <c r="C247" s="11" t="s">
        <v>164</v>
      </c>
      <c r="D247" s="766">
        <v>1453</v>
      </c>
      <c r="E247" s="8">
        <v>2718</v>
      </c>
      <c r="G247" s="6">
        <f t="shared" si="10"/>
        <v>2718</v>
      </c>
    </row>
    <row r="248" spans="1:8" hidden="1" x14ac:dyDescent="0.25">
      <c r="A248" s="17">
        <v>42647</v>
      </c>
      <c r="B248" s="10" t="s">
        <v>1205</v>
      </c>
      <c r="C248" s="11" t="s">
        <v>166</v>
      </c>
      <c r="D248" s="766">
        <v>8070</v>
      </c>
      <c r="E248" s="8">
        <v>263340</v>
      </c>
      <c r="G248" s="6">
        <f t="shared" si="10"/>
        <v>263340</v>
      </c>
    </row>
    <row r="249" spans="1:8" hidden="1" x14ac:dyDescent="0.25">
      <c r="A249" s="17">
        <v>42648</v>
      </c>
      <c r="B249" s="10" t="s">
        <v>1396</v>
      </c>
      <c r="C249" s="11" t="s">
        <v>166</v>
      </c>
      <c r="D249" s="766">
        <v>8112</v>
      </c>
      <c r="E249" s="8">
        <v>42350</v>
      </c>
      <c r="G249" s="6">
        <f t="shared" si="10"/>
        <v>42350</v>
      </c>
    </row>
    <row r="250" spans="1:8" hidden="1" x14ac:dyDescent="0.25">
      <c r="A250" s="17">
        <v>42648</v>
      </c>
      <c r="B250" s="10" t="s">
        <v>1492</v>
      </c>
      <c r="C250" s="11" t="s">
        <v>166</v>
      </c>
      <c r="D250" s="766">
        <v>8089</v>
      </c>
      <c r="E250" s="8">
        <v>39150</v>
      </c>
      <c r="G250" s="6">
        <f t="shared" si="10"/>
        <v>39150</v>
      </c>
    </row>
    <row r="251" spans="1:8" hidden="1" x14ac:dyDescent="0.25">
      <c r="A251" s="17">
        <v>42665</v>
      </c>
      <c r="B251" s="10" t="s">
        <v>40</v>
      </c>
      <c r="C251" s="11" t="s">
        <v>166</v>
      </c>
      <c r="F251" s="9">
        <v>100000</v>
      </c>
      <c r="G251" s="6">
        <f t="shared" si="10"/>
        <v>-100000</v>
      </c>
    </row>
    <row r="252" spans="1:8" hidden="1" x14ac:dyDescent="0.25">
      <c r="A252" s="17">
        <v>42665</v>
      </c>
      <c r="B252" s="10" t="s">
        <v>154</v>
      </c>
      <c r="C252" s="11" t="s">
        <v>166</v>
      </c>
      <c r="F252" s="9">
        <v>75000</v>
      </c>
      <c r="G252" s="6">
        <f t="shared" si="10"/>
        <v>-75000</v>
      </c>
    </row>
    <row r="253" spans="1:8" hidden="1" x14ac:dyDescent="0.25">
      <c r="A253" s="17">
        <v>42665</v>
      </c>
      <c r="B253" s="10" t="s">
        <v>1202</v>
      </c>
      <c r="C253" s="11" t="s">
        <v>166</v>
      </c>
      <c r="F253" s="9">
        <v>25000</v>
      </c>
      <c r="G253" s="6">
        <f t="shared" si="10"/>
        <v>-25000</v>
      </c>
    </row>
    <row r="254" spans="1:8" hidden="1" x14ac:dyDescent="0.25">
      <c r="A254" s="17">
        <v>42665</v>
      </c>
      <c r="B254" s="10" t="s">
        <v>1396</v>
      </c>
      <c r="C254" s="11" t="s">
        <v>166</v>
      </c>
      <c r="F254" s="9">
        <v>25000</v>
      </c>
      <c r="G254" s="6">
        <f t="shared" si="10"/>
        <v>-25000</v>
      </c>
      <c r="H254" s="77" t="s">
        <v>1520</v>
      </c>
    </row>
    <row r="255" spans="1:8" hidden="1" x14ac:dyDescent="0.25">
      <c r="A255" s="17">
        <v>42649</v>
      </c>
      <c r="B255" s="10" t="s">
        <v>40</v>
      </c>
      <c r="C255" s="11" t="s">
        <v>161</v>
      </c>
      <c r="D255" s="766">
        <v>286</v>
      </c>
      <c r="E255" s="8">
        <v>3467</v>
      </c>
      <c r="G255" s="6">
        <f t="shared" si="10"/>
        <v>3467</v>
      </c>
      <c r="H255" s="79"/>
    </row>
    <row r="256" spans="1:8" hidden="1" x14ac:dyDescent="0.25">
      <c r="A256" s="17">
        <v>42665</v>
      </c>
      <c r="B256" s="10" t="s">
        <v>40</v>
      </c>
      <c r="C256" s="11" t="s">
        <v>161</v>
      </c>
      <c r="D256" s="766">
        <v>294</v>
      </c>
      <c r="E256" s="8">
        <v>49380</v>
      </c>
      <c r="G256" s="6">
        <f t="shared" si="10"/>
        <v>49380</v>
      </c>
    </row>
    <row r="257" spans="1:8" hidden="1" x14ac:dyDescent="0.25">
      <c r="A257" s="17">
        <v>42665</v>
      </c>
      <c r="B257" s="10" t="s">
        <v>464</v>
      </c>
      <c r="C257" s="11" t="s">
        <v>161</v>
      </c>
      <c r="D257" s="766">
        <v>277</v>
      </c>
      <c r="E257" s="8">
        <v>15675</v>
      </c>
      <c r="G257" s="6">
        <f t="shared" si="10"/>
        <v>15675</v>
      </c>
    </row>
    <row r="258" spans="1:8" hidden="1" x14ac:dyDescent="0.25">
      <c r="A258" s="17">
        <v>42665</v>
      </c>
      <c r="B258" s="10" t="s">
        <v>464</v>
      </c>
      <c r="C258" s="11" t="s">
        <v>161</v>
      </c>
      <c r="D258" s="766">
        <v>295</v>
      </c>
      <c r="E258" s="8">
        <v>15028</v>
      </c>
      <c r="G258" s="6">
        <f t="shared" si="10"/>
        <v>15028</v>
      </c>
    </row>
    <row r="259" spans="1:8" hidden="1" x14ac:dyDescent="0.25">
      <c r="A259" s="17">
        <v>42658</v>
      </c>
      <c r="B259" s="10" t="s">
        <v>38</v>
      </c>
      <c r="C259" s="11" t="s">
        <v>161</v>
      </c>
      <c r="D259" s="766">
        <v>308</v>
      </c>
      <c r="E259" s="8">
        <v>9551</v>
      </c>
      <c r="G259" s="6">
        <f t="shared" si="10"/>
        <v>9551</v>
      </c>
    </row>
    <row r="260" spans="1:8" hidden="1" x14ac:dyDescent="0.25">
      <c r="A260" s="17">
        <v>42665</v>
      </c>
      <c r="B260" s="10" t="s">
        <v>40</v>
      </c>
      <c r="C260" s="11" t="s">
        <v>166</v>
      </c>
      <c r="D260" s="766">
        <v>8106</v>
      </c>
      <c r="E260" s="8">
        <v>3950</v>
      </c>
      <c r="G260" s="6">
        <f t="shared" si="10"/>
        <v>3950</v>
      </c>
    </row>
    <row r="261" spans="1:8" hidden="1" x14ac:dyDescent="0.25">
      <c r="A261" s="17">
        <v>42665</v>
      </c>
      <c r="B261" s="10" t="s">
        <v>962</v>
      </c>
      <c r="C261" s="11" t="s">
        <v>166</v>
      </c>
      <c r="D261" s="766">
        <v>8081</v>
      </c>
      <c r="E261" s="8">
        <v>12750</v>
      </c>
      <c r="G261" s="6">
        <f t="shared" si="10"/>
        <v>12750</v>
      </c>
    </row>
    <row r="262" spans="1:8" hidden="1" x14ac:dyDescent="0.25">
      <c r="A262" s="17">
        <v>42657</v>
      </c>
      <c r="B262" s="10" t="s">
        <v>1492</v>
      </c>
      <c r="C262" s="11" t="s">
        <v>166</v>
      </c>
      <c r="D262" s="766">
        <v>8092</v>
      </c>
      <c r="E262" s="8">
        <v>42350</v>
      </c>
      <c r="G262" s="6">
        <f t="shared" si="10"/>
        <v>42350</v>
      </c>
    </row>
    <row r="263" spans="1:8" hidden="1" x14ac:dyDescent="0.25">
      <c r="A263" s="17">
        <v>42669</v>
      </c>
      <c r="B263" s="10" t="s">
        <v>672</v>
      </c>
      <c r="C263" s="11" t="s">
        <v>169</v>
      </c>
      <c r="F263" s="9">
        <v>50244</v>
      </c>
      <c r="G263" s="6">
        <f t="shared" si="10"/>
        <v>-50244</v>
      </c>
      <c r="H263" s="77"/>
    </row>
    <row r="264" spans="1:8" hidden="1" x14ac:dyDescent="0.25">
      <c r="A264" s="17">
        <v>42669</v>
      </c>
      <c r="B264" s="10" t="s">
        <v>464</v>
      </c>
      <c r="C264" s="11" t="s">
        <v>169</v>
      </c>
      <c r="F264" s="9">
        <v>5495</v>
      </c>
      <c r="G264" s="6">
        <f t="shared" si="10"/>
        <v>-5495</v>
      </c>
      <c r="H264" s="78" t="s">
        <v>1521</v>
      </c>
    </row>
    <row r="265" spans="1:8" hidden="1" x14ac:dyDescent="0.25">
      <c r="A265" s="17">
        <v>42669</v>
      </c>
      <c r="B265" s="10" t="s">
        <v>40</v>
      </c>
      <c r="C265" s="11" t="s">
        <v>169</v>
      </c>
      <c r="F265" s="9">
        <v>27261</v>
      </c>
      <c r="G265" s="6">
        <f t="shared" si="10"/>
        <v>-27261</v>
      </c>
      <c r="H265" s="79"/>
    </row>
    <row r="266" spans="1:8" hidden="1" x14ac:dyDescent="0.25">
      <c r="A266" s="17">
        <v>42662</v>
      </c>
      <c r="B266" s="10" t="s">
        <v>1396</v>
      </c>
      <c r="C266" s="11" t="s">
        <v>164</v>
      </c>
      <c r="D266" s="766">
        <v>1564</v>
      </c>
      <c r="E266" s="8">
        <v>63654</v>
      </c>
      <c r="G266" s="6">
        <f t="shared" si="10"/>
        <v>63654</v>
      </c>
    </row>
    <row r="267" spans="1:8" hidden="1" x14ac:dyDescent="0.25">
      <c r="A267" s="17">
        <v>42664</v>
      </c>
      <c r="B267" s="10" t="s">
        <v>1396</v>
      </c>
      <c r="C267" s="11" t="s">
        <v>164</v>
      </c>
      <c r="D267" s="766">
        <v>1625</v>
      </c>
      <c r="E267" s="8">
        <v>510973</v>
      </c>
      <c r="G267" s="6">
        <f t="shared" si="10"/>
        <v>510973</v>
      </c>
    </row>
    <row r="268" spans="1:8" hidden="1" x14ac:dyDescent="0.25">
      <c r="A268" s="17">
        <v>42667</v>
      </c>
      <c r="B268" s="10" t="s">
        <v>1396</v>
      </c>
      <c r="C268" s="11" t="s">
        <v>164</v>
      </c>
      <c r="D268" s="766">
        <v>1658</v>
      </c>
      <c r="E268" s="8">
        <v>1250</v>
      </c>
      <c r="G268" s="6">
        <f t="shared" si="10"/>
        <v>1250</v>
      </c>
    </row>
    <row r="269" spans="1:8" hidden="1" x14ac:dyDescent="0.25">
      <c r="A269" s="17">
        <v>42667</v>
      </c>
      <c r="B269" s="10" t="s">
        <v>1396</v>
      </c>
      <c r="C269" s="11" t="s">
        <v>164</v>
      </c>
      <c r="D269" s="766">
        <v>1638</v>
      </c>
      <c r="E269" s="8">
        <v>12414</v>
      </c>
      <c r="G269" s="6">
        <f t="shared" si="10"/>
        <v>12414</v>
      </c>
    </row>
    <row r="270" spans="1:8" hidden="1" x14ac:dyDescent="0.25">
      <c r="A270" s="17">
        <v>42664</v>
      </c>
      <c r="B270" s="10" t="s">
        <v>1396</v>
      </c>
      <c r="C270" s="11" t="s">
        <v>164</v>
      </c>
      <c r="D270" s="766">
        <v>1601</v>
      </c>
      <c r="E270" s="8">
        <v>22919</v>
      </c>
      <c r="G270" s="6">
        <f t="shared" si="10"/>
        <v>22919</v>
      </c>
    </row>
    <row r="271" spans="1:8" hidden="1" x14ac:dyDescent="0.25">
      <c r="A271" s="17">
        <v>42662</v>
      </c>
      <c r="B271" s="10" t="s">
        <v>1396</v>
      </c>
      <c r="C271" s="11" t="s">
        <v>166</v>
      </c>
      <c r="D271" s="766">
        <v>8122</v>
      </c>
      <c r="E271" s="8">
        <v>39150</v>
      </c>
      <c r="G271" s="6">
        <f t="shared" si="10"/>
        <v>39150</v>
      </c>
    </row>
    <row r="272" spans="1:8" hidden="1" x14ac:dyDescent="0.25">
      <c r="A272" s="17">
        <v>42662</v>
      </c>
      <c r="B272" s="10" t="s">
        <v>1492</v>
      </c>
      <c r="C272" s="11" t="s">
        <v>166</v>
      </c>
      <c r="D272" s="766">
        <v>8126</v>
      </c>
      <c r="E272" s="8">
        <v>14750</v>
      </c>
      <c r="G272" s="6">
        <f t="shared" si="10"/>
        <v>14750</v>
      </c>
    </row>
    <row r="273" spans="1:8" hidden="1" x14ac:dyDescent="0.25">
      <c r="A273" s="17">
        <v>42663</v>
      </c>
      <c r="B273" s="10" t="s">
        <v>1396</v>
      </c>
      <c r="C273" s="11" t="s">
        <v>166</v>
      </c>
      <c r="D273" s="766">
        <v>8139</v>
      </c>
      <c r="E273" s="8">
        <v>16700</v>
      </c>
      <c r="G273" s="6">
        <f t="shared" si="10"/>
        <v>16700</v>
      </c>
    </row>
    <row r="274" spans="1:8" hidden="1" x14ac:dyDescent="0.25">
      <c r="A274" s="17">
        <v>42665</v>
      </c>
      <c r="B274" s="10" t="s">
        <v>1214</v>
      </c>
      <c r="C274" s="11" t="s">
        <v>166</v>
      </c>
      <c r="D274" s="766">
        <v>8160</v>
      </c>
      <c r="E274" s="8">
        <v>165296</v>
      </c>
      <c r="G274" s="6">
        <f t="shared" si="10"/>
        <v>165296</v>
      </c>
    </row>
    <row r="275" spans="1:8" hidden="1" x14ac:dyDescent="0.25">
      <c r="A275" s="17">
        <v>42676</v>
      </c>
      <c r="B275" s="10" t="s">
        <v>40</v>
      </c>
      <c r="C275" s="11" t="s">
        <v>180</v>
      </c>
      <c r="F275" s="9">
        <v>146519</v>
      </c>
      <c r="G275" s="6">
        <f t="shared" si="10"/>
        <v>-146519</v>
      </c>
      <c r="H275" s="77"/>
    </row>
    <row r="276" spans="1:8" hidden="1" x14ac:dyDescent="0.25">
      <c r="A276" s="17">
        <v>42676</v>
      </c>
      <c r="B276" s="10" t="s">
        <v>1086</v>
      </c>
      <c r="C276" s="11" t="s">
        <v>180</v>
      </c>
      <c r="F276" s="9">
        <v>49500</v>
      </c>
      <c r="G276" s="6">
        <f t="shared" si="10"/>
        <v>-49500</v>
      </c>
      <c r="H276" s="78"/>
    </row>
    <row r="277" spans="1:8" hidden="1" x14ac:dyDescent="0.25">
      <c r="A277" s="17">
        <v>42676</v>
      </c>
      <c r="B277" s="10" t="s">
        <v>82</v>
      </c>
      <c r="C277" s="11" t="s">
        <v>180</v>
      </c>
      <c r="F277" s="9">
        <v>255004</v>
      </c>
      <c r="G277" s="6">
        <f t="shared" si="10"/>
        <v>-255004</v>
      </c>
      <c r="H277" s="78"/>
    </row>
    <row r="278" spans="1:8" hidden="1" x14ac:dyDescent="0.25">
      <c r="A278" s="17">
        <v>42676</v>
      </c>
      <c r="B278" s="10" t="s">
        <v>464</v>
      </c>
      <c r="C278" s="11" t="s">
        <v>180</v>
      </c>
      <c r="F278" s="9">
        <v>210896</v>
      </c>
      <c r="G278" s="6">
        <f t="shared" si="10"/>
        <v>-210896</v>
      </c>
      <c r="H278" s="78" t="s">
        <v>1538</v>
      </c>
    </row>
    <row r="279" spans="1:8" hidden="1" x14ac:dyDescent="0.25">
      <c r="A279" s="17">
        <v>42676</v>
      </c>
      <c r="B279" s="10" t="s">
        <v>129</v>
      </c>
      <c r="C279" s="11" t="s">
        <v>180</v>
      </c>
      <c r="F279" s="9">
        <v>65760</v>
      </c>
      <c r="G279" s="6">
        <f t="shared" si="10"/>
        <v>-65760</v>
      </c>
      <c r="H279" s="78"/>
    </row>
    <row r="280" spans="1:8" hidden="1" x14ac:dyDescent="0.25">
      <c r="A280" s="17">
        <v>42676</v>
      </c>
      <c r="B280" s="10" t="s">
        <v>672</v>
      </c>
      <c r="C280" s="11" t="s">
        <v>180</v>
      </c>
      <c r="F280" s="9">
        <v>204900</v>
      </c>
      <c r="G280" s="6">
        <f t="shared" si="10"/>
        <v>-204900</v>
      </c>
      <c r="H280" s="78" t="s">
        <v>1934</v>
      </c>
    </row>
    <row r="281" spans="1:8" hidden="1" x14ac:dyDescent="0.25">
      <c r="A281" s="17">
        <v>42676</v>
      </c>
      <c r="B281" s="10" t="s">
        <v>38</v>
      </c>
      <c r="C281" s="11" t="s">
        <v>180</v>
      </c>
      <c r="F281" s="9">
        <v>37412</v>
      </c>
      <c r="G281" s="6">
        <f t="shared" si="10"/>
        <v>-37412</v>
      </c>
      <c r="H281" s="79"/>
    </row>
    <row r="282" spans="1:8" hidden="1" x14ac:dyDescent="0.25">
      <c r="A282" s="17">
        <v>42665</v>
      </c>
      <c r="B282" s="10" t="s">
        <v>1398</v>
      </c>
      <c r="C282" s="11" t="s">
        <v>164</v>
      </c>
      <c r="E282" s="8">
        <v>255</v>
      </c>
      <c r="G282" s="6">
        <f t="shared" si="10"/>
        <v>255</v>
      </c>
    </row>
    <row r="283" spans="1:8" hidden="1" x14ac:dyDescent="0.25">
      <c r="A283" s="17">
        <v>42665</v>
      </c>
      <c r="B283" s="10" t="s">
        <v>1398</v>
      </c>
      <c r="C283" s="11" t="s">
        <v>164</v>
      </c>
      <c r="E283" s="8">
        <v>6362</v>
      </c>
      <c r="G283" s="6">
        <f t="shared" si="10"/>
        <v>6362</v>
      </c>
    </row>
    <row r="284" spans="1:8" hidden="1" x14ac:dyDescent="0.25">
      <c r="A284" s="17">
        <v>42669</v>
      </c>
      <c r="B284" s="10" t="s">
        <v>1398</v>
      </c>
      <c r="C284" s="11" t="s">
        <v>169</v>
      </c>
      <c r="E284" s="8">
        <v>5000</v>
      </c>
      <c r="G284" s="6">
        <f t="shared" si="10"/>
        <v>5000</v>
      </c>
    </row>
    <row r="285" spans="1:8" hidden="1" x14ac:dyDescent="0.25">
      <c r="A285" s="17">
        <v>42672</v>
      </c>
      <c r="B285" s="10" t="s">
        <v>1396</v>
      </c>
      <c r="C285" s="11" t="s">
        <v>164</v>
      </c>
      <c r="E285" s="8">
        <v>21498</v>
      </c>
      <c r="G285" s="6">
        <f t="shared" si="10"/>
        <v>21498</v>
      </c>
    </row>
    <row r="286" spans="1:8" hidden="1" x14ac:dyDescent="0.25">
      <c r="A286" s="17">
        <v>42670</v>
      </c>
      <c r="B286" s="10" t="s">
        <v>1396</v>
      </c>
      <c r="C286" s="11" t="s">
        <v>164</v>
      </c>
      <c r="E286" s="8">
        <v>3425</v>
      </c>
      <c r="G286" s="6">
        <f t="shared" si="10"/>
        <v>3425</v>
      </c>
    </row>
    <row r="287" spans="1:8" hidden="1" x14ac:dyDescent="0.25">
      <c r="A287" s="17">
        <v>42671</v>
      </c>
      <c r="B287" s="10" t="s">
        <v>1396</v>
      </c>
      <c r="C287" s="11" t="s">
        <v>164</v>
      </c>
      <c r="E287" s="8">
        <v>2772</v>
      </c>
      <c r="G287" s="6">
        <f t="shared" si="10"/>
        <v>2772</v>
      </c>
    </row>
    <row r="288" spans="1:8" hidden="1" x14ac:dyDescent="0.25">
      <c r="A288" s="17">
        <v>42677</v>
      </c>
      <c r="B288" s="10" t="s">
        <v>1396</v>
      </c>
      <c r="C288" s="11" t="s">
        <v>164</v>
      </c>
      <c r="F288" s="9">
        <v>300000</v>
      </c>
      <c r="G288" s="6">
        <f t="shared" si="10"/>
        <v>-300000</v>
      </c>
      <c r="H288" s="31" t="s">
        <v>1660</v>
      </c>
    </row>
    <row r="289" spans="1:7" hidden="1" x14ac:dyDescent="0.25">
      <c r="A289" s="17">
        <v>42685</v>
      </c>
      <c r="B289" s="10" t="s">
        <v>40</v>
      </c>
      <c r="C289" s="11" t="s">
        <v>169</v>
      </c>
      <c r="D289" s="766">
        <v>143</v>
      </c>
      <c r="E289" s="8">
        <v>4139</v>
      </c>
      <c r="G289" s="6">
        <f t="shared" si="10"/>
        <v>4139</v>
      </c>
    </row>
    <row r="290" spans="1:7" hidden="1" x14ac:dyDescent="0.25">
      <c r="A290" s="17">
        <v>42688</v>
      </c>
      <c r="B290" s="10" t="s">
        <v>1492</v>
      </c>
      <c r="C290" s="11" t="s">
        <v>169</v>
      </c>
      <c r="D290" s="766">
        <v>146</v>
      </c>
      <c r="E290" s="8">
        <v>13000</v>
      </c>
      <c r="G290" s="6">
        <f t="shared" si="10"/>
        <v>13000</v>
      </c>
    </row>
    <row r="291" spans="1:7" hidden="1" x14ac:dyDescent="0.25">
      <c r="A291" s="17">
        <v>42671</v>
      </c>
      <c r="B291" s="10" t="s">
        <v>1396</v>
      </c>
      <c r="C291" s="11" t="s">
        <v>161</v>
      </c>
      <c r="D291" s="766">
        <v>341</v>
      </c>
      <c r="E291" s="8">
        <v>127293</v>
      </c>
      <c r="G291" s="6">
        <f t="shared" si="10"/>
        <v>127293</v>
      </c>
    </row>
    <row r="292" spans="1:7" hidden="1" x14ac:dyDescent="0.25">
      <c r="A292" s="17">
        <v>42671</v>
      </c>
      <c r="B292" s="10" t="s">
        <v>40</v>
      </c>
      <c r="C292" s="11" t="s">
        <v>164</v>
      </c>
      <c r="D292" s="766">
        <v>1617</v>
      </c>
      <c r="E292" s="8">
        <v>2066</v>
      </c>
      <c r="G292" s="6">
        <f t="shared" si="10"/>
        <v>2066</v>
      </c>
    </row>
    <row r="293" spans="1:7" hidden="1" x14ac:dyDescent="0.25">
      <c r="A293" s="17">
        <v>42671</v>
      </c>
      <c r="B293" s="10" t="s">
        <v>1396</v>
      </c>
      <c r="C293" s="11" t="s">
        <v>164</v>
      </c>
      <c r="D293" s="766">
        <v>1617</v>
      </c>
      <c r="E293" s="8">
        <v>2673</v>
      </c>
      <c r="G293" s="6">
        <f t="shared" si="10"/>
        <v>2673</v>
      </c>
    </row>
    <row r="294" spans="1:7" hidden="1" x14ac:dyDescent="0.25">
      <c r="A294" s="17">
        <v>42678</v>
      </c>
      <c r="B294" s="10" t="s">
        <v>40</v>
      </c>
      <c r="C294" s="11" t="s">
        <v>161</v>
      </c>
      <c r="D294" s="766">
        <v>371</v>
      </c>
      <c r="E294" s="8">
        <v>27403</v>
      </c>
      <c r="G294" s="6">
        <f t="shared" si="10"/>
        <v>27403</v>
      </c>
    </row>
    <row r="295" spans="1:7" hidden="1" x14ac:dyDescent="0.25">
      <c r="A295" s="17">
        <v>42683</v>
      </c>
      <c r="B295" s="10" t="s">
        <v>1396</v>
      </c>
      <c r="C295" s="11" t="s">
        <v>161</v>
      </c>
      <c r="D295" s="766">
        <v>385</v>
      </c>
      <c r="E295" s="8">
        <v>2912</v>
      </c>
      <c r="G295" s="6">
        <f t="shared" si="10"/>
        <v>2912</v>
      </c>
    </row>
    <row r="296" spans="1:7" hidden="1" x14ac:dyDescent="0.25">
      <c r="A296" s="17">
        <v>42684</v>
      </c>
      <c r="B296" s="10" t="s">
        <v>962</v>
      </c>
      <c r="C296" s="11" t="s">
        <v>161</v>
      </c>
      <c r="D296" s="766">
        <v>393</v>
      </c>
      <c r="E296" s="8">
        <v>36992</v>
      </c>
      <c r="G296" s="6">
        <f t="shared" si="10"/>
        <v>36992</v>
      </c>
    </row>
    <row r="297" spans="1:7" hidden="1" x14ac:dyDescent="0.25">
      <c r="A297" s="17">
        <v>42690</v>
      </c>
      <c r="B297" s="10" t="s">
        <v>1396</v>
      </c>
      <c r="C297" s="11" t="s">
        <v>164</v>
      </c>
      <c r="E297" s="8">
        <v>188041</v>
      </c>
      <c r="G297" s="6">
        <f>E297-F297</f>
        <v>188041</v>
      </c>
    </row>
    <row r="298" spans="1:7" hidden="1" x14ac:dyDescent="0.25">
      <c r="A298" s="17">
        <v>42678</v>
      </c>
      <c r="B298" s="10" t="s">
        <v>1492</v>
      </c>
      <c r="C298" s="11" t="s">
        <v>166</v>
      </c>
      <c r="D298" s="766">
        <v>8227</v>
      </c>
      <c r="E298" s="8">
        <v>37550</v>
      </c>
      <c r="F298" s="9">
        <v>70</v>
      </c>
      <c r="G298" s="6">
        <f t="shared" si="10"/>
        <v>37480</v>
      </c>
    </row>
    <row r="299" spans="1:7" hidden="1" x14ac:dyDescent="0.25">
      <c r="A299" s="17">
        <v>42679</v>
      </c>
      <c r="B299" s="10" t="s">
        <v>962</v>
      </c>
      <c r="C299" s="11" t="s">
        <v>166</v>
      </c>
      <c r="D299" s="766">
        <v>8232</v>
      </c>
      <c r="E299" s="8">
        <v>18750</v>
      </c>
      <c r="G299" s="6">
        <f t="shared" si="10"/>
        <v>18750</v>
      </c>
    </row>
    <row r="300" spans="1:7" hidden="1" x14ac:dyDescent="0.25">
      <c r="A300" s="17">
        <v>42691</v>
      </c>
      <c r="B300" s="10" t="s">
        <v>1396</v>
      </c>
      <c r="C300" s="11" t="s">
        <v>166</v>
      </c>
      <c r="D300" s="766">
        <v>8294</v>
      </c>
      <c r="E300" s="8">
        <v>29550</v>
      </c>
      <c r="G300" s="6">
        <f t="shared" si="10"/>
        <v>29550</v>
      </c>
    </row>
    <row r="301" spans="1:7" hidden="1" x14ac:dyDescent="0.25">
      <c r="A301" s="17">
        <v>42691</v>
      </c>
      <c r="B301" s="10" t="s">
        <v>1398</v>
      </c>
      <c r="C301" s="11" t="s">
        <v>166</v>
      </c>
      <c r="D301" s="766">
        <v>8295</v>
      </c>
      <c r="E301" s="8">
        <v>10150</v>
      </c>
      <c r="G301" s="6">
        <f t="shared" si="10"/>
        <v>10150</v>
      </c>
    </row>
    <row r="302" spans="1:7" hidden="1" x14ac:dyDescent="0.25">
      <c r="A302" s="17">
        <v>42697</v>
      </c>
      <c r="B302" s="10" t="s">
        <v>1492</v>
      </c>
      <c r="C302" s="11" t="s">
        <v>166</v>
      </c>
      <c r="D302" s="766">
        <v>8337</v>
      </c>
      <c r="E302" s="8">
        <v>16650</v>
      </c>
      <c r="G302" s="6">
        <f t="shared" si="10"/>
        <v>16650</v>
      </c>
    </row>
    <row r="303" spans="1:7" hidden="1" x14ac:dyDescent="0.25">
      <c r="A303" s="17">
        <v>42697</v>
      </c>
      <c r="B303" s="10" t="s">
        <v>40</v>
      </c>
      <c r="C303" s="11" t="s">
        <v>166</v>
      </c>
      <c r="D303" s="766">
        <v>8333</v>
      </c>
      <c r="E303" s="8">
        <v>3950</v>
      </c>
      <c r="G303" s="6">
        <f t="shared" si="10"/>
        <v>3950</v>
      </c>
    </row>
    <row r="304" spans="1:7" hidden="1" x14ac:dyDescent="0.25">
      <c r="A304" s="17">
        <v>42697</v>
      </c>
      <c r="B304" s="10" t="s">
        <v>1398</v>
      </c>
      <c r="C304" s="11" t="s">
        <v>166</v>
      </c>
      <c r="D304" s="766">
        <v>8343</v>
      </c>
      <c r="E304" s="8">
        <v>3950</v>
      </c>
      <c r="G304" s="6">
        <f t="shared" si="10"/>
        <v>3950</v>
      </c>
    </row>
    <row r="305" spans="1:8" hidden="1" x14ac:dyDescent="0.25">
      <c r="A305" s="17">
        <v>42697</v>
      </c>
      <c r="B305" s="10" t="s">
        <v>1399</v>
      </c>
      <c r="C305" s="11" t="s">
        <v>1814</v>
      </c>
      <c r="D305" s="766">
        <v>282</v>
      </c>
      <c r="E305" s="8">
        <v>625598</v>
      </c>
      <c r="G305" s="6">
        <f t="shared" si="10"/>
        <v>625598</v>
      </c>
    </row>
    <row r="306" spans="1:8" hidden="1" x14ac:dyDescent="0.25">
      <c r="A306" s="17">
        <v>42697</v>
      </c>
      <c r="B306" s="10" t="s">
        <v>1396</v>
      </c>
      <c r="C306" s="11" t="s">
        <v>166</v>
      </c>
      <c r="D306" s="766">
        <v>8349</v>
      </c>
      <c r="E306" s="8">
        <v>13550</v>
      </c>
      <c r="G306" s="6">
        <f t="shared" si="10"/>
        <v>13550</v>
      </c>
    </row>
    <row r="307" spans="1:8" hidden="1" x14ac:dyDescent="0.25">
      <c r="A307" s="17">
        <v>42703</v>
      </c>
      <c r="B307" s="10" t="s">
        <v>154</v>
      </c>
      <c r="C307" s="11" t="s">
        <v>166</v>
      </c>
      <c r="F307" s="9">
        <v>109590</v>
      </c>
      <c r="G307" s="6">
        <f t="shared" si="10"/>
        <v>-109590</v>
      </c>
    </row>
    <row r="308" spans="1:8" hidden="1" x14ac:dyDescent="0.25">
      <c r="A308" s="17">
        <v>42703</v>
      </c>
      <c r="B308" s="10" t="s">
        <v>1202</v>
      </c>
      <c r="C308" s="11" t="s">
        <v>166</v>
      </c>
      <c r="F308" s="9">
        <v>34350</v>
      </c>
      <c r="G308" s="6">
        <f t="shared" si="10"/>
        <v>-34350</v>
      </c>
    </row>
    <row r="309" spans="1:8" hidden="1" x14ac:dyDescent="0.25">
      <c r="A309" s="17">
        <v>42703</v>
      </c>
      <c r="B309" s="10" t="s">
        <v>962</v>
      </c>
      <c r="C309" s="11" t="s">
        <v>166</v>
      </c>
      <c r="F309" s="9">
        <v>31500</v>
      </c>
      <c r="G309" s="6">
        <f t="shared" si="10"/>
        <v>-31500</v>
      </c>
    </row>
    <row r="310" spans="1:8" hidden="1" x14ac:dyDescent="0.25">
      <c r="A310" s="17">
        <v>42703</v>
      </c>
      <c r="B310" s="10" t="s">
        <v>1398</v>
      </c>
      <c r="C310" s="11" t="s">
        <v>166</v>
      </c>
      <c r="F310" s="9">
        <v>24450</v>
      </c>
      <c r="G310" s="6">
        <f t="shared" si="10"/>
        <v>-24450</v>
      </c>
    </row>
    <row r="311" spans="1:8" hidden="1" x14ac:dyDescent="0.25">
      <c r="A311" s="17">
        <v>42703</v>
      </c>
      <c r="B311" s="10" t="s">
        <v>40</v>
      </c>
      <c r="C311" s="11" t="s">
        <v>166</v>
      </c>
      <c r="F311" s="9">
        <v>110</v>
      </c>
      <c r="G311" s="6">
        <f t="shared" si="10"/>
        <v>-110</v>
      </c>
    </row>
    <row r="312" spans="1:8" hidden="1" x14ac:dyDescent="0.25">
      <c r="A312" s="17">
        <v>42711</v>
      </c>
      <c r="B312" s="10" t="s">
        <v>1804</v>
      </c>
      <c r="C312" s="11" t="s">
        <v>166</v>
      </c>
      <c r="D312" s="766">
        <v>8394</v>
      </c>
      <c r="E312" s="8">
        <v>22400</v>
      </c>
      <c r="G312" s="6">
        <f t="shared" ref="G312:G487" si="11">E312-F312</f>
        <v>22400</v>
      </c>
    </row>
    <row r="313" spans="1:8" hidden="1" x14ac:dyDescent="0.25">
      <c r="A313" s="17">
        <v>42711</v>
      </c>
      <c r="B313" s="10" t="s">
        <v>1492</v>
      </c>
      <c r="C313" s="11" t="s">
        <v>166</v>
      </c>
      <c r="D313" s="766">
        <v>8397</v>
      </c>
      <c r="E313" s="8">
        <v>8550</v>
      </c>
      <c r="G313" s="6">
        <f t="shared" si="11"/>
        <v>8550</v>
      </c>
    </row>
    <row r="314" spans="1:8" hidden="1" x14ac:dyDescent="0.25">
      <c r="A314" s="17">
        <v>42712</v>
      </c>
      <c r="B314" s="10" t="s">
        <v>1399</v>
      </c>
      <c r="C314" s="11" t="s">
        <v>1814</v>
      </c>
      <c r="F314" s="9">
        <v>500000</v>
      </c>
      <c r="G314" s="6">
        <f t="shared" si="11"/>
        <v>-500000</v>
      </c>
      <c r="H314" s="31" t="s">
        <v>2133</v>
      </c>
    </row>
    <row r="315" spans="1:8" hidden="1" x14ac:dyDescent="0.25">
      <c r="A315" s="17">
        <v>42625</v>
      </c>
      <c r="B315" s="10" t="s">
        <v>1806</v>
      </c>
      <c r="C315" s="11" t="s">
        <v>169</v>
      </c>
      <c r="D315" s="766">
        <v>166</v>
      </c>
      <c r="E315" s="8">
        <v>4800</v>
      </c>
      <c r="G315" s="6">
        <f t="shared" si="11"/>
        <v>4800</v>
      </c>
    </row>
    <row r="316" spans="1:8" hidden="1" x14ac:dyDescent="0.25">
      <c r="A316" s="17">
        <v>42625</v>
      </c>
      <c r="B316" s="10" t="s">
        <v>82</v>
      </c>
      <c r="C316" s="11" t="s">
        <v>169</v>
      </c>
      <c r="D316" s="766">
        <v>167</v>
      </c>
      <c r="E316" s="8">
        <v>62500</v>
      </c>
      <c r="G316" s="6">
        <f t="shared" si="11"/>
        <v>62500</v>
      </c>
    </row>
    <row r="317" spans="1:8" hidden="1" x14ac:dyDescent="0.25">
      <c r="A317" s="17">
        <v>42718</v>
      </c>
      <c r="B317" s="10" t="s">
        <v>40</v>
      </c>
      <c r="C317" s="11" t="s">
        <v>166</v>
      </c>
      <c r="F317" s="105">
        <v>52616</v>
      </c>
      <c r="G317" s="6">
        <f t="shared" si="11"/>
        <v>-52616</v>
      </c>
      <c r="H317" s="77"/>
    </row>
    <row r="318" spans="1:8" hidden="1" x14ac:dyDescent="0.25">
      <c r="A318" s="17">
        <v>42718</v>
      </c>
      <c r="B318" s="10" t="s">
        <v>768</v>
      </c>
      <c r="C318" s="11" t="s">
        <v>166</v>
      </c>
      <c r="F318" s="105">
        <v>58518</v>
      </c>
      <c r="G318" s="6">
        <f t="shared" si="11"/>
        <v>-58518</v>
      </c>
      <c r="H318" s="78" t="s">
        <v>1823</v>
      </c>
    </row>
    <row r="319" spans="1:8" hidden="1" x14ac:dyDescent="0.25">
      <c r="A319" s="17">
        <v>42718</v>
      </c>
      <c r="B319" s="10" t="s">
        <v>1804</v>
      </c>
      <c r="C319" s="11" t="s">
        <v>166</v>
      </c>
      <c r="F319" s="105">
        <v>22400</v>
      </c>
      <c r="G319" s="6">
        <f t="shared" si="11"/>
        <v>-22400</v>
      </c>
      <c r="H319" s="78" t="s">
        <v>1821</v>
      </c>
    </row>
    <row r="320" spans="1:8" hidden="1" x14ac:dyDescent="0.25">
      <c r="A320" s="17">
        <v>42718</v>
      </c>
      <c r="B320" s="10" t="s">
        <v>1492</v>
      </c>
      <c r="C320" s="11" t="s">
        <v>166</v>
      </c>
      <c r="F320" s="105">
        <v>30000</v>
      </c>
      <c r="G320" s="6">
        <f t="shared" si="11"/>
        <v>-30000</v>
      </c>
      <c r="H320" s="78" t="s">
        <v>1822</v>
      </c>
    </row>
    <row r="321" spans="1:8" hidden="1" x14ac:dyDescent="0.25">
      <c r="A321" s="17">
        <v>42718</v>
      </c>
      <c r="B321" s="10" t="s">
        <v>1396</v>
      </c>
      <c r="C321" s="11" t="s">
        <v>166</v>
      </c>
      <c r="F321" s="105">
        <v>20000</v>
      </c>
      <c r="G321" s="6">
        <f t="shared" si="11"/>
        <v>-20000</v>
      </c>
      <c r="H321" s="78"/>
    </row>
    <row r="322" spans="1:8" hidden="1" x14ac:dyDescent="0.25">
      <c r="A322" s="17">
        <v>42718</v>
      </c>
      <c r="B322" s="10" t="s">
        <v>1214</v>
      </c>
      <c r="C322" s="11" t="s">
        <v>166</v>
      </c>
      <c r="F322" s="105">
        <v>16466</v>
      </c>
      <c r="G322" s="6">
        <f t="shared" si="11"/>
        <v>-16466</v>
      </c>
      <c r="H322" s="79"/>
    </row>
    <row r="323" spans="1:8" hidden="1" x14ac:dyDescent="0.25">
      <c r="A323" s="17">
        <v>42721</v>
      </c>
      <c r="B323" s="10" t="s">
        <v>82</v>
      </c>
      <c r="C323" s="11" t="s">
        <v>169</v>
      </c>
      <c r="F323" s="9">
        <v>62500</v>
      </c>
      <c r="G323" s="6">
        <f t="shared" si="11"/>
        <v>-62500</v>
      </c>
      <c r="H323" s="31" t="s">
        <v>1834</v>
      </c>
    </row>
    <row r="324" spans="1:8" hidden="1" x14ac:dyDescent="0.25">
      <c r="A324" s="17">
        <v>42709</v>
      </c>
      <c r="B324" s="10" t="s">
        <v>1396</v>
      </c>
      <c r="C324" s="11" t="s">
        <v>164</v>
      </c>
      <c r="D324" s="766">
        <v>2497</v>
      </c>
      <c r="E324" s="8">
        <v>15015</v>
      </c>
      <c r="G324" s="6">
        <f t="shared" si="11"/>
        <v>15015</v>
      </c>
    </row>
    <row r="325" spans="1:8" hidden="1" x14ac:dyDescent="0.25">
      <c r="A325" s="17">
        <v>42713</v>
      </c>
      <c r="B325" s="10" t="s">
        <v>1396</v>
      </c>
      <c r="C325" s="11" t="s">
        <v>164</v>
      </c>
      <c r="D325" s="766">
        <v>2594</v>
      </c>
      <c r="E325" s="8">
        <v>1646</v>
      </c>
      <c r="G325" s="6">
        <f t="shared" si="11"/>
        <v>1646</v>
      </c>
    </row>
    <row r="326" spans="1:8" hidden="1" x14ac:dyDescent="0.25">
      <c r="A326" s="17">
        <v>42713</v>
      </c>
      <c r="B326" s="10" t="s">
        <v>1396</v>
      </c>
      <c r="C326" s="11" t="s">
        <v>164</v>
      </c>
      <c r="F326" s="9">
        <v>500000</v>
      </c>
      <c r="G326" s="6">
        <f t="shared" si="11"/>
        <v>-500000</v>
      </c>
      <c r="H326" s="31" t="s">
        <v>1676</v>
      </c>
    </row>
    <row r="327" spans="1:8" hidden="1" x14ac:dyDescent="0.25">
      <c r="A327" s="17">
        <v>42723</v>
      </c>
      <c r="B327" s="10" t="s">
        <v>1396</v>
      </c>
      <c r="C327" s="11" t="s">
        <v>164</v>
      </c>
      <c r="D327" s="766">
        <v>2770</v>
      </c>
      <c r="E327" s="8">
        <v>121</v>
      </c>
      <c r="G327" s="6">
        <f t="shared" si="11"/>
        <v>121</v>
      </c>
    </row>
    <row r="328" spans="1:8" hidden="1" x14ac:dyDescent="0.25">
      <c r="A328" s="17">
        <v>42721</v>
      </c>
      <c r="B328" s="10" t="s">
        <v>1396</v>
      </c>
      <c r="C328" s="11" t="s">
        <v>164</v>
      </c>
      <c r="D328" s="766">
        <v>2746</v>
      </c>
      <c r="E328" s="8">
        <v>281</v>
      </c>
      <c r="G328" s="6">
        <f t="shared" si="11"/>
        <v>281</v>
      </c>
    </row>
    <row r="329" spans="1:8" hidden="1" x14ac:dyDescent="0.25">
      <c r="A329" s="17">
        <v>42724</v>
      </c>
      <c r="B329" s="10" t="s">
        <v>1396</v>
      </c>
      <c r="C329" s="11" t="s">
        <v>164</v>
      </c>
      <c r="D329" s="766">
        <v>2803</v>
      </c>
      <c r="E329" s="8">
        <v>13067</v>
      </c>
      <c r="G329" s="6">
        <f t="shared" si="11"/>
        <v>13067</v>
      </c>
    </row>
    <row r="330" spans="1:8" hidden="1" x14ac:dyDescent="0.25">
      <c r="A330" s="17">
        <v>42731</v>
      </c>
      <c r="B330" s="10" t="s">
        <v>1396</v>
      </c>
      <c r="C330" s="11" t="s">
        <v>164</v>
      </c>
      <c r="D330" s="766">
        <v>2730</v>
      </c>
      <c r="E330" s="8">
        <v>281</v>
      </c>
      <c r="G330" s="6">
        <f t="shared" si="11"/>
        <v>281</v>
      </c>
    </row>
    <row r="331" spans="1:8" hidden="1" x14ac:dyDescent="0.25">
      <c r="A331" s="17">
        <v>42728</v>
      </c>
      <c r="B331" s="10" t="s">
        <v>40</v>
      </c>
      <c r="C331" s="11" t="s">
        <v>161</v>
      </c>
      <c r="D331" s="766">
        <v>430</v>
      </c>
      <c r="E331" s="8">
        <v>15578</v>
      </c>
      <c r="G331" s="6">
        <f t="shared" si="11"/>
        <v>15578</v>
      </c>
    </row>
    <row r="332" spans="1:8" hidden="1" x14ac:dyDescent="0.25">
      <c r="A332" s="17">
        <v>42707</v>
      </c>
      <c r="B332" s="10" t="s">
        <v>1492</v>
      </c>
      <c r="C332" s="11" t="s">
        <v>166</v>
      </c>
      <c r="D332" s="766">
        <v>8378</v>
      </c>
      <c r="E332" s="8">
        <v>16750</v>
      </c>
      <c r="G332" s="6">
        <f t="shared" si="11"/>
        <v>16750</v>
      </c>
    </row>
    <row r="333" spans="1:8" hidden="1" x14ac:dyDescent="0.25">
      <c r="A333" s="17">
        <v>42728</v>
      </c>
      <c r="B333" s="10" t="s">
        <v>1804</v>
      </c>
      <c r="C333" s="11" t="s">
        <v>166</v>
      </c>
      <c r="D333" s="766">
        <v>8435</v>
      </c>
      <c r="E333" s="8">
        <v>31050</v>
      </c>
      <c r="G333" s="6">
        <f t="shared" si="11"/>
        <v>31050</v>
      </c>
    </row>
    <row r="334" spans="1:8" hidden="1" x14ac:dyDescent="0.25">
      <c r="A334" s="17">
        <v>42728</v>
      </c>
      <c r="B334" s="10" t="s">
        <v>1214</v>
      </c>
      <c r="C334" s="11" t="s">
        <v>166</v>
      </c>
      <c r="D334" s="766">
        <v>8519</v>
      </c>
      <c r="E334" s="8">
        <v>65200</v>
      </c>
      <c r="G334" s="6">
        <f t="shared" si="11"/>
        <v>65200</v>
      </c>
    </row>
    <row r="335" spans="1:8" hidden="1" x14ac:dyDescent="0.25">
      <c r="A335" s="17">
        <v>42738</v>
      </c>
      <c r="B335" s="10" t="s">
        <v>1399</v>
      </c>
      <c r="C335" s="11" t="s">
        <v>1814</v>
      </c>
      <c r="D335" s="766">
        <v>310</v>
      </c>
      <c r="E335" s="8">
        <v>64607</v>
      </c>
      <c r="G335" s="6">
        <f t="shared" si="11"/>
        <v>64607</v>
      </c>
    </row>
    <row r="336" spans="1:8" hidden="1" x14ac:dyDescent="0.25">
      <c r="A336" s="17">
        <v>42741</v>
      </c>
      <c r="B336" s="10" t="s">
        <v>40</v>
      </c>
      <c r="C336" s="11" t="s">
        <v>161</v>
      </c>
      <c r="D336" s="766">
        <v>527</v>
      </c>
      <c r="E336" s="8">
        <v>6960</v>
      </c>
      <c r="G336" s="6">
        <f t="shared" si="11"/>
        <v>6960</v>
      </c>
    </row>
    <row r="337" spans="1:8" hidden="1" x14ac:dyDescent="0.25">
      <c r="A337" s="17">
        <v>42741</v>
      </c>
      <c r="B337" s="10" t="s">
        <v>962</v>
      </c>
      <c r="C337" s="11" t="s">
        <v>166</v>
      </c>
      <c r="D337" s="766">
        <v>527</v>
      </c>
      <c r="E337" s="8">
        <v>2000</v>
      </c>
      <c r="G337" s="6">
        <f t="shared" si="11"/>
        <v>2000</v>
      </c>
    </row>
    <row r="338" spans="1:8" hidden="1" x14ac:dyDescent="0.25">
      <c r="A338" s="17">
        <v>42741</v>
      </c>
      <c r="B338" s="10" t="s">
        <v>1399</v>
      </c>
      <c r="C338" s="11" t="s">
        <v>1814</v>
      </c>
      <c r="D338" s="766">
        <v>313</v>
      </c>
      <c r="E338" s="8">
        <v>41277</v>
      </c>
      <c r="G338" s="6">
        <f t="shared" si="11"/>
        <v>41277</v>
      </c>
    </row>
    <row r="339" spans="1:8" hidden="1" x14ac:dyDescent="0.25">
      <c r="A339" s="17">
        <v>42745</v>
      </c>
      <c r="B339" s="10" t="s">
        <v>1399</v>
      </c>
      <c r="C339" s="11" t="s">
        <v>1814</v>
      </c>
      <c r="D339" s="766">
        <v>317</v>
      </c>
      <c r="E339" s="8">
        <v>16023</v>
      </c>
      <c r="G339" s="6">
        <f t="shared" si="11"/>
        <v>16023</v>
      </c>
    </row>
    <row r="340" spans="1:8" hidden="1" x14ac:dyDescent="0.25">
      <c r="A340" s="17">
        <v>42747</v>
      </c>
      <c r="B340" s="10" t="s">
        <v>1399</v>
      </c>
      <c r="C340" s="11" t="s">
        <v>1814</v>
      </c>
      <c r="D340" s="766">
        <v>320</v>
      </c>
      <c r="E340" s="8">
        <v>4400</v>
      </c>
      <c r="G340" s="6">
        <f t="shared" si="11"/>
        <v>4400</v>
      </c>
    </row>
    <row r="341" spans="1:8" hidden="1" x14ac:dyDescent="0.25">
      <c r="A341" s="17">
        <v>42718</v>
      </c>
      <c r="B341" s="10" t="s">
        <v>1396</v>
      </c>
      <c r="C341" s="11" t="s">
        <v>169</v>
      </c>
      <c r="D341" s="766">
        <v>173</v>
      </c>
      <c r="E341" s="8">
        <v>6820</v>
      </c>
      <c r="G341" s="6">
        <f t="shared" si="11"/>
        <v>6820</v>
      </c>
    </row>
    <row r="342" spans="1:8" hidden="1" x14ac:dyDescent="0.25">
      <c r="A342" s="17">
        <v>42723</v>
      </c>
      <c r="B342" s="10" t="s">
        <v>40</v>
      </c>
      <c r="C342" s="11" t="s">
        <v>169</v>
      </c>
      <c r="D342" s="766">
        <v>184</v>
      </c>
      <c r="E342" s="8">
        <v>8338</v>
      </c>
      <c r="G342" s="6">
        <f t="shared" si="11"/>
        <v>8338</v>
      </c>
    </row>
    <row r="343" spans="1:8" hidden="1" x14ac:dyDescent="0.25">
      <c r="A343" s="17">
        <v>42739</v>
      </c>
      <c r="B343" s="10" t="s">
        <v>1214</v>
      </c>
      <c r="C343" s="11" t="s">
        <v>169</v>
      </c>
      <c r="D343" s="766">
        <v>198</v>
      </c>
      <c r="E343" s="8">
        <v>9600</v>
      </c>
      <c r="G343" s="6">
        <f t="shared" si="11"/>
        <v>9600</v>
      </c>
    </row>
    <row r="344" spans="1:8" hidden="1" x14ac:dyDescent="0.25">
      <c r="A344" s="17">
        <v>42746</v>
      </c>
      <c r="B344" s="10" t="s">
        <v>40</v>
      </c>
      <c r="C344" s="11" t="s">
        <v>169</v>
      </c>
      <c r="D344" s="766">
        <v>208</v>
      </c>
      <c r="E344" s="8">
        <v>18880</v>
      </c>
      <c r="G344" s="6">
        <f t="shared" si="11"/>
        <v>18880</v>
      </c>
    </row>
    <row r="345" spans="1:8" hidden="1" x14ac:dyDescent="0.25">
      <c r="A345" s="17">
        <v>42739</v>
      </c>
      <c r="B345" s="10" t="s">
        <v>40</v>
      </c>
      <c r="C345" s="11" t="s">
        <v>161</v>
      </c>
      <c r="D345" s="766">
        <v>545</v>
      </c>
      <c r="E345" s="8">
        <v>4156</v>
      </c>
      <c r="G345" s="6">
        <f t="shared" si="11"/>
        <v>4156</v>
      </c>
    </row>
    <row r="346" spans="1:8" hidden="1" x14ac:dyDescent="0.25">
      <c r="A346" s="17">
        <v>42739</v>
      </c>
      <c r="B346" s="10" t="s">
        <v>962</v>
      </c>
      <c r="C346" s="11" t="s">
        <v>161</v>
      </c>
      <c r="D346" s="766">
        <v>545</v>
      </c>
      <c r="E346" s="8">
        <v>13000</v>
      </c>
      <c r="G346" s="6">
        <f t="shared" si="11"/>
        <v>13000</v>
      </c>
    </row>
    <row r="347" spans="1:8" hidden="1" x14ac:dyDescent="0.25">
      <c r="A347" s="17">
        <v>42726</v>
      </c>
      <c r="B347" s="10" t="s">
        <v>40</v>
      </c>
      <c r="C347" s="11" t="s">
        <v>164</v>
      </c>
      <c r="D347" s="766">
        <v>2854</v>
      </c>
      <c r="E347" s="8">
        <v>5460</v>
      </c>
      <c r="G347" s="6">
        <f t="shared" si="11"/>
        <v>5460</v>
      </c>
    </row>
    <row r="348" spans="1:8" hidden="1" x14ac:dyDescent="0.25">
      <c r="A348" s="17">
        <v>42731</v>
      </c>
      <c r="B348" s="10" t="s">
        <v>1396</v>
      </c>
      <c r="C348" s="11" t="s">
        <v>164</v>
      </c>
      <c r="D348" s="766">
        <v>2957</v>
      </c>
      <c r="E348" s="8">
        <v>7480</v>
      </c>
      <c r="G348" s="6">
        <f t="shared" si="11"/>
        <v>7480</v>
      </c>
    </row>
    <row r="349" spans="1:8" hidden="1" x14ac:dyDescent="0.25">
      <c r="A349" s="17">
        <v>42738</v>
      </c>
      <c r="B349" s="10" t="s">
        <v>1398</v>
      </c>
      <c r="C349" s="11" t="s">
        <v>164</v>
      </c>
      <c r="D349" s="766">
        <v>3086</v>
      </c>
      <c r="E349" s="8">
        <v>1067</v>
      </c>
      <c r="G349" s="6">
        <f t="shared" si="11"/>
        <v>1067</v>
      </c>
    </row>
    <row r="350" spans="1:8" hidden="1" x14ac:dyDescent="0.25">
      <c r="A350" s="17">
        <v>42738</v>
      </c>
      <c r="B350" s="10" t="s">
        <v>40</v>
      </c>
      <c r="C350" s="11" t="s">
        <v>164</v>
      </c>
      <c r="D350" s="766">
        <v>3087</v>
      </c>
      <c r="E350" s="108">
        <v>3797</v>
      </c>
      <c r="F350" s="213"/>
      <c r="G350" s="6">
        <f t="shared" ref="G350" si="12">E350-F350</f>
        <v>3797</v>
      </c>
    </row>
    <row r="351" spans="1:8" hidden="1" x14ac:dyDescent="0.25">
      <c r="A351" s="17">
        <v>42759</v>
      </c>
      <c r="B351" s="10" t="s">
        <v>1086</v>
      </c>
      <c r="C351" s="11" t="s">
        <v>161</v>
      </c>
      <c r="E351" s="108"/>
      <c r="F351" s="109">
        <v>11240</v>
      </c>
      <c r="G351" s="6">
        <f t="shared" si="11"/>
        <v>-11240</v>
      </c>
      <c r="H351" s="77"/>
    </row>
    <row r="352" spans="1:8" hidden="1" x14ac:dyDescent="0.25">
      <c r="A352" s="17">
        <v>42759</v>
      </c>
      <c r="B352" s="10" t="s">
        <v>38</v>
      </c>
      <c r="C352" s="11" t="s">
        <v>161</v>
      </c>
      <c r="E352" s="108"/>
      <c r="F352" s="110">
        <v>9551</v>
      </c>
      <c r="G352" s="6">
        <f t="shared" si="11"/>
        <v>-9551</v>
      </c>
      <c r="H352" s="78" t="s">
        <v>2037</v>
      </c>
    </row>
    <row r="353" spans="1:8" hidden="1" x14ac:dyDescent="0.25">
      <c r="A353" s="17">
        <v>42759</v>
      </c>
      <c r="B353" s="10" t="s">
        <v>962</v>
      </c>
      <c r="C353" s="11" t="s">
        <v>161</v>
      </c>
      <c r="E353" s="108"/>
      <c r="F353" s="110">
        <v>49992</v>
      </c>
      <c r="G353" s="6">
        <f t="shared" si="11"/>
        <v>-49992</v>
      </c>
      <c r="H353" s="78" t="s">
        <v>2038</v>
      </c>
    </row>
    <row r="354" spans="1:8" hidden="1" x14ac:dyDescent="0.25">
      <c r="A354" s="17">
        <v>42759</v>
      </c>
      <c r="B354" s="10" t="s">
        <v>1396</v>
      </c>
      <c r="C354" s="11" t="s">
        <v>161</v>
      </c>
      <c r="E354" s="108"/>
      <c r="F354" s="110">
        <v>130205</v>
      </c>
      <c r="G354" s="6">
        <f t="shared" si="11"/>
        <v>-130205</v>
      </c>
      <c r="H354" s="78"/>
    </row>
    <row r="355" spans="1:8" hidden="1" x14ac:dyDescent="0.25">
      <c r="A355" s="17">
        <v>42759</v>
      </c>
      <c r="B355" s="10" t="s">
        <v>40</v>
      </c>
      <c r="C355" s="11" t="s">
        <v>161</v>
      </c>
      <c r="E355" s="108"/>
      <c r="F355" s="111">
        <v>99012</v>
      </c>
      <c r="G355" s="6">
        <f t="shared" si="11"/>
        <v>-99012</v>
      </c>
      <c r="H355" s="79"/>
    </row>
    <row r="356" spans="1:8" hidden="1" x14ac:dyDescent="0.25">
      <c r="A356" s="17">
        <v>42759</v>
      </c>
      <c r="B356" s="10" t="s">
        <v>1492</v>
      </c>
      <c r="C356" s="11" t="s">
        <v>166</v>
      </c>
      <c r="E356" s="108"/>
      <c r="F356" s="109">
        <v>70650</v>
      </c>
      <c r="G356" s="6">
        <f t="shared" si="11"/>
        <v>-70650</v>
      </c>
      <c r="H356" s="77"/>
    </row>
    <row r="357" spans="1:8" hidden="1" x14ac:dyDescent="0.25">
      <c r="A357" s="17">
        <v>42759</v>
      </c>
      <c r="B357" s="10" t="s">
        <v>962</v>
      </c>
      <c r="C357" s="11" t="s">
        <v>166</v>
      </c>
      <c r="E357" s="108"/>
      <c r="F357" s="110">
        <v>2000</v>
      </c>
      <c r="G357" s="6">
        <f t="shared" si="11"/>
        <v>-2000</v>
      </c>
      <c r="H357" s="78" t="s">
        <v>2039</v>
      </c>
    </row>
    <row r="358" spans="1:8" hidden="1" x14ac:dyDescent="0.25">
      <c r="A358" s="17">
        <v>42759</v>
      </c>
      <c r="B358" s="10" t="s">
        <v>1804</v>
      </c>
      <c r="C358" s="11" t="s">
        <v>166</v>
      </c>
      <c r="E358" s="108"/>
      <c r="F358" s="110">
        <v>31050</v>
      </c>
      <c r="G358" s="6">
        <f t="shared" si="11"/>
        <v>-31050</v>
      </c>
      <c r="H358" s="78" t="s">
        <v>2038</v>
      </c>
    </row>
    <row r="359" spans="1:8" hidden="1" x14ac:dyDescent="0.25">
      <c r="A359" s="17">
        <v>42759</v>
      </c>
      <c r="B359" s="10" t="s">
        <v>1396</v>
      </c>
      <c r="C359" s="11" t="s">
        <v>166</v>
      </c>
      <c r="E359" s="108"/>
      <c r="F359" s="110">
        <v>96300</v>
      </c>
      <c r="G359" s="6">
        <f t="shared" si="11"/>
        <v>-96300</v>
      </c>
      <c r="H359" s="78"/>
    </row>
    <row r="360" spans="1:8" hidden="1" x14ac:dyDescent="0.25">
      <c r="A360" s="17">
        <v>42759</v>
      </c>
      <c r="B360" s="10" t="s">
        <v>1214</v>
      </c>
      <c r="C360" s="11" t="s">
        <v>166</v>
      </c>
      <c r="E360" s="108"/>
      <c r="F360" s="111">
        <v>100000</v>
      </c>
      <c r="G360" s="6">
        <f t="shared" si="11"/>
        <v>-100000</v>
      </c>
      <c r="H360" s="79"/>
    </row>
    <row r="361" spans="1:8" hidden="1" x14ac:dyDescent="0.25">
      <c r="A361" s="17">
        <v>42738</v>
      </c>
      <c r="B361" s="10" t="s">
        <v>1804</v>
      </c>
      <c r="C361" s="11" t="s">
        <v>166</v>
      </c>
      <c r="D361" s="766">
        <v>8534</v>
      </c>
      <c r="E361" s="8">
        <v>4575</v>
      </c>
      <c r="G361" s="6">
        <f t="shared" si="11"/>
        <v>4575</v>
      </c>
    </row>
    <row r="362" spans="1:8" hidden="1" x14ac:dyDescent="0.25">
      <c r="A362" s="17">
        <v>42739</v>
      </c>
      <c r="B362" s="10" t="s">
        <v>1804</v>
      </c>
      <c r="C362" s="11" t="s">
        <v>166</v>
      </c>
      <c r="D362" s="766">
        <v>8552</v>
      </c>
      <c r="E362" s="8">
        <v>9000</v>
      </c>
      <c r="G362" s="6">
        <f t="shared" si="11"/>
        <v>9000</v>
      </c>
    </row>
    <row r="363" spans="1:8" hidden="1" x14ac:dyDescent="0.25">
      <c r="A363" s="17">
        <v>42756</v>
      </c>
      <c r="B363" s="10" t="s">
        <v>1214</v>
      </c>
      <c r="C363" s="11" t="s">
        <v>166</v>
      </c>
      <c r="D363" s="766">
        <v>8662</v>
      </c>
      <c r="E363" s="8">
        <v>18860</v>
      </c>
      <c r="G363" s="6">
        <f t="shared" si="11"/>
        <v>18860</v>
      </c>
    </row>
    <row r="364" spans="1:8" hidden="1" x14ac:dyDescent="0.25">
      <c r="A364" s="17">
        <v>42758</v>
      </c>
      <c r="B364" s="10" t="s">
        <v>1804</v>
      </c>
      <c r="C364" s="11" t="s">
        <v>166</v>
      </c>
      <c r="D364" s="766">
        <v>8627</v>
      </c>
      <c r="E364" s="8">
        <v>5598</v>
      </c>
      <c r="G364" s="6">
        <f t="shared" si="11"/>
        <v>5598</v>
      </c>
    </row>
    <row r="365" spans="1:8" hidden="1" x14ac:dyDescent="0.25">
      <c r="A365" s="17">
        <v>42763</v>
      </c>
      <c r="B365" s="10" t="s">
        <v>1804</v>
      </c>
      <c r="C365" s="11" t="s">
        <v>166</v>
      </c>
      <c r="D365" s="766">
        <v>8671</v>
      </c>
      <c r="E365" s="8">
        <v>6000</v>
      </c>
      <c r="G365" s="6">
        <f t="shared" si="11"/>
        <v>6000</v>
      </c>
    </row>
    <row r="366" spans="1:8" hidden="1" x14ac:dyDescent="0.25">
      <c r="A366" s="17">
        <v>42765</v>
      </c>
      <c r="B366" s="10" t="s">
        <v>1804</v>
      </c>
      <c r="C366" s="11" t="s">
        <v>166</v>
      </c>
      <c r="D366" s="766">
        <v>8674</v>
      </c>
      <c r="E366" s="8">
        <v>6300</v>
      </c>
      <c r="G366" s="6">
        <f t="shared" si="11"/>
        <v>6300</v>
      </c>
    </row>
    <row r="367" spans="1:8" hidden="1" x14ac:dyDescent="0.25">
      <c r="A367" s="17">
        <v>42597</v>
      </c>
      <c r="B367" s="10" t="s">
        <v>40</v>
      </c>
      <c r="C367" s="11" t="s">
        <v>180</v>
      </c>
      <c r="D367" s="766">
        <v>7302</v>
      </c>
      <c r="E367" s="8">
        <v>48000</v>
      </c>
      <c r="G367" s="6">
        <f t="shared" si="11"/>
        <v>48000</v>
      </c>
    </row>
    <row r="368" spans="1:8" hidden="1" x14ac:dyDescent="0.25">
      <c r="A368" s="17">
        <v>42600</v>
      </c>
      <c r="B368" s="10" t="s">
        <v>40</v>
      </c>
      <c r="C368" s="11" t="s">
        <v>180</v>
      </c>
      <c r="D368" s="766">
        <v>7322</v>
      </c>
      <c r="E368" s="8">
        <v>24000</v>
      </c>
      <c r="G368" s="6">
        <f t="shared" si="11"/>
        <v>24000</v>
      </c>
    </row>
    <row r="369" spans="1:7" hidden="1" x14ac:dyDescent="0.25">
      <c r="A369" s="17">
        <v>42601</v>
      </c>
      <c r="B369" s="10" t="s">
        <v>40</v>
      </c>
      <c r="C369" s="11" t="s">
        <v>180</v>
      </c>
      <c r="D369" s="766">
        <v>7325</v>
      </c>
      <c r="E369" s="8">
        <v>16276</v>
      </c>
      <c r="G369" s="6">
        <f t="shared" si="11"/>
        <v>16276</v>
      </c>
    </row>
    <row r="370" spans="1:7" hidden="1" x14ac:dyDescent="0.25">
      <c r="A370" s="17">
        <v>42601</v>
      </c>
      <c r="B370" s="10" t="s">
        <v>40</v>
      </c>
      <c r="C370" s="11" t="s">
        <v>180</v>
      </c>
      <c r="D370" s="766">
        <v>7326</v>
      </c>
      <c r="E370" s="8">
        <v>37100</v>
      </c>
      <c r="G370" s="6">
        <f t="shared" si="11"/>
        <v>37100</v>
      </c>
    </row>
    <row r="371" spans="1:7" hidden="1" x14ac:dyDescent="0.25">
      <c r="A371" s="17">
        <v>42641</v>
      </c>
      <c r="B371" s="10" t="s">
        <v>1396</v>
      </c>
      <c r="C371" s="11" t="s">
        <v>180</v>
      </c>
      <c r="D371" s="766">
        <v>7397</v>
      </c>
      <c r="E371" s="8">
        <v>47720</v>
      </c>
      <c r="G371" s="6">
        <f t="shared" si="11"/>
        <v>47720</v>
      </c>
    </row>
    <row r="372" spans="1:7" hidden="1" x14ac:dyDescent="0.25">
      <c r="A372" s="17">
        <v>42641</v>
      </c>
      <c r="B372" s="10" t="s">
        <v>1396</v>
      </c>
      <c r="C372" s="11" t="s">
        <v>180</v>
      </c>
      <c r="D372" s="766">
        <v>7395</v>
      </c>
      <c r="E372" s="8">
        <v>75900</v>
      </c>
      <c r="G372" s="6">
        <f t="shared" si="11"/>
        <v>75900</v>
      </c>
    </row>
    <row r="373" spans="1:7" hidden="1" x14ac:dyDescent="0.25">
      <c r="A373" s="17">
        <v>42641</v>
      </c>
      <c r="B373" s="10" t="s">
        <v>40</v>
      </c>
      <c r="C373" s="11" t="s">
        <v>180</v>
      </c>
      <c r="D373" s="766">
        <v>7396</v>
      </c>
      <c r="E373" s="8">
        <v>11200</v>
      </c>
      <c r="G373" s="6">
        <f t="shared" si="11"/>
        <v>11200</v>
      </c>
    </row>
    <row r="374" spans="1:7" hidden="1" x14ac:dyDescent="0.25">
      <c r="A374" s="17">
        <v>42683</v>
      </c>
      <c r="B374" s="10" t="s">
        <v>1675</v>
      </c>
      <c r="C374" s="11" t="s">
        <v>180</v>
      </c>
      <c r="D374" s="766">
        <v>7484</v>
      </c>
      <c r="E374" s="8">
        <v>20020</v>
      </c>
      <c r="G374" s="6">
        <f t="shared" si="11"/>
        <v>20020</v>
      </c>
    </row>
    <row r="375" spans="1:7" hidden="1" x14ac:dyDescent="0.25">
      <c r="A375" s="17">
        <v>42704</v>
      </c>
      <c r="B375" s="10" t="s">
        <v>1396</v>
      </c>
      <c r="C375" s="11" t="s">
        <v>180</v>
      </c>
      <c r="D375" s="766">
        <v>7528</v>
      </c>
      <c r="E375" s="8">
        <v>16800</v>
      </c>
      <c r="G375" s="6">
        <f t="shared" si="11"/>
        <v>16800</v>
      </c>
    </row>
    <row r="376" spans="1:7" hidden="1" x14ac:dyDescent="0.25">
      <c r="A376" s="17">
        <v>42741</v>
      </c>
      <c r="B376" s="10" t="s">
        <v>1675</v>
      </c>
      <c r="C376" s="11" t="s">
        <v>180</v>
      </c>
      <c r="D376" s="766">
        <v>7628</v>
      </c>
      <c r="E376" s="8">
        <v>11980</v>
      </c>
      <c r="G376" s="6">
        <f t="shared" si="11"/>
        <v>11980</v>
      </c>
    </row>
    <row r="377" spans="1:7" hidden="1" x14ac:dyDescent="0.25">
      <c r="A377" s="17">
        <v>42741</v>
      </c>
      <c r="B377" s="10" t="s">
        <v>1675</v>
      </c>
      <c r="C377" s="11" t="s">
        <v>180</v>
      </c>
      <c r="D377" s="766">
        <v>7629</v>
      </c>
      <c r="E377" s="8">
        <v>17550</v>
      </c>
      <c r="G377" s="6">
        <f t="shared" si="11"/>
        <v>17550</v>
      </c>
    </row>
    <row r="378" spans="1:7" hidden="1" x14ac:dyDescent="0.25">
      <c r="A378" s="17">
        <v>42758</v>
      </c>
      <c r="B378" s="10" t="s">
        <v>1396</v>
      </c>
      <c r="C378" s="11" t="s">
        <v>180</v>
      </c>
      <c r="D378" s="766">
        <v>7660</v>
      </c>
      <c r="E378" s="8">
        <v>30872</v>
      </c>
      <c r="G378" s="6">
        <f t="shared" si="11"/>
        <v>30872</v>
      </c>
    </row>
    <row r="379" spans="1:7" hidden="1" x14ac:dyDescent="0.25">
      <c r="A379" s="17">
        <v>42774</v>
      </c>
      <c r="B379" s="10" t="s">
        <v>1396</v>
      </c>
      <c r="C379" s="11" t="s">
        <v>180</v>
      </c>
      <c r="D379" s="766">
        <v>7693</v>
      </c>
      <c r="E379" s="8">
        <v>272620</v>
      </c>
      <c r="G379" s="6">
        <f t="shared" si="11"/>
        <v>272620</v>
      </c>
    </row>
    <row r="380" spans="1:7" hidden="1" x14ac:dyDescent="0.25">
      <c r="A380" s="17">
        <v>42775</v>
      </c>
      <c r="B380" s="10" t="s">
        <v>1399</v>
      </c>
      <c r="C380" s="11" t="s">
        <v>1814</v>
      </c>
      <c r="D380" s="766">
        <v>331</v>
      </c>
      <c r="E380" s="8">
        <v>122171</v>
      </c>
      <c r="G380" s="6">
        <f t="shared" si="11"/>
        <v>122171</v>
      </c>
    </row>
    <row r="381" spans="1:7" hidden="1" x14ac:dyDescent="0.25">
      <c r="A381" s="17">
        <v>42775</v>
      </c>
      <c r="B381" s="10" t="s">
        <v>1399</v>
      </c>
      <c r="C381" s="11" t="s">
        <v>1814</v>
      </c>
      <c r="D381" s="766">
        <v>334</v>
      </c>
      <c r="E381" s="8">
        <v>24483</v>
      </c>
      <c r="G381" s="6">
        <f t="shared" si="11"/>
        <v>24483</v>
      </c>
    </row>
    <row r="382" spans="1:7" hidden="1" x14ac:dyDescent="0.25">
      <c r="A382" s="17">
        <v>42775</v>
      </c>
      <c r="B382" s="10" t="s">
        <v>1399</v>
      </c>
      <c r="C382" s="11" t="s">
        <v>1814</v>
      </c>
      <c r="D382" s="766">
        <v>336</v>
      </c>
      <c r="E382" s="8">
        <v>5304</v>
      </c>
      <c r="G382" s="6">
        <f t="shared" si="11"/>
        <v>5304</v>
      </c>
    </row>
    <row r="383" spans="1:7" hidden="1" x14ac:dyDescent="0.25">
      <c r="A383" s="17">
        <v>42775</v>
      </c>
      <c r="B383" s="10" t="s">
        <v>1804</v>
      </c>
      <c r="C383" s="11" t="s">
        <v>1814</v>
      </c>
      <c r="D383" s="766">
        <v>340</v>
      </c>
      <c r="E383" s="224">
        <v>69000</v>
      </c>
      <c r="G383" s="6">
        <f t="shared" si="11"/>
        <v>69000</v>
      </c>
    </row>
    <row r="384" spans="1:7" hidden="1" x14ac:dyDescent="0.25">
      <c r="A384" s="17">
        <v>42767</v>
      </c>
      <c r="B384" s="10" t="s">
        <v>40</v>
      </c>
      <c r="C384" s="11" t="s">
        <v>164</v>
      </c>
      <c r="D384" s="766">
        <v>3619</v>
      </c>
      <c r="E384" s="8">
        <v>4682</v>
      </c>
      <c r="G384" s="6">
        <f t="shared" si="11"/>
        <v>4682</v>
      </c>
    </row>
    <row r="385" spans="1:8" hidden="1" x14ac:dyDescent="0.25">
      <c r="A385" s="17">
        <v>42767</v>
      </c>
      <c r="B385" s="10" t="s">
        <v>1690</v>
      </c>
      <c r="C385" s="11" t="s">
        <v>164</v>
      </c>
      <c r="D385" s="766">
        <v>3579</v>
      </c>
      <c r="E385" s="8">
        <v>6925</v>
      </c>
      <c r="G385" s="6">
        <f t="shared" si="11"/>
        <v>6925</v>
      </c>
    </row>
    <row r="386" spans="1:8" hidden="1" x14ac:dyDescent="0.25">
      <c r="A386" s="17">
        <v>42760</v>
      </c>
      <c r="B386" s="10" t="s">
        <v>1804</v>
      </c>
      <c r="C386" s="11" t="s">
        <v>161</v>
      </c>
      <c r="D386" s="766">
        <v>596</v>
      </c>
      <c r="E386" s="8">
        <v>1500</v>
      </c>
      <c r="G386" s="6">
        <f t="shared" si="11"/>
        <v>1500</v>
      </c>
    </row>
    <row r="387" spans="1:8" hidden="1" x14ac:dyDescent="0.25">
      <c r="A387" s="17">
        <v>42760</v>
      </c>
      <c r="B387" s="10" t="s">
        <v>40</v>
      </c>
      <c r="C387" s="11" t="s">
        <v>161</v>
      </c>
      <c r="D387" s="766">
        <v>596</v>
      </c>
      <c r="E387" s="8">
        <v>22924</v>
      </c>
      <c r="G387" s="6">
        <f t="shared" si="11"/>
        <v>22924</v>
      </c>
    </row>
    <row r="388" spans="1:8" hidden="1" x14ac:dyDescent="0.25">
      <c r="A388" s="17">
        <v>42770</v>
      </c>
      <c r="B388" s="10" t="s">
        <v>1396</v>
      </c>
      <c r="C388" s="11" t="s">
        <v>164</v>
      </c>
      <c r="D388" s="766">
        <v>3688</v>
      </c>
      <c r="E388" s="8">
        <v>29229</v>
      </c>
      <c r="G388" s="6">
        <f t="shared" si="11"/>
        <v>29229</v>
      </c>
    </row>
    <row r="389" spans="1:8" hidden="1" x14ac:dyDescent="0.25">
      <c r="A389" s="17">
        <v>42774</v>
      </c>
      <c r="B389" s="10" t="s">
        <v>1690</v>
      </c>
      <c r="C389" s="11" t="s">
        <v>164</v>
      </c>
      <c r="D389" s="766">
        <v>3769</v>
      </c>
      <c r="E389" s="8">
        <v>3091</v>
      </c>
      <c r="G389" s="6">
        <f t="shared" si="11"/>
        <v>3091</v>
      </c>
    </row>
    <row r="390" spans="1:8" hidden="1" x14ac:dyDescent="0.25">
      <c r="A390" s="17">
        <v>42780</v>
      </c>
      <c r="B390" s="10" t="s">
        <v>2088</v>
      </c>
      <c r="C390" s="11" t="s">
        <v>169</v>
      </c>
      <c r="D390" s="766">
        <v>240</v>
      </c>
      <c r="E390" s="8">
        <v>22000</v>
      </c>
      <c r="G390" s="6">
        <f t="shared" si="11"/>
        <v>22000</v>
      </c>
    </row>
    <row r="391" spans="1:8" hidden="1" x14ac:dyDescent="0.25">
      <c r="A391" s="17">
        <v>42776</v>
      </c>
      <c r="B391" s="10" t="s">
        <v>1675</v>
      </c>
      <c r="C391" s="11" t="s">
        <v>166</v>
      </c>
      <c r="D391" s="766">
        <v>8740</v>
      </c>
      <c r="E391" s="8">
        <v>24250</v>
      </c>
      <c r="G391" s="6">
        <f t="shared" si="11"/>
        <v>24250</v>
      </c>
    </row>
    <row r="392" spans="1:8" hidden="1" x14ac:dyDescent="0.25">
      <c r="A392" s="17">
        <v>42783</v>
      </c>
      <c r="B392" s="10" t="s">
        <v>1492</v>
      </c>
      <c r="C392" s="11" t="s">
        <v>166</v>
      </c>
      <c r="F392" s="9">
        <v>75030</v>
      </c>
      <c r="G392" s="6">
        <f t="shared" si="11"/>
        <v>-75030</v>
      </c>
      <c r="H392" s="77"/>
    </row>
    <row r="393" spans="1:8" hidden="1" x14ac:dyDescent="0.25">
      <c r="A393" s="17">
        <v>42783</v>
      </c>
      <c r="B393" s="10" t="s">
        <v>1804</v>
      </c>
      <c r="C393" s="11" t="s">
        <v>166</v>
      </c>
      <c r="F393" s="9">
        <v>31473</v>
      </c>
      <c r="G393" s="6">
        <f t="shared" si="11"/>
        <v>-31473</v>
      </c>
      <c r="H393" s="78" t="s">
        <v>2091</v>
      </c>
    </row>
    <row r="394" spans="1:8" hidden="1" x14ac:dyDescent="0.25">
      <c r="A394" s="17">
        <v>42783</v>
      </c>
      <c r="B394" s="10" t="s">
        <v>1675</v>
      </c>
      <c r="C394" s="11" t="s">
        <v>166</v>
      </c>
      <c r="F394" s="9">
        <v>24250</v>
      </c>
      <c r="G394" s="6">
        <f t="shared" si="11"/>
        <v>-24250</v>
      </c>
      <c r="H394" s="78"/>
    </row>
    <row r="395" spans="1:8" hidden="1" x14ac:dyDescent="0.25">
      <c r="A395" s="17">
        <v>42783</v>
      </c>
      <c r="B395" s="10" t="s">
        <v>1214</v>
      </c>
      <c r="C395" s="11" t="s">
        <v>166</v>
      </c>
      <c r="F395" s="9">
        <v>69247</v>
      </c>
      <c r="G395" s="6">
        <f t="shared" si="11"/>
        <v>-69247</v>
      </c>
      <c r="H395" s="79"/>
    </row>
    <row r="396" spans="1:8" hidden="1" x14ac:dyDescent="0.25">
      <c r="A396" s="17">
        <v>42783</v>
      </c>
      <c r="B396" s="10" t="s">
        <v>40</v>
      </c>
      <c r="C396" s="11" t="s">
        <v>161</v>
      </c>
      <c r="F396" s="9">
        <v>200000</v>
      </c>
      <c r="G396" s="6">
        <f t="shared" si="11"/>
        <v>-200000</v>
      </c>
      <c r="H396" s="77" t="s">
        <v>2092</v>
      </c>
    </row>
    <row r="397" spans="1:8" hidden="1" x14ac:dyDescent="0.25">
      <c r="A397" s="17">
        <v>42783</v>
      </c>
      <c r="B397" s="10" t="s">
        <v>1690</v>
      </c>
      <c r="C397" s="11" t="s">
        <v>164</v>
      </c>
      <c r="F397" s="9">
        <v>10016</v>
      </c>
      <c r="G397" s="6">
        <f t="shared" si="11"/>
        <v>-10016</v>
      </c>
      <c r="H397" s="77"/>
    </row>
    <row r="398" spans="1:8" hidden="1" x14ac:dyDescent="0.25">
      <c r="A398" s="17">
        <v>42783</v>
      </c>
      <c r="B398" s="10" t="s">
        <v>768</v>
      </c>
      <c r="C398" s="11" t="s">
        <v>164</v>
      </c>
      <c r="F398" s="9">
        <v>4260</v>
      </c>
      <c r="G398" s="6">
        <f t="shared" si="11"/>
        <v>-4260</v>
      </c>
      <c r="H398" s="78" t="s">
        <v>2095</v>
      </c>
    </row>
    <row r="399" spans="1:8" hidden="1" x14ac:dyDescent="0.25">
      <c r="A399" s="17">
        <v>42783</v>
      </c>
      <c r="B399" s="10" t="s">
        <v>1398</v>
      </c>
      <c r="C399" s="11" t="s">
        <v>164</v>
      </c>
      <c r="F399" s="9">
        <v>25185</v>
      </c>
      <c r="G399" s="6">
        <f t="shared" si="11"/>
        <v>-25185</v>
      </c>
      <c r="H399" s="78"/>
    </row>
    <row r="400" spans="1:8" hidden="1" x14ac:dyDescent="0.25">
      <c r="A400" s="17">
        <v>42783</v>
      </c>
      <c r="B400" s="10" t="s">
        <v>40</v>
      </c>
      <c r="C400" s="11" t="s">
        <v>164</v>
      </c>
      <c r="F400" s="9">
        <v>110539</v>
      </c>
      <c r="G400" s="6">
        <f t="shared" si="11"/>
        <v>-110539</v>
      </c>
      <c r="H400" s="79"/>
    </row>
    <row r="401" spans="1:8" hidden="1" x14ac:dyDescent="0.25">
      <c r="A401" s="17">
        <v>42783</v>
      </c>
      <c r="B401" s="10" t="s">
        <v>2088</v>
      </c>
      <c r="C401" s="11" t="s">
        <v>166</v>
      </c>
      <c r="E401" s="8">
        <v>24072</v>
      </c>
      <c r="G401" s="6">
        <f t="shared" si="11"/>
        <v>24072</v>
      </c>
    </row>
    <row r="402" spans="1:8" hidden="1" x14ac:dyDescent="0.25">
      <c r="A402" s="17">
        <v>42783</v>
      </c>
      <c r="B402" s="10" t="s">
        <v>1399</v>
      </c>
      <c r="C402" s="11" t="s">
        <v>1814</v>
      </c>
      <c r="D402" s="766">
        <v>347</v>
      </c>
      <c r="E402" s="8">
        <v>806368</v>
      </c>
      <c r="G402" s="6">
        <f t="shared" si="11"/>
        <v>806368</v>
      </c>
    </row>
    <row r="403" spans="1:8" hidden="1" x14ac:dyDescent="0.25">
      <c r="A403" s="17">
        <v>42787</v>
      </c>
      <c r="B403" s="10" t="s">
        <v>2022</v>
      </c>
      <c r="C403" s="11" t="s">
        <v>166</v>
      </c>
      <c r="D403" s="766">
        <v>8808</v>
      </c>
      <c r="E403" s="8">
        <v>78330</v>
      </c>
      <c r="G403" s="6">
        <f t="shared" si="11"/>
        <v>78330</v>
      </c>
    </row>
    <row r="404" spans="1:8" hidden="1" x14ac:dyDescent="0.25">
      <c r="A404" s="17">
        <v>42787</v>
      </c>
      <c r="B404" s="10" t="s">
        <v>2022</v>
      </c>
      <c r="C404" s="11" t="s">
        <v>166</v>
      </c>
      <c r="D404" s="766">
        <v>8809</v>
      </c>
      <c r="E404" s="8">
        <v>33600</v>
      </c>
      <c r="G404" s="6">
        <f t="shared" si="11"/>
        <v>33600</v>
      </c>
    </row>
    <row r="405" spans="1:8" hidden="1" x14ac:dyDescent="0.25">
      <c r="A405" s="17">
        <v>42788</v>
      </c>
      <c r="B405" s="10" t="s">
        <v>2022</v>
      </c>
      <c r="C405" s="11" t="s">
        <v>166</v>
      </c>
      <c r="D405" s="766">
        <v>8816</v>
      </c>
      <c r="E405" s="8">
        <v>7128</v>
      </c>
      <c r="G405" s="6">
        <f t="shared" si="11"/>
        <v>7128</v>
      </c>
    </row>
    <row r="406" spans="1:8" hidden="1" x14ac:dyDescent="0.25">
      <c r="A406" s="17">
        <v>42784</v>
      </c>
      <c r="B406" s="10" t="s">
        <v>2088</v>
      </c>
      <c r="C406" s="11" t="s">
        <v>164</v>
      </c>
      <c r="D406" s="766">
        <v>3985</v>
      </c>
      <c r="E406" s="8">
        <v>3305</v>
      </c>
      <c r="G406" s="6">
        <f t="shared" si="11"/>
        <v>3305</v>
      </c>
    </row>
    <row r="407" spans="1:8" hidden="1" x14ac:dyDescent="0.25">
      <c r="A407" s="17">
        <v>42784</v>
      </c>
      <c r="B407" s="10" t="s">
        <v>1396</v>
      </c>
      <c r="C407" s="11" t="s">
        <v>164</v>
      </c>
      <c r="D407" s="766">
        <v>3918</v>
      </c>
      <c r="E407" s="8">
        <v>1690</v>
      </c>
      <c r="G407" s="6">
        <f t="shared" ref="G407:G408" si="13">E407-F407</f>
        <v>1690</v>
      </c>
    </row>
    <row r="408" spans="1:8" hidden="1" x14ac:dyDescent="0.25">
      <c r="A408" s="17">
        <v>42784</v>
      </c>
      <c r="B408" s="10" t="s">
        <v>1396</v>
      </c>
      <c r="C408" s="11" t="s">
        <v>164</v>
      </c>
      <c r="D408" s="766">
        <v>3958</v>
      </c>
      <c r="E408" s="8">
        <v>7297</v>
      </c>
      <c r="G408" s="6">
        <f t="shared" si="13"/>
        <v>7297</v>
      </c>
    </row>
    <row r="409" spans="1:8" hidden="1" x14ac:dyDescent="0.25">
      <c r="A409" s="17">
        <v>42773</v>
      </c>
      <c r="B409" s="10" t="s">
        <v>1396</v>
      </c>
      <c r="C409" s="11" t="s">
        <v>161</v>
      </c>
      <c r="D409" s="766">
        <v>629</v>
      </c>
      <c r="E409" s="8">
        <v>26618</v>
      </c>
      <c r="G409" s="6">
        <f t="shared" si="11"/>
        <v>26618</v>
      </c>
    </row>
    <row r="410" spans="1:8" hidden="1" x14ac:dyDescent="0.25">
      <c r="A410" s="17">
        <v>42776</v>
      </c>
      <c r="B410" s="10" t="s">
        <v>1396</v>
      </c>
      <c r="C410" s="11" t="s">
        <v>161</v>
      </c>
      <c r="D410" s="766">
        <v>638</v>
      </c>
      <c r="E410" s="8">
        <v>105186</v>
      </c>
      <c r="G410" s="6">
        <f t="shared" si="11"/>
        <v>105186</v>
      </c>
    </row>
    <row r="411" spans="1:8" hidden="1" x14ac:dyDescent="0.25">
      <c r="A411" s="17">
        <v>42789</v>
      </c>
      <c r="B411" s="10" t="s">
        <v>1396</v>
      </c>
      <c r="C411" s="11" t="s">
        <v>161</v>
      </c>
      <c r="D411" s="766">
        <v>675</v>
      </c>
      <c r="E411" s="8">
        <v>69661</v>
      </c>
      <c r="G411" s="6">
        <f t="shared" si="11"/>
        <v>69661</v>
      </c>
    </row>
    <row r="412" spans="1:8" hidden="1" x14ac:dyDescent="0.25">
      <c r="A412" s="17">
        <v>42791</v>
      </c>
      <c r="B412" s="10" t="s">
        <v>1396</v>
      </c>
      <c r="C412" s="11" t="s">
        <v>166</v>
      </c>
      <c r="D412" s="766">
        <v>8832</v>
      </c>
      <c r="E412" s="8">
        <v>13500</v>
      </c>
      <c r="G412" s="6">
        <f t="shared" si="11"/>
        <v>13500</v>
      </c>
    </row>
    <row r="413" spans="1:8" hidden="1" x14ac:dyDescent="0.25">
      <c r="A413" s="17">
        <v>42796</v>
      </c>
      <c r="B413" s="10" t="s">
        <v>1396</v>
      </c>
      <c r="C413" s="11" t="s">
        <v>166</v>
      </c>
      <c r="D413" s="766">
        <v>8863</v>
      </c>
      <c r="E413" s="8">
        <v>9600</v>
      </c>
      <c r="G413" s="6">
        <f t="shared" si="11"/>
        <v>9600</v>
      </c>
    </row>
    <row r="414" spans="1:8" hidden="1" x14ac:dyDescent="0.25">
      <c r="A414" s="17">
        <v>42796</v>
      </c>
      <c r="B414" s="10" t="s">
        <v>1399</v>
      </c>
      <c r="C414" s="11" t="s">
        <v>1814</v>
      </c>
      <c r="F414" s="9">
        <v>400000</v>
      </c>
      <c r="G414" s="6">
        <f t="shared" si="11"/>
        <v>-400000</v>
      </c>
      <c r="H414" s="31" t="s">
        <v>2134</v>
      </c>
    </row>
    <row r="415" spans="1:8" hidden="1" x14ac:dyDescent="0.25">
      <c r="A415" s="17">
        <v>42780</v>
      </c>
      <c r="B415" s="10" t="s">
        <v>1804</v>
      </c>
      <c r="C415" s="11" t="s">
        <v>164</v>
      </c>
      <c r="D415" s="766">
        <v>3884</v>
      </c>
      <c r="E415" s="8">
        <v>68397</v>
      </c>
      <c r="G415" s="6">
        <f t="shared" si="11"/>
        <v>68397</v>
      </c>
    </row>
    <row r="416" spans="1:8" hidden="1" x14ac:dyDescent="0.25">
      <c r="A416" s="17">
        <v>42791</v>
      </c>
      <c r="B416" s="10" t="s">
        <v>1396</v>
      </c>
      <c r="C416" s="11" t="s">
        <v>164</v>
      </c>
      <c r="D416" s="766">
        <v>4124</v>
      </c>
      <c r="E416" s="8">
        <v>18913</v>
      </c>
      <c r="G416" s="6">
        <f t="shared" si="11"/>
        <v>18913</v>
      </c>
    </row>
    <row r="417" spans="1:8" hidden="1" x14ac:dyDescent="0.25">
      <c r="A417" s="17">
        <v>42793</v>
      </c>
      <c r="B417" s="10" t="s">
        <v>1396</v>
      </c>
      <c r="C417" s="11" t="s">
        <v>164</v>
      </c>
      <c r="D417" s="766">
        <v>4155</v>
      </c>
      <c r="E417" s="8">
        <v>882</v>
      </c>
      <c r="G417" s="6">
        <f t="shared" si="11"/>
        <v>882</v>
      </c>
    </row>
    <row r="418" spans="1:8" hidden="1" x14ac:dyDescent="0.25">
      <c r="A418" s="17">
        <v>42793</v>
      </c>
      <c r="B418" s="10" t="s">
        <v>1396</v>
      </c>
      <c r="C418" s="11" t="s">
        <v>164</v>
      </c>
      <c r="D418" s="766">
        <v>4132</v>
      </c>
      <c r="E418" s="8">
        <v>4392</v>
      </c>
      <c r="G418" s="6">
        <f t="shared" si="11"/>
        <v>4392</v>
      </c>
    </row>
    <row r="419" spans="1:8" hidden="1" x14ac:dyDescent="0.25">
      <c r="A419" s="17">
        <v>42811</v>
      </c>
      <c r="B419" s="10" t="s">
        <v>1396</v>
      </c>
      <c r="C419" s="11" t="s">
        <v>164</v>
      </c>
      <c r="D419" s="766">
        <v>4548</v>
      </c>
      <c r="E419" s="8">
        <v>2430</v>
      </c>
      <c r="G419" s="6">
        <f t="shared" ref="G419" si="14">E419-F419</f>
        <v>2430</v>
      </c>
    </row>
    <row r="420" spans="1:8" hidden="1" x14ac:dyDescent="0.25">
      <c r="A420" s="17">
        <v>42808</v>
      </c>
      <c r="B420" s="10" t="s">
        <v>1214</v>
      </c>
      <c r="C420" s="11" t="s">
        <v>166</v>
      </c>
      <c r="F420" s="9">
        <v>63643</v>
      </c>
      <c r="G420" s="6">
        <f t="shared" si="11"/>
        <v>-63643</v>
      </c>
      <c r="H420" s="31" t="s">
        <v>2416</v>
      </c>
    </row>
    <row r="421" spans="1:8" hidden="1" x14ac:dyDescent="0.25">
      <c r="A421" s="17">
        <v>42808</v>
      </c>
      <c r="B421" s="10" t="s">
        <v>2088</v>
      </c>
      <c r="C421" s="11" t="s">
        <v>166</v>
      </c>
      <c r="F421" s="9">
        <v>24072</v>
      </c>
      <c r="G421" s="6">
        <f t="shared" si="11"/>
        <v>-24072</v>
      </c>
      <c r="H421" s="123"/>
    </row>
    <row r="422" spans="1:8" hidden="1" x14ac:dyDescent="0.25">
      <c r="A422" s="17">
        <v>42808</v>
      </c>
      <c r="B422" s="10" t="s">
        <v>2022</v>
      </c>
      <c r="C422" s="11" t="s">
        <v>166</v>
      </c>
      <c r="F422" s="9">
        <v>119058</v>
      </c>
      <c r="G422" s="6">
        <f t="shared" si="11"/>
        <v>-119058</v>
      </c>
      <c r="H422" s="123"/>
    </row>
    <row r="423" spans="1:8" hidden="1" x14ac:dyDescent="0.25">
      <c r="A423" s="17">
        <v>42808</v>
      </c>
      <c r="B423" s="10" t="s">
        <v>1396</v>
      </c>
      <c r="C423" s="11" t="s">
        <v>166</v>
      </c>
      <c r="F423" s="9">
        <v>23100</v>
      </c>
      <c r="G423" s="6">
        <f t="shared" si="11"/>
        <v>-23100</v>
      </c>
      <c r="H423" s="123"/>
    </row>
    <row r="424" spans="1:8" hidden="1" x14ac:dyDescent="0.25">
      <c r="A424" s="17">
        <v>42808</v>
      </c>
      <c r="B424" s="10" t="s">
        <v>2093</v>
      </c>
      <c r="C424" s="11" t="s">
        <v>166</v>
      </c>
      <c r="F424" s="9">
        <v>70127</v>
      </c>
      <c r="G424" s="6">
        <f t="shared" ref="G424" si="15">E424-F424</f>
        <v>-70127</v>
      </c>
      <c r="H424" s="123"/>
    </row>
    <row r="425" spans="1:8" hidden="1" x14ac:dyDescent="0.25">
      <c r="A425" s="17">
        <v>42809</v>
      </c>
      <c r="B425" s="10" t="s">
        <v>1396</v>
      </c>
      <c r="C425" s="11" t="s">
        <v>161</v>
      </c>
      <c r="E425" s="8">
        <v>7903</v>
      </c>
      <c r="G425" s="6">
        <f t="shared" si="11"/>
        <v>7903</v>
      </c>
    </row>
    <row r="426" spans="1:8" hidden="1" x14ac:dyDescent="0.25">
      <c r="A426" s="17">
        <v>42814</v>
      </c>
      <c r="B426" s="10" t="s">
        <v>1396</v>
      </c>
      <c r="C426" s="11" t="s">
        <v>164</v>
      </c>
      <c r="E426" s="8">
        <v>18646</v>
      </c>
      <c r="G426" s="6">
        <f t="shared" si="11"/>
        <v>18646</v>
      </c>
    </row>
    <row r="427" spans="1:8" hidden="1" x14ac:dyDescent="0.25">
      <c r="A427" s="17">
        <v>42693</v>
      </c>
      <c r="B427" s="10" t="s">
        <v>33</v>
      </c>
      <c r="C427" s="11" t="s">
        <v>1802</v>
      </c>
      <c r="E427" s="8">
        <v>106847</v>
      </c>
      <c r="G427" s="6">
        <f t="shared" si="11"/>
        <v>106847</v>
      </c>
    </row>
    <row r="428" spans="1:8" hidden="1" x14ac:dyDescent="0.25">
      <c r="A428" s="17">
        <v>42693</v>
      </c>
      <c r="B428" s="10" t="s">
        <v>32</v>
      </c>
      <c r="C428" s="11" t="s">
        <v>1802</v>
      </c>
      <c r="E428" s="8">
        <v>106847</v>
      </c>
      <c r="G428" s="6">
        <f t="shared" si="11"/>
        <v>106847</v>
      </c>
    </row>
    <row r="429" spans="1:8" hidden="1" x14ac:dyDescent="0.25">
      <c r="A429" s="17">
        <v>42693</v>
      </c>
      <c r="B429" s="10" t="s">
        <v>1396</v>
      </c>
      <c r="C429" s="11" t="s">
        <v>1802</v>
      </c>
      <c r="E429" s="8">
        <v>51879</v>
      </c>
      <c r="G429" s="6">
        <f t="shared" si="11"/>
        <v>51879</v>
      </c>
    </row>
    <row r="430" spans="1:8" hidden="1" x14ac:dyDescent="0.25">
      <c r="A430" s="17">
        <v>42686</v>
      </c>
      <c r="B430" s="10" t="s">
        <v>1396</v>
      </c>
      <c r="C430" s="11" t="s">
        <v>1802</v>
      </c>
      <c r="E430" s="8">
        <v>42108</v>
      </c>
      <c r="G430" s="6">
        <f t="shared" si="11"/>
        <v>42108</v>
      </c>
    </row>
    <row r="431" spans="1:8" hidden="1" x14ac:dyDescent="0.25">
      <c r="A431" s="17">
        <v>42677</v>
      </c>
      <c r="B431" s="10" t="s">
        <v>33</v>
      </c>
      <c r="C431" s="11" t="s">
        <v>1802</v>
      </c>
      <c r="E431" s="8">
        <v>11550</v>
      </c>
      <c r="G431" s="6">
        <f t="shared" si="11"/>
        <v>11550</v>
      </c>
    </row>
    <row r="432" spans="1:8" hidden="1" x14ac:dyDescent="0.25">
      <c r="A432" s="17">
        <v>42682</v>
      </c>
      <c r="B432" s="10" t="s">
        <v>33</v>
      </c>
      <c r="C432" s="11" t="s">
        <v>1802</v>
      </c>
      <c r="E432" s="8">
        <v>19233</v>
      </c>
      <c r="G432" s="6">
        <f t="shared" si="11"/>
        <v>19233</v>
      </c>
    </row>
    <row r="433" spans="1:8" hidden="1" x14ac:dyDescent="0.25">
      <c r="A433" s="17">
        <v>42698</v>
      </c>
      <c r="B433" s="10" t="s">
        <v>1396</v>
      </c>
      <c r="C433" s="11" t="s">
        <v>1802</v>
      </c>
      <c r="E433" s="8">
        <v>3000</v>
      </c>
      <c r="G433" s="6">
        <f t="shared" si="11"/>
        <v>3000</v>
      </c>
    </row>
    <row r="434" spans="1:8" hidden="1" x14ac:dyDescent="0.25">
      <c r="A434" s="17">
        <v>42732</v>
      </c>
      <c r="B434" s="10" t="s">
        <v>1399</v>
      </c>
      <c r="C434" s="11" t="s">
        <v>1802</v>
      </c>
      <c r="E434" s="8">
        <v>433624</v>
      </c>
      <c r="G434" s="6">
        <f t="shared" si="11"/>
        <v>433624</v>
      </c>
    </row>
    <row r="435" spans="1:8" hidden="1" x14ac:dyDescent="0.25">
      <c r="A435" s="17">
        <v>42721</v>
      </c>
      <c r="B435" s="10" t="s">
        <v>33</v>
      </c>
      <c r="C435" s="11" t="s">
        <v>1802</v>
      </c>
      <c r="F435" s="9">
        <v>44879</v>
      </c>
      <c r="G435" s="6">
        <f t="shared" si="11"/>
        <v>-44879</v>
      </c>
      <c r="H435" s="7" t="s">
        <v>2191</v>
      </c>
    </row>
    <row r="436" spans="1:8" hidden="1" x14ac:dyDescent="0.25">
      <c r="A436" s="17">
        <v>42730</v>
      </c>
      <c r="B436" s="10" t="s">
        <v>1675</v>
      </c>
      <c r="C436" s="11" t="s">
        <v>1802</v>
      </c>
      <c r="E436" s="8">
        <v>32908</v>
      </c>
      <c r="G436" s="6">
        <f t="shared" si="11"/>
        <v>32908</v>
      </c>
    </row>
    <row r="437" spans="1:8" hidden="1" x14ac:dyDescent="0.25">
      <c r="A437" s="17">
        <v>42711</v>
      </c>
      <c r="B437" s="10" t="s">
        <v>32</v>
      </c>
      <c r="C437" s="11" t="s">
        <v>1802</v>
      </c>
      <c r="E437" s="8">
        <v>3445</v>
      </c>
      <c r="G437" s="6">
        <f t="shared" si="11"/>
        <v>3445</v>
      </c>
    </row>
    <row r="438" spans="1:8" hidden="1" x14ac:dyDescent="0.25">
      <c r="A438" s="17">
        <v>42727</v>
      </c>
      <c r="B438" s="10" t="s">
        <v>32</v>
      </c>
      <c r="C438" s="11" t="s">
        <v>1802</v>
      </c>
      <c r="E438" s="8">
        <v>36929</v>
      </c>
      <c r="G438" s="6">
        <f t="shared" si="11"/>
        <v>36929</v>
      </c>
    </row>
    <row r="439" spans="1:8" hidden="1" x14ac:dyDescent="0.25">
      <c r="A439" s="17">
        <v>42720</v>
      </c>
      <c r="B439" s="10" t="s">
        <v>33</v>
      </c>
      <c r="C439" s="11" t="s">
        <v>1802</v>
      </c>
      <c r="E439" s="8">
        <v>55873</v>
      </c>
      <c r="G439" s="6">
        <f t="shared" si="11"/>
        <v>55873</v>
      </c>
    </row>
    <row r="440" spans="1:8" hidden="1" x14ac:dyDescent="0.25">
      <c r="A440" s="17">
        <v>42740</v>
      </c>
      <c r="B440" s="10" t="s">
        <v>1396</v>
      </c>
      <c r="C440" s="11" t="s">
        <v>1802</v>
      </c>
      <c r="F440" s="9">
        <v>3000</v>
      </c>
      <c r="G440" s="6">
        <f t="shared" si="11"/>
        <v>-3000</v>
      </c>
      <c r="H440" s="1282" t="s">
        <v>2192</v>
      </c>
    </row>
    <row r="441" spans="1:8" hidden="1" x14ac:dyDescent="0.25">
      <c r="A441" s="17">
        <v>42740</v>
      </c>
      <c r="B441" s="10" t="s">
        <v>1399</v>
      </c>
      <c r="C441" s="11" t="s">
        <v>1802</v>
      </c>
      <c r="F441" s="9">
        <v>433634</v>
      </c>
      <c r="G441" s="6">
        <f t="shared" si="11"/>
        <v>-433634</v>
      </c>
      <c r="H441" s="1283"/>
    </row>
    <row r="442" spans="1:8" hidden="1" x14ac:dyDescent="0.25">
      <c r="A442" s="17">
        <v>42740</v>
      </c>
      <c r="B442" s="10" t="s">
        <v>1675</v>
      </c>
      <c r="C442" s="11" t="s">
        <v>1802</v>
      </c>
      <c r="F442" s="9">
        <v>32908</v>
      </c>
      <c r="G442" s="6">
        <f t="shared" si="11"/>
        <v>-32908</v>
      </c>
      <c r="H442" s="1283"/>
    </row>
    <row r="443" spans="1:8" hidden="1" x14ac:dyDescent="0.25">
      <c r="A443" s="17">
        <v>42740</v>
      </c>
      <c r="B443" s="10" t="s">
        <v>32</v>
      </c>
      <c r="C443" s="11" t="s">
        <v>1802</v>
      </c>
      <c r="F443" s="9">
        <v>30468</v>
      </c>
      <c r="G443" s="6">
        <f t="shared" si="11"/>
        <v>-30468</v>
      </c>
      <c r="H443" s="1284"/>
    </row>
    <row r="444" spans="1:8" hidden="1" x14ac:dyDescent="0.25">
      <c r="A444" s="17">
        <v>42775</v>
      </c>
      <c r="B444" s="10" t="s">
        <v>32</v>
      </c>
      <c r="C444" s="11" t="s">
        <v>1802</v>
      </c>
      <c r="E444" s="8">
        <v>10916</v>
      </c>
      <c r="G444" s="6">
        <f t="shared" si="11"/>
        <v>10916</v>
      </c>
    </row>
    <row r="445" spans="1:8" hidden="1" x14ac:dyDescent="0.25">
      <c r="A445" s="17">
        <v>42770</v>
      </c>
      <c r="B445" s="10" t="s">
        <v>1396</v>
      </c>
      <c r="C445" s="11" t="s">
        <v>1802</v>
      </c>
      <c r="E445" s="8">
        <v>9717</v>
      </c>
      <c r="G445" s="6">
        <f t="shared" si="11"/>
        <v>9717</v>
      </c>
    </row>
    <row r="446" spans="1:8" hidden="1" x14ac:dyDescent="0.25">
      <c r="A446" s="17">
        <v>42768</v>
      </c>
      <c r="B446" s="10" t="s">
        <v>33</v>
      </c>
      <c r="C446" s="11" t="s">
        <v>1802</v>
      </c>
      <c r="E446" s="8">
        <v>13612</v>
      </c>
      <c r="G446" s="6">
        <f t="shared" si="11"/>
        <v>13612</v>
      </c>
    </row>
    <row r="447" spans="1:8" hidden="1" x14ac:dyDescent="0.25">
      <c r="A447" s="17">
        <v>42747</v>
      </c>
      <c r="B447" s="10" t="s">
        <v>32</v>
      </c>
      <c r="C447" s="11" t="s">
        <v>1802</v>
      </c>
      <c r="E447" s="8">
        <v>43165</v>
      </c>
      <c r="G447" s="6">
        <f t="shared" si="11"/>
        <v>43165</v>
      </c>
    </row>
    <row r="448" spans="1:8" hidden="1" x14ac:dyDescent="0.25">
      <c r="A448" s="17">
        <v>42755</v>
      </c>
      <c r="B448" s="10" t="s">
        <v>32</v>
      </c>
      <c r="C448" s="11" t="s">
        <v>1802</v>
      </c>
      <c r="E448" s="8">
        <v>6306</v>
      </c>
      <c r="G448" s="6">
        <f t="shared" si="11"/>
        <v>6306</v>
      </c>
    </row>
    <row r="449" spans="1:8" hidden="1" x14ac:dyDescent="0.25">
      <c r="A449" s="17">
        <v>42755</v>
      </c>
      <c r="B449" s="10" t="s">
        <v>1396</v>
      </c>
      <c r="C449" s="11" t="s">
        <v>1802</v>
      </c>
      <c r="E449" s="8">
        <v>33200</v>
      </c>
      <c r="G449" s="6">
        <f t="shared" si="11"/>
        <v>33200</v>
      </c>
    </row>
    <row r="450" spans="1:8" hidden="1" x14ac:dyDescent="0.25">
      <c r="A450" s="17">
        <v>42755</v>
      </c>
      <c r="B450" s="10" t="s">
        <v>1396</v>
      </c>
      <c r="C450" s="11" t="s">
        <v>1802</v>
      </c>
      <c r="F450" s="9">
        <v>44665</v>
      </c>
      <c r="G450" s="6">
        <f t="shared" si="11"/>
        <v>-44665</v>
      </c>
    </row>
    <row r="451" spans="1:8" hidden="1" x14ac:dyDescent="0.25">
      <c r="A451" s="17">
        <v>42742</v>
      </c>
      <c r="B451" s="10" t="s">
        <v>33</v>
      </c>
      <c r="C451" s="11" t="s">
        <v>1802</v>
      </c>
      <c r="E451" s="8">
        <v>10413</v>
      </c>
      <c r="G451" s="6">
        <f t="shared" si="11"/>
        <v>10413</v>
      </c>
    </row>
    <row r="452" spans="1:8" hidden="1" x14ac:dyDescent="0.25">
      <c r="A452" s="17">
        <v>42744</v>
      </c>
      <c r="B452" s="10" t="s">
        <v>33</v>
      </c>
      <c r="C452" s="11" t="s">
        <v>1802</v>
      </c>
      <c r="E452" s="8">
        <v>89052</v>
      </c>
      <c r="G452" s="6">
        <f t="shared" si="11"/>
        <v>89052</v>
      </c>
    </row>
    <row r="453" spans="1:8" hidden="1" x14ac:dyDescent="0.25">
      <c r="A453" s="17">
        <v>42746</v>
      </c>
      <c r="B453" s="10" t="s">
        <v>33</v>
      </c>
      <c r="C453" s="11" t="s">
        <v>1802</v>
      </c>
      <c r="E453" s="8">
        <v>3348</v>
      </c>
      <c r="G453" s="6">
        <f t="shared" si="11"/>
        <v>3348</v>
      </c>
    </row>
    <row r="454" spans="1:8" hidden="1" x14ac:dyDescent="0.25">
      <c r="A454" s="17">
        <v>42740</v>
      </c>
      <c r="B454" s="10" t="s">
        <v>32</v>
      </c>
      <c r="C454" s="11" t="s">
        <v>1802</v>
      </c>
      <c r="E454" s="8">
        <v>95472</v>
      </c>
      <c r="G454" s="6">
        <f t="shared" si="11"/>
        <v>95472</v>
      </c>
    </row>
    <row r="455" spans="1:8" hidden="1" x14ac:dyDescent="0.25">
      <c r="A455" s="17">
        <v>42786</v>
      </c>
      <c r="B455" s="10" t="s">
        <v>1399</v>
      </c>
      <c r="C455" s="11" t="s">
        <v>1802</v>
      </c>
      <c r="E455" s="8">
        <v>1567</v>
      </c>
      <c r="G455" s="6">
        <f t="shared" si="11"/>
        <v>1567</v>
      </c>
    </row>
    <row r="456" spans="1:8" hidden="1" x14ac:dyDescent="0.25">
      <c r="A456" s="17">
        <v>42793</v>
      </c>
      <c r="B456" s="10" t="s">
        <v>1399</v>
      </c>
      <c r="C456" s="11" t="s">
        <v>1802</v>
      </c>
      <c r="E456" s="8">
        <v>27850</v>
      </c>
      <c r="G456" s="6">
        <f t="shared" si="11"/>
        <v>27850</v>
      </c>
    </row>
    <row r="457" spans="1:8" hidden="1" x14ac:dyDescent="0.25">
      <c r="A457" s="17">
        <v>42784</v>
      </c>
      <c r="B457" s="10" t="s">
        <v>33</v>
      </c>
      <c r="C457" s="11" t="s">
        <v>1802</v>
      </c>
      <c r="E457" s="8">
        <v>46586</v>
      </c>
      <c r="G457" s="6">
        <f t="shared" si="11"/>
        <v>46586</v>
      </c>
    </row>
    <row r="458" spans="1:8" hidden="1" x14ac:dyDescent="0.25">
      <c r="A458" s="17">
        <v>42804</v>
      </c>
      <c r="B458" s="10" t="s">
        <v>33</v>
      </c>
      <c r="C458" s="11" t="s">
        <v>1802</v>
      </c>
      <c r="F458" s="9">
        <v>100000</v>
      </c>
      <c r="G458" s="6">
        <f t="shared" si="11"/>
        <v>-100000</v>
      </c>
      <c r="H458" s="1282" t="s">
        <v>2193</v>
      </c>
    </row>
    <row r="459" spans="1:8" hidden="1" x14ac:dyDescent="0.25">
      <c r="A459" s="17">
        <v>42804</v>
      </c>
      <c r="B459" s="10" t="s">
        <v>1396</v>
      </c>
      <c r="C459" s="11" t="s">
        <v>1802</v>
      </c>
      <c r="F459" s="9">
        <v>100000</v>
      </c>
      <c r="G459" s="6">
        <f t="shared" si="11"/>
        <v>-100000</v>
      </c>
      <c r="H459" s="1283"/>
    </row>
    <row r="460" spans="1:8" hidden="1" x14ac:dyDescent="0.25">
      <c r="A460" s="17">
        <v>42804</v>
      </c>
      <c r="B460" s="10" t="s">
        <v>32</v>
      </c>
      <c r="C460" s="11" t="s">
        <v>1802</v>
      </c>
      <c r="F460" s="9">
        <v>100000</v>
      </c>
      <c r="G460" s="6">
        <f t="shared" si="11"/>
        <v>-100000</v>
      </c>
      <c r="H460" s="1284"/>
    </row>
    <row r="461" spans="1:8" hidden="1" x14ac:dyDescent="0.25">
      <c r="A461" s="17">
        <v>42819</v>
      </c>
      <c r="B461" s="10" t="s">
        <v>2088</v>
      </c>
      <c r="C461" s="11" t="s">
        <v>169</v>
      </c>
      <c r="E461" s="8">
        <v>1600</v>
      </c>
      <c r="G461" s="6">
        <f t="shared" si="11"/>
        <v>1600</v>
      </c>
    </row>
    <row r="462" spans="1:8" hidden="1" x14ac:dyDescent="0.25">
      <c r="A462" s="17">
        <v>42809</v>
      </c>
      <c r="B462" s="10" t="s">
        <v>32</v>
      </c>
      <c r="C462" s="11" t="s">
        <v>1802</v>
      </c>
      <c r="E462" s="8">
        <v>15593</v>
      </c>
      <c r="G462" s="6">
        <f t="shared" si="11"/>
        <v>15593</v>
      </c>
    </row>
    <row r="463" spans="1:8" hidden="1" x14ac:dyDescent="0.25">
      <c r="A463" s="17">
        <v>42787</v>
      </c>
      <c r="B463" s="10" t="s">
        <v>32</v>
      </c>
      <c r="C463" s="11" t="s">
        <v>1802</v>
      </c>
      <c r="E463" s="8">
        <v>5693</v>
      </c>
      <c r="G463" s="6">
        <f t="shared" si="11"/>
        <v>5693</v>
      </c>
    </row>
    <row r="464" spans="1:8" hidden="1" x14ac:dyDescent="0.25">
      <c r="A464" s="17">
        <v>42812</v>
      </c>
      <c r="B464" s="10" t="s">
        <v>1399</v>
      </c>
      <c r="C464" s="11" t="s">
        <v>1802</v>
      </c>
      <c r="E464" s="8">
        <v>83845</v>
      </c>
      <c r="G464" s="6">
        <f t="shared" si="11"/>
        <v>83845</v>
      </c>
    </row>
    <row r="465" spans="1:8" hidden="1" x14ac:dyDescent="0.25">
      <c r="A465" s="17">
        <v>42793</v>
      </c>
      <c r="B465" s="10" t="s">
        <v>32</v>
      </c>
      <c r="C465" s="11" t="s">
        <v>1802</v>
      </c>
      <c r="E465" s="8">
        <v>1367</v>
      </c>
      <c r="G465" s="6">
        <f t="shared" si="11"/>
        <v>1367</v>
      </c>
    </row>
    <row r="466" spans="1:8" hidden="1" x14ac:dyDescent="0.25">
      <c r="A466" s="17">
        <v>42798</v>
      </c>
      <c r="B466" s="10" t="s">
        <v>32</v>
      </c>
      <c r="C466" s="11" t="s">
        <v>1802</v>
      </c>
      <c r="E466" s="8">
        <v>1700</v>
      </c>
      <c r="G466" s="6">
        <f t="shared" si="11"/>
        <v>1700</v>
      </c>
    </row>
    <row r="467" spans="1:8" hidden="1" x14ac:dyDescent="0.25">
      <c r="A467" s="17">
        <v>42819</v>
      </c>
      <c r="B467" s="10" t="s">
        <v>1396</v>
      </c>
      <c r="C467" s="11" t="s">
        <v>1802</v>
      </c>
      <c r="E467" s="8">
        <v>67418</v>
      </c>
      <c r="G467" s="6">
        <f t="shared" si="11"/>
        <v>67418</v>
      </c>
    </row>
    <row r="468" spans="1:8" hidden="1" x14ac:dyDescent="0.25">
      <c r="A468" s="17">
        <v>42821</v>
      </c>
      <c r="B468" s="10" t="s">
        <v>1396</v>
      </c>
      <c r="C468" s="11" t="s">
        <v>1802</v>
      </c>
      <c r="E468" s="8">
        <v>39396</v>
      </c>
      <c r="G468" s="6">
        <f t="shared" si="11"/>
        <v>39396</v>
      </c>
    </row>
    <row r="469" spans="1:8" hidden="1" x14ac:dyDescent="0.25">
      <c r="A469" s="17">
        <v>42807</v>
      </c>
      <c r="B469" s="10" t="s">
        <v>1804</v>
      </c>
      <c r="C469" s="11" t="s">
        <v>166</v>
      </c>
      <c r="E469" s="8">
        <v>9600</v>
      </c>
      <c r="G469" s="6">
        <f t="shared" si="11"/>
        <v>9600</v>
      </c>
    </row>
    <row r="470" spans="1:8" hidden="1" x14ac:dyDescent="0.25">
      <c r="A470" s="17">
        <v>42811</v>
      </c>
      <c r="B470" s="10" t="s">
        <v>1675</v>
      </c>
      <c r="C470" s="11" t="s">
        <v>166</v>
      </c>
      <c r="E470" s="8">
        <v>3276</v>
      </c>
      <c r="G470" s="6">
        <f t="shared" si="11"/>
        <v>3276</v>
      </c>
    </row>
    <row r="471" spans="1:8" hidden="1" x14ac:dyDescent="0.25">
      <c r="A471" s="17">
        <v>42818</v>
      </c>
      <c r="B471" s="10" t="s">
        <v>2088</v>
      </c>
      <c r="C471" s="11" t="s">
        <v>166</v>
      </c>
      <c r="E471" s="8">
        <v>5434</v>
      </c>
      <c r="G471" s="6">
        <f t="shared" si="11"/>
        <v>5434</v>
      </c>
    </row>
    <row r="472" spans="1:8" hidden="1" x14ac:dyDescent="0.25">
      <c r="A472" s="17">
        <v>42828</v>
      </c>
      <c r="B472" s="10" t="s">
        <v>2093</v>
      </c>
      <c r="C472" s="11" t="s">
        <v>166</v>
      </c>
      <c r="E472" s="8">
        <v>14700</v>
      </c>
      <c r="G472" s="6">
        <f t="shared" si="11"/>
        <v>14700</v>
      </c>
    </row>
    <row r="473" spans="1:8" hidden="1" x14ac:dyDescent="0.25">
      <c r="A473" s="17">
        <v>42829</v>
      </c>
      <c r="B473" s="10" t="s">
        <v>1399</v>
      </c>
      <c r="C473" s="11" t="s">
        <v>1814</v>
      </c>
      <c r="D473" s="766">
        <v>358</v>
      </c>
      <c r="E473" s="8">
        <v>13194</v>
      </c>
      <c r="G473" s="6">
        <f t="shared" si="11"/>
        <v>13194</v>
      </c>
    </row>
    <row r="474" spans="1:8" hidden="1" x14ac:dyDescent="0.25">
      <c r="A474" s="17">
        <v>42829</v>
      </c>
      <c r="B474" s="10" t="s">
        <v>1399</v>
      </c>
      <c r="C474" s="11" t="s">
        <v>1814</v>
      </c>
      <c r="D474" s="766">
        <v>363</v>
      </c>
      <c r="E474" s="8">
        <v>5580</v>
      </c>
      <c r="G474" s="6">
        <f t="shared" si="11"/>
        <v>5580</v>
      </c>
    </row>
    <row r="475" spans="1:8" hidden="1" x14ac:dyDescent="0.25">
      <c r="A475" s="17">
        <v>42823</v>
      </c>
      <c r="B475" s="10" t="s">
        <v>1399</v>
      </c>
      <c r="C475" s="11" t="s">
        <v>1814</v>
      </c>
      <c r="D475" s="766">
        <v>375</v>
      </c>
      <c r="E475" s="8">
        <v>5313</v>
      </c>
      <c r="G475" s="6">
        <f t="shared" si="11"/>
        <v>5313</v>
      </c>
    </row>
    <row r="476" spans="1:8" hidden="1" x14ac:dyDescent="0.25">
      <c r="A476" s="17">
        <v>42829</v>
      </c>
      <c r="B476" s="10" t="s">
        <v>2088</v>
      </c>
      <c r="C476" s="11" t="s">
        <v>169</v>
      </c>
      <c r="E476" s="8">
        <v>4844</v>
      </c>
      <c r="G476" s="6">
        <f t="shared" si="11"/>
        <v>4844</v>
      </c>
    </row>
    <row r="477" spans="1:8" hidden="1" x14ac:dyDescent="0.25">
      <c r="A477" s="17">
        <v>42833</v>
      </c>
      <c r="B477" s="10" t="s">
        <v>1806</v>
      </c>
      <c r="C477" s="11" t="s">
        <v>169</v>
      </c>
      <c r="F477" s="9">
        <v>4800</v>
      </c>
      <c r="G477" s="6">
        <f t="shared" si="11"/>
        <v>-4800</v>
      </c>
      <c r="H477" s="77"/>
    </row>
    <row r="478" spans="1:8" hidden="1" x14ac:dyDescent="0.25">
      <c r="A478" s="17">
        <v>42833</v>
      </c>
      <c r="B478" s="10" t="s">
        <v>1492</v>
      </c>
      <c r="C478" s="11" t="s">
        <v>169</v>
      </c>
      <c r="F478" s="9">
        <v>13000</v>
      </c>
      <c r="G478" s="6">
        <f t="shared" si="11"/>
        <v>-13000</v>
      </c>
      <c r="H478" s="78"/>
    </row>
    <row r="479" spans="1:8" hidden="1" x14ac:dyDescent="0.25">
      <c r="A479" s="17">
        <v>42833</v>
      </c>
      <c r="B479" s="10" t="s">
        <v>768</v>
      </c>
      <c r="C479" s="11" t="s">
        <v>169</v>
      </c>
      <c r="F479" s="9">
        <v>8652</v>
      </c>
      <c r="G479" s="6">
        <f t="shared" si="11"/>
        <v>-8652</v>
      </c>
      <c r="H479" s="78"/>
    </row>
    <row r="480" spans="1:8" hidden="1" x14ac:dyDescent="0.25">
      <c r="A480" s="17">
        <v>42833</v>
      </c>
      <c r="B480" s="10" t="s">
        <v>1214</v>
      </c>
      <c r="C480" s="11" t="s">
        <v>169</v>
      </c>
      <c r="F480" s="9">
        <v>9600</v>
      </c>
      <c r="G480" s="6">
        <f t="shared" si="11"/>
        <v>-9600</v>
      </c>
      <c r="H480" s="78" t="s">
        <v>2265</v>
      </c>
    </row>
    <row r="481" spans="1:8" hidden="1" x14ac:dyDescent="0.25">
      <c r="A481" s="17">
        <v>42833</v>
      </c>
      <c r="B481" s="10" t="s">
        <v>1398</v>
      </c>
      <c r="C481" s="11" t="s">
        <v>169</v>
      </c>
      <c r="F481" s="9">
        <v>5000</v>
      </c>
      <c r="G481" s="6">
        <f t="shared" si="11"/>
        <v>-5000</v>
      </c>
      <c r="H481" s="78"/>
    </row>
    <row r="482" spans="1:8" hidden="1" x14ac:dyDescent="0.25">
      <c r="A482" s="17">
        <v>42833</v>
      </c>
      <c r="B482" s="10" t="s">
        <v>1396</v>
      </c>
      <c r="C482" s="11" t="s">
        <v>169</v>
      </c>
      <c r="F482" s="9">
        <v>6820</v>
      </c>
      <c r="G482" s="6">
        <f t="shared" si="11"/>
        <v>-6820</v>
      </c>
      <c r="H482" s="78"/>
    </row>
    <row r="483" spans="1:8" hidden="1" x14ac:dyDescent="0.25">
      <c r="A483" s="17">
        <v>42833</v>
      </c>
      <c r="B483" s="10" t="s">
        <v>40</v>
      </c>
      <c r="C483" s="11" t="s">
        <v>169</v>
      </c>
      <c r="F483" s="9">
        <v>2128</v>
      </c>
      <c r="G483" s="6">
        <f t="shared" si="11"/>
        <v>-2128</v>
      </c>
      <c r="H483" s="79"/>
    </row>
    <row r="484" spans="1:8" hidden="1" x14ac:dyDescent="0.25">
      <c r="A484" s="17">
        <v>42835</v>
      </c>
      <c r="B484" s="10" t="s">
        <v>2093</v>
      </c>
      <c r="C484" s="11" t="s">
        <v>166</v>
      </c>
      <c r="E484" s="8">
        <v>4012</v>
      </c>
      <c r="G484" s="6">
        <f t="shared" si="11"/>
        <v>4012</v>
      </c>
    </row>
    <row r="485" spans="1:8" hidden="1" x14ac:dyDescent="0.25">
      <c r="A485" s="17">
        <v>42838</v>
      </c>
      <c r="B485" s="10" t="s">
        <v>40</v>
      </c>
      <c r="C485" s="11" t="s">
        <v>164</v>
      </c>
      <c r="F485" s="9">
        <v>19598</v>
      </c>
      <c r="G485" s="6">
        <f t="shared" si="11"/>
        <v>-19598</v>
      </c>
      <c r="H485" s="77"/>
    </row>
    <row r="486" spans="1:8" hidden="1" x14ac:dyDescent="0.25">
      <c r="A486" s="17">
        <v>42838</v>
      </c>
      <c r="B486" s="10" t="s">
        <v>2088</v>
      </c>
      <c r="C486" s="11" t="s">
        <v>164</v>
      </c>
      <c r="F486" s="9">
        <v>3305</v>
      </c>
      <c r="G486" s="6">
        <f t="shared" si="11"/>
        <v>-3305</v>
      </c>
      <c r="H486" s="78"/>
    </row>
    <row r="487" spans="1:8" hidden="1" x14ac:dyDescent="0.25">
      <c r="A487" s="17">
        <v>42838</v>
      </c>
      <c r="B487" s="10" t="s">
        <v>1804</v>
      </c>
      <c r="C487" s="11" t="s">
        <v>164</v>
      </c>
      <c r="F487" s="9">
        <v>68397</v>
      </c>
      <c r="G487" s="6">
        <f t="shared" si="11"/>
        <v>-68397</v>
      </c>
      <c r="H487" s="78" t="s">
        <v>2276</v>
      </c>
    </row>
    <row r="488" spans="1:8" hidden="1" x14ac:dyDescent="0.25">
      <c r="A488" s="17">
        <v>42838</v>
      </c>
      <c r="B488" s="10" t="s">
        <v>1396</v>
      </c>
      <c r="C488" s="11" t="s">
        <v>164</v>
      </c>
      <c r="F488" s="9">
        <v>8700</v>
      </c>
      <c r="G488" s="6">
        <f t="shared" ref="G488:G669" si="16">E488-F488</f>
        <v>-8700</v>
      </c>
      <c r="H488" s="79"/>
    </row>
    <row r="489" spans="1:8" hidden="1" x14ac:dyDescent="0.25">
      <c r="A489" s="17">
        <v>42801</v>
      </c>
      <c r="B489" s="10" t="s">
        <v>1396</v>
      </c>
      <c r="C489" s="11" t="s">
        <v>180</v>
      </c>
      <c r="E489" s="8">
        <v>29600</v>
      </c>
      <c r="G489" s="6">
        <f t="shared" si="16"/>
        <v>29600</v>
      </c>
    </row>
    <row r="490" spans="1:8" hidden="1" x14ac:dyDescent="0.25">
      <c r="A490" s="17">
        <v>42801</v>
      </c>
      <c r="B490" s="10" t="s">
        <v>1396</v>
      </c>
      <c r="C490" s="11" t="s">
        <v>180</v>
      </c>
      <c r="E490" s="8">
        <v>25560</v>
      </c>
      <c r="G490" s="6">
        <f t="shared" si="16"/>
        <v>25560</v>
      </c>
    </row>
    <row r="491" spans="1:8" hidden="1" x14ac:dyDescent="0.25">
      <c r="A491" s="17">
        <v>42789</v>
      </c>
      <c r="B491" s="10" t="s">
        <v>1396</v>
      </c>
      <c r="C491" s="11" t="s">
        <v>180</v>
      </c>
      <c r="E491" s="8">
        <v>74880</v>
      </c>
      <c r="G491" s="6">
        <f t="shared" si="16"/>
        <v>74880</v>
      </c>
    </row>
    <row r="492" spans="1:8" hidden="1" x14ac:dyDescent="0.25">
      <c r="A492" s="17">
        <v>42801</v>
      </c>
      <c r="B492" s="10" t="s">
        <v>2022</v>
      </c>
      <c r="C492" s="11" t="s">
        <v>180</v>
      </c>
      <c r="E492" s="8">
        <v>52480</v>
      </c>
      <c r="G492" s="6">
        <f t="shared" si="16"/>
        <v>52480</v>
      </c>
    </row>
    <row r="493" spans="1:8" hidden="1" x14ac:dyDescent="0.25">
      <c r="A493" s="17">
        <v>42814</v>
      </c>
      <c r="B493" s="10" t="s">
        <v>1396</v>
      </c>
      <c r="C493" s="11" t="s">
        <v>180</v>
      </c>
      <c r="E493" s="8">
        <v>16000</v>
      </c>
      <c r="G493" s="6">
        <f t="shared" si="16"/>
        <v>16000</v>
      </c>
    </row>
    <row r="494" spans="1:8" hidden="1" x14ac:dyDescent="0.25">
      <c r="A494" s="17">
        <v>42836</v>
      </c>
      <c r="B494" s="10" t="s">
        <v>2022</v>
      </c>
      <c r="C494" s="11" t="s">
        <v>180</v>
      </c>
      <c r="E494" s="8">
        <v>41400</v>
      </c>
      <c r="G494" s="6">
        <f t="shared" si="16"/>
        <v>41400</v>
      </c>
    </row>
    <row r="495" spans="1:8" hidden="1" x14ac:dyDescent="0.25">
      <c r="A495" s="17">
        <v>42836</v>
      </c>
      <c r="B495" s="10" t="s">
        <v>2022</v>
      </c>
      <c r="C495" s="11" t="s">
        <v>180</v>
      </c>
      <c r="E495" s="8">
        <v>19260</v>
      </c>
      <c r="G495" s="6">
        <f t="shared" si="16"/>
        <v>19260</v>
      </c>
    </row>
    <row r="496" spans="1:8" hidden="1" x14ac:dyDescent="0.25">
      <c r="A496" s="17">
        <v>42810</v>
      </c>
      <c r="B496" s="10" t="s">
        <v>2093</v>
      </c>
      <c r="C496" s="11" t="s">
        <v>180</v>
      </c>
      <c r="E496" s="8">
        <v>54420</v>
      </c>
      <c r="G496" s="6">
        <f t="shared" si="16"/>
        <v>54420</v>
      </c>
    </row>
    <row r="497" spans="1:8" hidden="1" x14ac:dyDescent="0.25">
      <c r="A497" s="17">
        <v>42810</v>
      </c>
      <c r="B497" s="10" t="s">
        <v>1396</v>
      </c>
      <c r="C497" s="11" t="s">
        <v>180</v>
      </c>
      <c r="E497" s="8">
        <v>99320</v>
      </c>
      <c r="G497" s="6">
        <f t="shared" si="16"/>
        <v>99320</v>
      </c>
    </row>
    <row r="498" spans="1:8" hidden="1" x14ac:dyDescent="0.25">
      <c r="A498" s="17">
        <v>42786</v>
      </c>
      <c r="B498" s="10" t="s">
        <v>1675</v>
      </c>
      <c r="C498" s="11" t="s">
        <v>180</v>
      </c>
      <c r="E498" s="8">
        <v>11640</v>
      </c>
      <c r="G498" s="6">
        <f t="shared" si="16"/>
        <v>11640</v>
      </c>
    </row>
    <row r="499" spans="1:8" hidden="1" x14ac:dyDescent="0.25">
      <c r="A499" s="17">
        <v>42786</v>
      </c>
      <c r="B499" s="10" t="s">
        <v>1396</v>
      </c>
      <c r="C499" s="11" t="s">
        <v>180</v>
      </c>
      <c r="E499" s="8">
        <v>22300</v>
      </c>
      <c r="G499" s="6">
        <f t="shared" si="16"/>
        <v>22300</v>
      </c>
    </row>
    <row r="500" spans="1:8" hidden="1" x14ac:dyDescent="0.25">
      <c r="A500" s="17">
        <v>42786</v>
      </c>
      <c r="B500" s="10" t="s">
        <v>2022</v>
      </c>
      <c r="C500" s="11" t="s">
        <v>180</v>
      </c>
      <c r="F500" s="9">
        <v>72800</v>
      </c>
      <c r="G500" s="6">
        <f t="shared" si="16"/>
        <v>-72800</v>
      </c>
      <c r="H500" s="31" t="s">
        <v>2278</v>
      </c>
    </row>
    <row r="501" spans="1:8" hidden="1" x14ac:dyDescent="0.25">
      <c r="A501" s="17">
        <v>42836</v>
      </c>
      <c r="B501" s="40" t="s">
        <v>2226</v>
      </c>
      <c r="C501" s="11" t="s">
        <v>166</v>
      </c>
      <c r="D501" s="766">
        <v>9111</v>
      </c>
      <c r="E501" s="8">
        <v>240000</v>
      </c>
      <c r="G501" s="6">
        <f t="shared" si="16"/>
        <v>240000</v>
      </c>
      <c r="H501" s="7" t="s">
        <v>2287</v>
      </c>
    </row>
    <row r="502" spans="1:8" hidden="1" x14ac:dyDescent="0.25">
      <c r="A502" s="17">
        <v>42830</v>
      </c>
      <c r="B502" s="10" t="s">
        <v>1396</v>
      </c>
      <c r="C502" s="11" t="s">
        <v>164</v>
      </c>
      <c r="E502" s="8">
        <v>28566</v>
      </c>
      <c r="G502" s="6">
        <f t="shared" si="16"/>
        <v>28566</v>
      </c>
    </row>
    <row r="503" spans="1:8" hidden="1" x14ac:dyDescent="0.25">
      <c r="A503" s="17">
        <v>42831</v>
      </c>
      <c r="B503" s="10" t="s">
        <v>2262</v>
      </c>
      <c r="C503" s="11" t="s">
        <v>166</v>
      </c>
      <c r="E503" s="8">
        <v>24700</v>
      </c>
      <c r="G503" s="6">
        <f t="shared" si="16"/>
        <v>24700</v>
      </c>
    </row>
    <row r="504" spans="1:8" hidden="1" x14ac:dyDescent="0.25">
      <c r="A504" s="17">
        <v>42838</v>
      </c>
      <c r="B504" s="10" t="s">
        <v>2262</v>
      </c>
      <c r="C504" s="11" t="s">
        <v>166</v>
      </c>
      <c r="E504" s="8">
        <v>26100</v>
      </c>
      <c r="G504" s="6">
        <f t="shared" si="16"/>
        <v>26100</v>
      </c>
    </row>
    <row r="505" spans="1:8" hidden="1" x14ac:dyDescent="0.25">
      <c r="A505" s="17">
        <v>42843</v>
      </c>
      <c r="B505" s="10" t="s">
        <v>2262</v>
      </c>
      <c r="C505" s="11" t="s">
        <v>166</v>
      </c>
      <c r="E505" s="8">
        <v>5600</v>
      </c>
      <c r="G505" s="6">
        <f t="shared" si="16"/>
        <v>5600</v>
      </c>
    </row>
    <row r="506" spans="1:8" hidden="1" x14ac:dyDescent="0.25">
      <c r="A506" s="17">
        <v>42835</v>
      </c>
      <c r="B506" s="10" t="s">
        <v>1804</v>
      </c>
      <c r="C506" s="11" t="s">
        <v>166</v>
      </c>
      <c r="E506" s="8">
        <v>3300</v>
      </c>
      <c r="G506" s="6">
        <f t="shared" si="16"/>
        <v>3300</v>
      </c>
    </row>
    <row r="507" spans="1:8" hidden="1" x14ac:dyDescent="0.25">
      <c r="A507" s="17">
        <v>42839</v>
      </c>
      <c r="B507" s="10" t="s">
        <v>2088</v>
      </c>
      <c r="C507" s="11" t="s">
        <v>166</v>
      </c>
      <c r="E507" s="8">
        <v>3186</v>
      </c>
      <c r="G507" s="6">
        <f t="shared" si="16"/>
        <v>3186</v>
      </c>
    </row>
    <row r="508" spans="1:8" hidden="1" x14ac:dyDescent="0.25">
      <c r="A508" s="17">
        <v>42847</v>
      </c>
      <c r="B508" s="10" t="s">
        <v>2093</v>
      </c>
      <c r="C508" s="11" t="s">
        <v>169</v>
      </c>
      <c r="E508" s="8">
        <v>4300</v>
      </c>
      <c r="G508" s="6">
        <f t="shared" si="16"/>
        <v>4300</v>
      </c>
    </row>
    <row r="509" spans="1:8" hidden="1" x14ac:dyDescent="0.25">
      <c r="A509" s="17">
        <v>42830</v>
      </c>
      <c r="B509" s="10" t="s">
        <v>1396</v>
      </c>
      <c r="C509" s="11" t="s">
        <v>1802</v>
      </c>
      <c r="E509" s="8">
        <v>26755</v>
      </c>
      <c r="G509" s="6">
        <f t="shared" si="16"/>
        <v>26755</v>
      </c>
    </row>
    <row r="510" spans="1:8" hidden="1" x14ac:dyDescent="0.25">
      <c r="A510" s="17">
        <v>42838</v>
      </c>
      <c r="B510" s="10" t="s">
        <v>1399</v>
      </c>
      <c r="C510" s="11" t="s">
        <v>1802</v>
      </c>
      <c r="E510" s="8">
        <v>103641</v>
      </c>
      <c r="G510" s="6">
        <f t="shared" si="16"/>
        <v>103641</v>
      </c>
    </row>
    <row r="511" spans="1:8" hidden="1" x14ac:dyDescent="0.25">
      <c r="A511" s="17">
        <v>42829</v>
      </c>
      <c r="B511" s="10" t="s">
        <v>1396</v>
      </c>
      <c r="C511" s="11" t="s">
        <v>1802</v>
      </c>
      <c r="E511" s="8">
        <v>1442</v>
      </c>
      <c r="G511" s="6">
        <f t="shared" si="16"/>
        <v>1442</v>
      </c>
    </row>
    <row r="512" spans="1:8" hidden="1" x14ac:dyDescent="0.25">
      <c r="A512" s="17">
        <v>42832</v>
      </c>
      <c r="B512" s="10" t="s">
        <v>1396</v>
      </c>
      <c r="C512" s="11" t="s">
        <v>1802</v>
      </c>
      <c r="F512" s="9">
        <v>28035</v>
      </c>
      <c r="G512" s="6">
        <f t="shared" si="16"/>
        <v>-28035</v>
      </c>
      <c r="H512" s="7" t="s">
        <v>2319</v>
      </c>
    </row>
    <row r="513" spans="1:8" hidden="1" x14ac:dyDescent="0.25">
      <c r="A513" s="17">
        <v>42838</v>
      </c>
      <c r="B513" s="10" t="s">
        <v>1396</v>
      </c>
      <c r="C513" s="11" t="s">
        <v>1802</v>
      </c>
      <c r="E513" s="8">
        <v>33150</v>
      </c>
      <c r="G513" s="6">
        <f t="shared" si="16"/>
        <v>33150</v>
      </c>
    </row>
    <row r="514" spans="1:8" hidden="1" x14ac:dyDescent="0.25">
      <c r="A514" s="17">
        <v>42851</v>
      </c>
      <c r="B514" s="10" t="s">
        <v>1804</v>
      </c>
      <c r="C514" s="11" t="s">
        <v>161</v>
      </c>
      <c r="F514" s="9">
        <v>1500</v>
      </c>
      <c r="G514" s="6">
        <f t="shared" si="16"/>
        <v>-1500</v>
      </c>
      <c r="H514" s="31" t="s">
        <v>2320</v>
      </c>
    </row>
    <row r="515" spans="1:8" hidden="1" x14ac:dyDescent="0.25">
      <c r="A515" s="17">
        <v>42851</v>
      </c>
      <c r="B515" s="10" t="s">
        <v>40</v>
      </c>
      <c r="C515" s="11" t="s">
        <v>161</v>
      </c>
      <c r="F515" s="9">
        <v>245069</v>
      </c>
      <c r="G515" s="6">
        <f t="shared" si="16"/>
        <v>-245069</v>
      </c>
      <c r="H515" s="31" t="s">
        <v>2322</v>
      </c>
    </row>
    <row r="516" spans="1:8" hidden="1" x14ac:dyDescent="0.25">
      <c r="A516" s="17">
        <v>42851</v>
      </c>
      <c r="B516" s="10" t="s">
        <v>1396</v>
      </c>
      <c r="C516" s="11" t="s">
        <v>161</v>
      </c>
      <c r="F516" s="9">
        <v>38431</v>
      </c>
      <c r="G516" s="6">
        <f t="shared" si="16"/>
        <v>-38431</v>
      </c>
      <c r="H516" s="31" t="s">
        <v>2321</v>
      </c>
    </row>
    <row r="517" spans="1:8" hidden="1" x14ac:dyDescent="0.25">
      <c r="A517" s="17">
        <v>42851</v>
      </c>
      <c r="B517" s="10" t="s">
        <v>2093</v>
      </c>
      <c r="C517" s="11" t="s">
        <v>166</v>
      </c>
      <c r="E517" s="8">
        <v>15400</v>
      </c>
      <c r="G517" s="6">
        <f t="shared" si="16"/>
        <v>15400</v>
      </c>
    </row>
    <row r="518" spans="1:8" hidden="1" x14ac:dyDescent="0.25">
      <c r="A518" s="17">
        <v>42850</v>
      </c>
      <c r="B518" s="10" t="s">
        <v>1399</v>
      </c>
      <c r="C518" s="11" t="s">
        <v>1814</v>
      </c>
      <c r="E518" s="8">
        <v>67883</v>
      </c>
      <c r="G518" s="6">
        <f t="shared" si="16"/>
        <v>67883</v>
      </c>
    </row>
    <row r="519" spans="1:8" hidden="1" x14ac:dyDescent="0.25">
      <c r="A519" s="17">
        <v>42843</v>
      </c>
      <c r="B519" s="10" t="s">
        <v>2262</v>
      </c>
      <c r="C519" s="11" t="s">
        <v>180</v>
      </c>
      <c r="E519" s="8">
        <v>20360</v>
      </c>
      <c r="G519" s="6">
        <f t="shared" si="16"/>
        <v>20360</v>
      </c>
    </row>
    <row r="520" spans="1:8" hidden="1" x14ac:dyDescent="0.25">
      <c r="A520" s="17">
        <v>42892</v>
      </c>
      <c r="B520" s="10" t="s">
        <v>1396</v>
      </c>
      <c r="C520" s="11" t="s">
        <v>180</v>
      </c>
      <c r="E520" s="8">
        <v>16800</v>
      </c>
      <c r="G520" s="6">
        <f t="shared" si="16"/>
        <v>16800</v>
      </c>
    </row>
    <row r="521" spans="1:8" hidden="1" x14ac:dyDescent="0.25">
      <c r="A521" s="17">
        <v>42971</v>
      </c>
      <c r="B521" s="10" t="s">
        <v>2226</v>
      </c>
      <c r="C521" s="11" t="s">
        <v>180</v>
      </c>
      <c r="E521" s="8">
        <v>22000</v>
      </c>
      <c r="G521" s="6">
        <f t="shared" ref="G521:G522" si="17">E521-F521</f>
        <v>22000</v>
      </c>
    </row>
    <row r="522" spans="1:8" hidden="1" x14ac:dyDescent="0.25">
      <c r="A522" s="17">
        <v>43011</v>
      </c>
      <c r="B522" s="10" t="s">
        <v>1399</v>
      </c>
      <c r="C522" s="11" t="s">
        <v>180</v>
      </c>
      <c r="E522" s="8">
        <v>20050</v>
      </c>
      <c r="G522" s="6">
        <f t="shared" si="17"/>
        <v>20050</v>
      </c>
    </row>
    <row r="523" spans="1:8" hidden="1" x14ac:dyDescent="0.25">
      <c r="A523" s="17">
        <v>42853</v>
      </c>
      <c r="B523" s="10" t="s">
        <v>40</v>
      </c>
      <c r="C523" s="11" t="s">
        <v>180</v>
      </c>
      <c r="F523" s="9">
        <v>135393</v>
      </c>
      <c r="G523" s="6">
        <f t="shared" si="16"/>
        <v>-135393</v>
      </c>
      <c r="H523" s="77"/>
    </row>
    <row r="524" spans="1:8" hidden="1" x14ac:dyDescent="0.25">
      <c r="A524" s="17">
        <v>42853</v>
      </c>
      <c r="B524" s="10" t="s">
        <v>1675</v>
      </c>
      <c r="C524" s="11" t="s">
        <v>180</v>
      </c>
      <c r="F524" s="9">
        <v>41170</v>
      </c>
      <c r="G524" s="6">
        <f t="shared" si="16"/>
        <v>-41170</v>
      </c>
      <c r="H524" s="78"/>
    </row>
    <row r="525" spans="1:8" hidden="1" x14ac:dyDescent="0.25">
      <c r="A525" s="17">
        <v>42853</v>
      </c>
      <c r="B525" s="10" t="s">
        <v>1396</v>
      </c>
      <c r="C525" s="11" t="s">
        <v>180</v>
      </c>
      <c r="F525" s="9">
        <v>62737</v>
      </c>
      <c r="G525" s="6">
        <f t="shared" si="16"/>
        <v>-62737</v>
      </c>
      <c r="H525" s="78" t="s">
        <v>2331</v>
      </c>
    </row>
    <row r="526" spans="1:8" hidden="1" x14ac:dyDescent="0.25">
      <c r="A526" s="17">
        <v>42853</v>
      </c>
      <c r="B526" s="10" t="s">
        <v>2022</v>
      </c>
      <c r="C526" s="11" t="s">
        <v>180</v>
      </c>
      <c r="F526" s="9">
        <v>40340</v>
      </c>
      <c r="G526" s="6">
        <f t="shared" si="16"/>
        <v>-40340</v>
      </c>
      <c r="H526" s="78"/>
    </row>
    <row r="527" spans="1:8" hidden="1" x14ac:dyDescent="0.25">
      <c r="A527" s="17">
        <v>42853</v>
      </c>
      <c r="B527" s="10" t="s">
        <v>2262</v>
      </c>
      <c r="C527" s="11" t="s">
        <v>180</v>
      </c>
      <c r="F527" s="9">
        <v>20360</v>
      </c>
      <c r="G527" s="6">
        <f t="shared" si="16"/>
        <v>-20360</v>
      </c>
      <c r="H527" s="79"/>
    </row>
    <row r="528" spans="1:8" hidden="1" x14ac:dyDescent="0.25">
      <c r="A528" s="17">
        <v>42854</v>
      </c>
      <c r="B528" s="10" t="s">
        <v>1396</v>
      </c>
      <c r="C528" s="11" t="s">
        <v>169</v>
      </c>
      <c r="E528" s="8">
        <v>10000</v>
      </c>
      <c r="G528" s="6">
        <f t="shared" si="16"/>
        <v>10000</v>
      </c>
    </row>
    <row r="529" spans="1:8" hidden="1" x14ac:dyDescent="0.25">
      <c r="A529" s="17">
        <v>42838</v>
      </c>
      <c r="B529" s="10" t="s">
        <v>1396</v>
      </c>
      <c r="C529" s="11" t="s">
        <v>164</v>
      </c>
      <c r="E529" s="8">
        <v>1407</v>
      </c>
      <c r="G529" s="6">
        <f t="shared" si="16"/>
        <v>1407</v>
      </c>
    </row>
    <row r="530" spans="1:8" hidden="1" x14ac:dyDescent="0.25">
      <c r="A530" s="17">
        <v>42838</v>
      </c>
      <c r="B530" s="10" t="s">
        <v>1399</v>
      </c>
      <c r="C530" s="11" t="s">
        <v>164</v>
      </c>
      <c r="E530" s="8">
        <v>2155</v>
      </c>
      <c r="G530" s="6">
        <f t="shared" si="16"/>
        <v>2155</v>
      </c>
    </row>
    <row r="531" spans="1:8" hidden="1" x14ac:dyDescent="0.25">
      <c r="A531" s="17">
        <v>42846</v>
      </c>
      <c r="B531" s="10" t="s">
        <v>2093</v>
      </c>
      <c r="C531" s="11" t="s">
        <v>164</v>
      </c>
      <c r="E531" s="8">
        <v>4304</v>
      </c>
      <c r="G531" s="6">
        <f t="shared" si="16"/>
        <v>4304</v>
      </c>
    </row>
    <row r="532" spans="1:8" hidden="1" x14ac:dyDescent="0.25">
      <c r="A532" s="17">
        <v>42852</v>
      </c>
      <c r="B532" s="10" t="s">
        <v>1399</v>
      </c>
      <c r="C532" s="11" t="s">
        <v>1814</v>
      </c>
      <c r="D532" s="766">
        <v>396</v>
      </c>
      <c r="E532" s="8">
        <v>124666</v>
      </c>
      <c r="G532" s="6">
        <f t="shared" si="16"/>
        <v>124666</v>
      </c>
    </row>
    <row r="533" spans="1:8" hidden="1" x14ac:dyDescent="0.25">
      <c r="A533" s="17">
        <v>42858</v>
      </c>
      <c r="B533" s="10" t="s">
        <v>2093</v>
      </c>
      <c r="C533" s="11" t="s">
        <v>164</v>
      </c>
      <c r="E533" s="8">
        <v>14633</v>
      </c>
      <c r="G533" s="6">
        <f t="shared" si="16"/>
        <v>14633</v>
      </c>
    </row>
    <row r="534" spans="1:8" hidden="1" x14ac:dyDescent="0.25">
      <c r="A534" s="17">
        <v>42854</v>
      </c>
      <c r="B534" s="10" t="s">
        <v>1396</v>
      </c>
      <c r="C534" s="11" t="s">
        <v>161</v>
      </c>
      <c r="E534" s="8">
        <v>12083</v>
      </c>
      <c r="G534" s="6">
        <f t="shared" si="16"/>
        <v>12083</v>
      </c>
    </row>
    <row r="535" spans="1:8" hidden="1" x14ac:dyDescent="0.25">
      <c r="A535" s="17">
        <v>42873</v>
      </c>
      <c r="B535" s="10" t="s">
        <v>1399</v>
      </c>
      <c r="C535" s="11" t="s">
        <v>1814</v>
      </c>
      <c r="E535" s="8">
        <v>152671</v>
      </c>
      <c r="G535" s="6">
        <f t="shared" si="16"/>
        <v>152671</v>
      </c>
    </row>
    <row r="536" spans="1:8" hidden="1" x14ac:dyDescent="0.25">
      <c r="A536" s="17">
        <v>42861</v>
      </c>
      <c r="B536" s="10" t="s">
        <v>2403</v>
      </c>
      <c r="C536" s="11" t="s">
        <v>161</v>
      </c>
      <c r="E536" s="8">
        <v>907</v>
      </c>
      <c r="G536" s="6">
        <f t="shared" si="16"/>
        <v>907</v>
      </c>
    </row>
    <row r="537" spans="1:8" hidden="1" x14ac:dyDescent="0.25">
      <c r="A537" s="17">
        <v>42875</v>
      </c>
      <c r="B537" s="10" t="s">
        <v>1399</v>
      </c>
      <c r="C537" s="11" t="s">
        <v>164</v>
      </c>
      <c r="F537" s="9">
        <v>2155</v>
      </c>
      <c r="G537" s="6">
        <f t="shared" si="16"/>
        <v>-2155</v>
      </c>
      <c r="H537" s="77"/>
    </row>
    <row r="538" spans="1:8" hidden="1" x14ac:dyDescent="0.25">
      <c r="A538" s="17">
        <v>42875</v>
      </c>
      <c r="B538" s="10" t="s">
        <v>2093</v>
      </c>
      <c r="C538" s="11" t="s">
        <v>164</v>
      </c>
      <c r="F538" s="9">
        <v>18937</v>
      </c>
      <c r="G538" s="6">
        <f t="shared" si="16"/>
        <v>-18937</v>
      </c>
      <c r="H538" s="78" t="s">
        <v>2409</v>
      </c>
    </row>
    <row r="539" spans="1:8" hidden="1" x14ac:dyDescent="0.25">
      <c r="A539" s="17">
        <v>42875</v>
      </c>
      <c r="B539" s="10" t="s">
        <v>1396</v>
      </c>
      <c r="C539" s="11" t="s">
        <v>164</v>
      </c>
      <c r="F539" s="9">
        <v>78908</v>
      </c>
      <c r="G539" s="6">
        <f t="shared" si="16"/>
        <v>-78908</v>
      </c>
      <c r="H539" s="79"/>
    </row>
    <row r="540" spans="1:8" hidden="1" x14ac:dyDescent="0.25">
      <c r="A540" s="17">
        <v>42875</v>
      </c>
      <c r="B540" s="10" t="s">
        <v>2403</v>
      </c>
      <c r="C540" s="11" t="s">
        <v>161</v>
      </c>
      <c r="F540" s="9">
        <v>907</v>
      </c>
      <c r="G540" s="6">
        <f t="shared" si="16"/>
        <v>-907</v>
      </c>
      <c r="H540" s="1282" t="s">
        <v>2411</v>
      </c>
    </row>
    <row r="541" spans="1:8" hidden="1" x14ac:dyDescent="0.25">
      <c r="A541" s="17">
        <v>42875</v>
      </c>
      <c r="B541" s="10" t="s">
        <v>1396</v>
      </c>
      <c r="C541" s="11" t="s">
        <v>161</v>
      </c>
      <c r="F541" s="9">
        <v>99093</v>
      </c>
      <c r="G541" s="6">
        <f t="shared" si="16"/>
        <v>-99093</v>
      </c>
      <c r="H541" s="1284"/>
    </row>
    <row r="542" spans="1:8" hidden="1" x14ac:dyDescent="0.25">
      <c r="A542" s="17">
        <v>42875</v>
      </c>
      <c r="B542" s="10" t="s">
        <v>2093</v>
      </c>
      <c r="C542" s="11" t="s">
        <v>169</v>
      </c>
      <c r="F542" s="9">
        <v>4300</v>
      </c>
      <c r="G542" s="6">
        <f t="shared" si="16"/>
        <v>-4300</v>
      </c>
      <c r="H542" s="77"/>
    </row>
    <row r="543" spans="1:8" hidden="1" x14ac:dyDescent="0.25">
      <c r="A543" s="17">
        <v>42875</v>
      </c>
      <c r="B543" s="10" t="s">
        <v>1396</v>
      </c>
      <c r="C543" s="11" t="s">
        <v>169</v>
      </c>
      <c r="F543" s="9">
        <v>10000</v>
      </c>
      <c r="G543" s="6">
        <f t="shared" si="16"/>
        <v>-10000</v>
      </c>
      <c r="H543" s="78" t="s">
        <v>2410</v>
      </c>
    </row>
    <row r="544" spans="1:8" hidden="1" x14ac:dyDescent="0.25">
      <c r="A544" s="17">
        <v>42875</v>
      </c>
      <c r="B544" s="10" t="s">
        <v>2088</v>
      </c>
      <c r="C544" s="11" t="s">
        <v>169</v>
      </c>
      <c r="F544" s="9">
        <v>28444</v>
      </c>
      <c r="G544" s="6">
        <f t="shared" si="16"/>
        <v>-28444</v>
      </c>
      <c r="H544" s="78"/>
    </row>
    <row r="545" spans="1:8" hidden="1" x14ac:dyDescent="0.25">
      <c r="A545" s="17">
        <v>42875</v>
      </c>
      <c r="B545" s="10" t="s">
        <v>40</v>
      </c>
      <c r="C545" s="11" t="s">
        <v>169</v>
      </c>
      <c r="F545" s="9">
        <v>7256</v>
      </c>
      <c r="G545" s="6">
        <f t="shared" si="16"/>
        <v>-7256</v>
      </c>
      <c r="H545" s="79"/>
    </row>
    <row r="546" spans="1:8" hidden="1" x14ac:dyDescent="0.25">
      <c r="A546" s="17">
        <v>42875</v>
      </c>
      <c r="B546" s="10" t="s">
        <v>1399</v>
      </c>
      <c r="C546" s="11" t="s">
        <v>1802</v>
      </c>
      <c r="F546" s="9">
        <v>100000</v>
      </c>
      <c r="G546" s="6">
        <f t="shared" si="16"/>
        <v>-100000</v>
      </c>
      <c r="H546" s="131"/>
    </row>
    <row r="547" spans="1:8" hidden="1" x14ac:dyDescent="0.25">
      <c r="A547" s="17">
        <v>42875</v>
      </c>
      <c r="B547" s="10" t="s">
        <v>1396</v>
      </c>
      <c r="C547" s="11" t="s">
        <v>1802</v>
      </c>
      <c r="F547" s="9">
        <v>100000</v>
      </c>
      <c r="G547" s="6">
        <f t="shared" si="16"/>
        <v>-100000</v>
      </c>
      <c r="H547" s="123"/>
    </row>
    <row r="548" spans="1:8" hidden="1" x14ac:dyDescent="0.25">
      <c r="A548" s="17">
        <v>42875</v>
      </c>
      <c r="B548" s="10" t="s">
        <v>33</v>
      </c>
      <c r="C548" s="11" t="s">
        <v>1802</v>
      </c>
      <c r="F548" s="9">
        <v>50000</v>
      </c>
      <c r="G548" s="6">
        <f t="shared" si="16"/>
        <v>-50000</v>
      </c>
      <c r="H548" s="78" t="s">
        <v>2413</v>
      </c>
    </row>
    <row r="549" spans="1:8" hidden="1" x14ac:dyDescent="0.25">
      <c r="A549" s="17">
        <v>42875</v>
      </c>
      <c r="B549" s="10" t="s">
        <v>32</v>
      </c>
      <c r="C549" s="11" t="s">
        <v>1802</v>
      </c>
      <c r="F549" s="9">
        <v>50000</v>
      </c>
      <c r="G549" s="6">
        <f t="shared" si="16"/>
        <v>-50000</v>
      </c>
      <c r="H549" s="132"/>
    </row>
    <row r="550" spans="1:8" hidden="1" x14ac:dyDescent="0.25">
      <c r="A550" s="17">
        <v>42863</v>
      </c>
      <c r="B550" s="10" t="s">
        <v>1399</v>
      </c>
      <c r="C550" s="11" t="s">
        <v>1802</v>
      </c>
      <c r="E550" s="133">
        <v>32711</v>
      </c>
      <c r="G550" s="6">
        <f t="shared" si="16"/>
        <v>32711</v>
      </c>
    </row>
    <row r="551" spans="1:8" hidden="1" x14ac:dyDescent="0.25">
      <c r="A551" s="17">
        <v>42864</v>
      </c>
      <c r="B551" s="10" t="s">
        <v>1399</v>
      </c>
      <c r="C551" s="11" t="s">
        <v>1802</v>
      </c>
      <c r="E551" s="133">
        <v>2806</v>
      </c>
      <c r="G551" s="6">
        <f t="shared" si="16"/>
        <v>2806</v>
      </c>
    </row>
    <row r="552" spans="1:8" hidden="1" x14ac:dyDescent="0.25">
      <c r="A552" s="17">
        <v>42870</v>
      </c>
      <c r="B552" s="10" t="s">
        <v>38</v>
      </c>
      <c r="C552" s="11" t="s">
        <v>161</v>
      </c>
      <c r="E552" s="8">
        <v>2318</v>
      </c>
      <c r="G552" s="6">
        <f t="shared" si="16"/>
        <v>2318</v>
      </c>
    </row>
    <row r="553" spans="1:8" hidden="1" x14ac:dyDescent="0.25">
      <c r="A553" s="17">
        <v>42875</v>
      </c>
      <c r="B553" s="10" t="s">
        <v>2270</v>
      </c>
      <c r="C553" s="11" t="s">
        <v>164</v>
      </c>
      <c r="E553" s="8">
        <v>6104</v>
      </c>
      <c r="G553" s="6">
        <f t="shared" si="16"/>
        <v>6104</v>
      </c>
    </row>
    <row r="554" spans="1:8" hidden="1" x14ac:dyDescent="0.25">
      <c r="A554" s="17">
        <v>42858</v>
      </c>
      <c r="B554" s="10" t="s">
        <v>2270</v>
      </c>
      <c r="C554" s="11" t="s">
        <v>164</v>
      </c>
      <c r="G554" s="6">
        <f t="shared" si="16"/>
        <v>0</v>
      </c>
    </row>
    <row r="555" spans="1:8" hidden="1" x14ac:dyDescent="0.25">
      <c r="A555" s="17">
        <v>42863</v>
      </c>
      <c r="B555" s="10" t="s">
        <v>2093</v>
      </c>
      <c r="C555" s="11" t="s">
        <v>166</v>
      </c>
      <c r="E555" s="8">
        <v>37100</v>
      </c>
      <c r="G555" s="6">
        <f t="shared" si="16"/>
        <v>37100</v>
      </c>
    </row>
    <row r="556" spans="1:8" hidden="1" x14ac:dyDescent="0.25">
      <c r="A556" s="137">
        <v>42866</v>
      </c>
      <c r="B556" s="10" t="s">
        <v>2262</v>
      </c>
      <c r="C556" s="11" t="s">
        <v>166</v>
      </c>
      <c r="E556" s="8">
        <v>3264</v>
      </c>
      <c r="G556" s="6">
        <f t="shared" si="16"/>
        <v>3264</v>
      </c>
    </row>
    <row r="557" spans="1:8" hidden="1" x14ac:dyDescent="0.25">
      <c r="A557" s="17">
        <v>42880</v>
      </c>
      <c r="B557" s="138" t="s">
        <v>1396</v>
      </c>
      <c r="C557" s="139" t="s">
        <v>164</v>
      </c>
      <c r="D557" s="768"/>
      <c r="E557" s="140"/>
      <c r="F557" s="141">
        <v>100000</v>
      </c>
      <c r="G557" s="142">
        <f t="shared" si="16"/>
        <v>-100000</v>
      </c>
      <c r="H557" s="31" t="s">
        <v>2415</v>
      </c>
    </row>
    <row r="558" spans="1:8" hidden="1" x14ac:dyDescent="0.25">
      <c r="A558" s="17">
        <v>42880</v>
      </c>
      <c r="B558" s="143" t="s">
        <v>33</v>
      </c>
      <c r="C558" s="144" t="s">
        <v>1802</v>
      </c>
      <c r="D558" s="769"/>
      <c r="E558" s="145"/>
      <c r="F558" s="146">
        <v>100000</v>
      </c>
      <c r="G558" s="147">
        <f t="shared" si="16"/>
        <v>-100000</v>
      </c>
      <c r="H558" s="1282" t="s">
        <v>2419</v>
      </c>
    </row>
    <row r="559" spans="1:8" hidden="1" x14ac:dyDescent="0.25">
      <c r="A559" s="17">
        <v>42880</v>
      </c>
      <c r="B559" s="148" t="s">
        <v>32</v>
      </c>
      <c r="C559" s="149" t="s">
        <v>1802</v>
      </c>
      <c r="D559" s="770"/>
      <c r="E559" s="150"/>
      <c r="F559" s="151">
        <v>100000</v>
      </c>
      <c r="G559" s="152">
        <f t="shared" si="16"/>
        <v>-100000</v>
      </c>
      <c r="H559" s="1284"/>
    </row>
    <row r="560" spans="1:8" hidden="1" x14ac:dyDescent="0.25">
      <c r="A560" s="17">
        <v>42880</v>
      </c>
      <c r="B560" s="143" t="s">
        <v>2226</v>
      </c>
      <c r="C560" s="144" t="s">
        <v>166</v>
      </c>
      <c r="D560" s="769"/>
      <c r="E560" s="145"/>
      <c r="F560" s="146">
        <v>14455</v>
      </c>
      <c r="G560" s="147">
        <f t="shared" si="16"/>
        <v>-14455</v>
      </c>
      <c r="H560" s="77"/>
    </row>
    <row r="561" spans="1:8" hidden="1" x14ac:dyDescent="0.25">
      <c r="A561" s="17">
        <v>42880</v>
      </c>
      <c r="B561" s="10" t="s">
        <v>2093</v>
      </c>
      <c r="C561" s="11" t="s">
        <v>166</v>
      </c>
      <c r="F561" s="9">
        <v>1085</v>
      </c>
      <c r="G561" s="6">
        <f t="shared" si="16"/>
        <v>-1085</v>
      </c>
      <c r="H561" s="78"/>
    </row>
    <row r="562" spans="1:8" hidden="1" x14ac:dyDescent="0.25">
      <c r="A562" s="17">
        <v>42880</v>
      </c>
      <c r="B562" s="10" t="s">
        <v>1675</v>
      </c>
      <c r="C562" s="11" t="s">
        <v>166</v>
      </c>
      <c r="F562" s="9">
        <v>3276</v>
      </c>
      <c r="G562" s="6">
        <f t="shared" si="16"/>
        <v>-3276</v>
      </c>
      <c r="H562" s="31" t="s">
        <v>2418</v>
      </c>
    </row>
    <row r="563" spans="1:8" hidden="1" x14ac:dyDescent="0.25">
      <c r="A563" s="17">
        <v>42880</v>
      </c>
      <c r="B563" s="10" t="s">
        <v>1804</v>
      </c>
      <c r="C563" s="11" t="s">
        <v>166</v>
      </c>
      <c r="F563" s="9">
        <v>12900</v>
      </c>
      <c r="G563" s="6">
        <f t="shared" si="16"/>
        <v>-12900</v>
      </c>
      <c r="H563" s="78"/>
    </row>
    <row r="564" spans="1:8" hidden="1" x14ac:dyDescent="0.25">
      <c r="A564" s="17">
        <v>42880</v>
      </c>
      <c r="B564" s="10" t="s">
        <v>2088</v>
      </c>
      <c r="C564" s="11" t="s">
        <v>166</v>
      </c>
      <c r="F564" s="9">
        <v>8620</v>
      </c>
      <c r="G564" s="6">
        <f t="shared" si="16"/>
        <v>-8620</v>
      </c>
      <c r="H564" s="78"/>
    </row>
    <row r="565" spans="1:8" hidden="1" x14ac:dyDescent="0.25">
      <c r="A565" s="17">
        <v>42880</v>
      </c>
      <c r="B565" s="148" t="s">
        <v>2262</v>
      </c>
      <c r="C565" s="149" t="s">
        <v>166</v>
      </c>
      <c r="D565" s="770"/>
      <c r="E565" s="150"/>
      <c r="F565" s="151">
        <v>59664</v>
      </c>
      <c r="G565" s="152">
        <f t="shared" si="16"/>
        <v>-59664</v>
      </c>
      <c r="H565" s="79"/>
    </row>
    <row r="566" spans="1:8" hidden="1" x14ac:dyDescent="0.25">
      <c r="A566" s="17">
        <v>42877</v>
      </c>
      <c r="B566" s="10" t="s">
        <v>2270</v>
      </c>
      <c r="C566" s="11" t="s">
        <v>166</v>
      </c>
      <c r="E566" s="8">
        <v>22700</v>
      </c>
      <c r="G566" s="142">
        <f t="shared" si="16"/>
        <v>22700</v>
      </c>
    </row>
    <row r="567" spans="1:8" hidden="1" x14ac:dyDescent="0.25">
      <c r="A567" s="17">
        <v>42880</v>
      </c>
      <c r="B567" s="10" t="s">
        <v>2022</v>
      </c>
      <c r="C567" s="11" t="s">
        <v>166</v>
      </c>
      <c r="E567" s="8">
        <v>5600</v>
      </c>
      <c r="G567" s="142">
        <f t="shared" si="16"/>
        <v>5600</v>
      </c>
    </row>
    <row r="568" spans="1:8" hidden="1" x14ac:dyDescent="0.25">
      <c r="A568" s="17">
        <v>42879</v>
      </c>
      <c r="B568" s="10" t="s">
        <v>2022</v>
      </c>
      <c r="C568" s="11" t="s">
        <v>166</v>
      </c>
      <c r="E568" s="8">
        <v>40996</v>
      </c>
      <c r="G568" s="142">
        <f t="shared" si="16"/>
        <v>40996</v>
      </c>
    </row>
    <row r="569" spans="1:8" hidden="1" x14ac:dyDescent="0.25">
      <c r="A569" s="17">
        <v>42884</v>
      </c>
      <c r="B569" s="10" t="s">
        <v>1399</v>
      </c>
      <c r="C569" s="11" t="s">
        <v>1814</v>
      </c>
      <c r="E569" s="224">
        <v>15210</v>
      </c>
      <c r="G569" s="6">
        <f t="shared" si="16"/>
        <v>15210</v>
      </c>
    </row>
    <row r="570" spans="1:8" hidden="1" x14ac:dyDescent="0.25">
      <c r="A570" s="17">
        <v>42884</v>
      </c>
      <c r="B570" s="10" t="s">
        <v>1399</v>
      </c>
      <c r="C570" s="11" t="s">
        <v>1814</v>
      </c>
      <c r="E570" s="224">
        <v>276784</v>
      </c>
      <c r="G570" s="6">
        <f t="shared" si="16"/>
        <v>276784</v>
      </c>
    </row>
    <row r="571" spans="1:8" hidden="1" x14ac:dyDescent="0.25">
      <c r="A571" s="17">
        <v>42882</v>
      </c>
      <c r="B571" s="10" t="s">
        <v>2022</v>
      </c>
      <c r="C571" s="11" t="s">
        <v>166</v>
      </c>
      <c r="E571" s="8">
        <v>9900</v>
      </c>
      <c r="G571" s="6">
        <f t="shared" si="16"/>
        <v>9900</v>
      </c>
    </row>
    <row r="572" spans="1:8" hidden="1" x14ac:dyDescent="0.25">
      <c r="A572" s="17">
        <v>42881</v>
      </c>
      <c r="B572" s="10" t="s">
        <v>1675</v>
      </c>
      <c r="C572" s="11" t="s">
        <v>166</v>
      </c>
      <c r="E572" s="8">
        <v>1400</v>
      </c>
      <c r="G572" s="6">
        <f t="shared" si="16"/>
        <v>1400</v>
      </c>
    </row>
    <row r="573" spans="1:8" hidden="1" x14ac:dyDescent="0.25">
      <c r="A573" s="17">
        <v>42875</v>
      </c>
      <c r="B573" s="10" t="s">
        <v>2042</v>
      </c>
      <c r="C573" s="11" t="s">
        <v>161</v>
      </c>
      <c r="E573" s="8">
        <v>58092</v>
      </c>
      <c r="G573" s="6">
        <f t="shared" si="16"/>
        <v>58092</v>
      </c>
    </row>
    <row r="574" spans="1:8" hidden="1" x14ac:dyDescent="0.25">
      <c r="A574" s="17">
        <v>42899</v>
      </c>
      <c r="B574" s="10" t="s">
        <v>2270</v>
      </c>
      <c r="C574" s="11" t="s">
        <v>164</v>
      </c>
      <c r="E574" s="8">
        <v>585</v>
      </c>
      <c r="G574" s="6">
        <f t="shared" si="16"/>
        <v>585</v>
      </c>
    </row>
    <row r="575" spans="1:8" hidden="1" x14ac:dyDescent="0.25">
      <c r="A575" s="17">
        <v>42889</v>
      </c>
      <c r="B575" s="10" t="s">
        <v>1399</v>
      </c>
      <c r="C575" s="11" t="s">
        <v>1814</v>
      </c>
      <c r="D575" s="766">
        <v>453</v>
      </c>
      <c r="E575" s="8">
        <v>177080</v>
      </c>
      <c r="G575" s="6">
        <f t="shared" si="16"/>
        <v>177080</v>
      </c>
    </row>
    <row r="576" spans="1:8" hidden="1" x14ac:dyDescent="0.25">
      <c r="A576" s="17">
        <v>42892</v>
      </c>
      <c r="B576" s="10" t="s">
        <v>1399</v>
      </c>
      <c r="C576" s="11" t="s">
        <v>1814</v>
      </c>
      <c r="D576" s="766">
        <v>390</v>
      </c>
      <c r="E576" s="8">
        <v>85844</v>
      </c>
      <c r="G576" s="6">
        <f t="shared" si="16"/>
        <v>85844</v>
      </c>
    </row>
    <row r="577" spans="1:7" hidden="1" x14ac:dyDescent="0.25">
      <c r="A577" s="17">
        <v>42908</v>
      </c>
      <c r="B577" s="10" t="s">
        <v>1399</v>
      </c>
      <c r="C577" s="11" t="s">
        <v>1814</v>
      </c>
      <c r="F577" s="9">
        <v>1000000</v>
      </c>
      <c r="G577" s="6">
        <f t="shared" si="16"/>
        <v>-1000000</v>
      </c>
    </row>
    <row r="578" spans="1:7" hidden="1" x14ac:dyDescent="0.25">
      <c r="A578" s="17">
        <v>42902</v>
      </c>
      <c r="B578" s="10" t="s">
        <v>2270</v>
      </c>
      <c r="C578" s="11" t="s">
        <v>166</v>
      </c>
      <c r="E578" s="8">
        <v>27600</v>
      </c>
      <c r="G578" s="6">
        <f t="shared" si="16"/>
        <v>27600</v>
      </c>
    </row>
    <row r="579" spans="1:7" hidden="1" x14ac:dyDescent="0.25">
      <c r="A579" s="17">
        <v>42906</v>
      </c>
      <c r="B579" s="10" t="s">
        <v>2270</v>
      </c>
      <c r="C579" s="11" t="s">
        <v>166</v>
      </c>
      <c r="E579" s="8">
        <v>3300</v>
      </c>
      <c r="G579" s="6">
        <f t="shared" si="16"/>
        <v>3300</v>
      </c>
    </row>
    <row r="580" spans="1:7" hidden="1" x14ac:dyDescent="0.25">
      <c r="A580" s="17">
        <v>42908</v>
      </c>
      <c r="B580" s="10" t="s">
        <v>2022</v>
      </c>
      <c r="C580" s="11" t="s">
        <v>166</v>
      </c>
      <c r="E580" s="8">
        <v>2268</v>
      </c>
      <c r="G580" s="6">
        <f t="shared" si="16"/>
        <v>2268</v>
      </c>
    </row>
    <row r="581" spans="1:7" hidden="1" x14ac:dyDescent="0.25">
      <c r="A581" s="17">
        <v>42919</v>
      </c>
      <c r="B581" s="10" t="s">
        <v>2270</v>
      </c>
      <c r="C581" s="11" t="s">
        <v>166</v>
      </c>
      <c r="E581" s="8">
        <v>10368</v>
      </c>
      <c r="G581" s="6">
        <f t="shared" si="16"/>
        <v>10368</v>
      </c>
    </row>
    <row r="582" spans="1:7" hidden="1" x14ac:dyDescent="0.25">
      <c r="A582" s="17">
        <v>42916</v>
      </c>
      <c r="B582" s="10" t="s">
        <v>2270</v>
      </c>
      <c r="C582" s="11" t="s">
        <v>166</v>
      </c>
      <c r="E582" s="8">
        <v>12700</v>
      </c>
      <c r="G582" s="6">
        <f t="shared" si="16"/>
        <v>12700</v>
      </c>
    </row>
    <row r="583" spans="1:7" hidden="1" x14ac:dyDescent="0.25">
      <c r="A583" s="17">
        <v>42922</v>
      </c>
      <c r="B583" s="10" t="s">
        <v>2270</v>
      </c>
      <c r="C583" s="11" t="s">
        <v>166</v>
      </c>
      <c r="E583" s="8">
        <v>35300</v>
      </c>
      <c r="G583" s="6">
        <f t="shared" si="16"/>
        <v>35300</v>
      </c>
    </row>
    <row r="584" spans="1:7" hidden="1" x14ac:dyDescent="0.25">
      <c r="A584" s="17">
        <v>42923</v>
      </c>
      <c r="B584" s="10" t="s">
        <v>2270</v>
      </c>
      <c r="C584" s="11" t="s">
        <v>164</v>
      </c>
      <c r="E584" s="8">
        <v>2283</v>
      </c>
      <c r="G584" s="6">
        <f t="shared" si="16"/>
        <v>2283</v>
      </c>
    </row>
    <row r="585" spans="1:7" hidden="1" x14ac:dyDescent="0.25">
      <c r="A585" s="17">
        <v>42901</v>
      </c>
      <c r="B585" s="10" t="s">
        <v>2042</v>
      </c>
      <c r="C585" s="11" t="s">
        <v>161</v>
      </c>
      <c r="E585" s="8">
        <v>8943</v>
      </c>
      <c r="G585" s="6">
        <f t="shared" si="16"/>
        <v>8943</v>
      </c>
    </row>
    <row r="586" spans="1:7" hidden="1" x14ac:dyDescent="0.25">
      <c r="A586" s="17">
        <v>42928</v>
      </c>
      <c r="B586" s="10" t="s">
        <v>1396</v>
      </c>
      <c r="C586" s="11" t="s">
        <v>164</v>
      </c>
      <c r="E586" s="8">
        <v>2565</v>
      </c>
      <c r="G586" s="6">
        <f t="shared" si="16"/>
        <v>2565</v>
      </c>
    </row>
    <row r="587" spans="1:7" hidden="1" x14ac:dyDescent="0.25">
      <c r="A587" s="17">
        <v>42903</v>
      </c>
      <c r="B587" s="10" t="s">
        <v>1399</v>
      </c>
      <c r="C587" s="11" t="s">
        <v>1802</v>
      </c>
      <c r="E587" s="8">
        <v>42497</v>
      </c>
      <c r="G587" s="6">
        <f t="shared" si="16"/>
        <v>42497</v>
      </c>
    </row>
    <row r="588" spans="1:7" hidden="1" x14ac:dyDescent="0.25">
      <c r="A588" s="17">
        <v>42920</v>
      </c>
      <c r="B588" s="10" t="s">
        <v>33</v>
      </c>
      <c r="C588" s="11" t="s">
        <v>1802</v>
      </c>
      <c r="E588" s="8">
        <v>16079</v>
      </c>
      <c r="G588" s="6">
        <f t="shared" si="16"/>
        <v>16079</v>
      </c>
    </row>
    <row r="589" spans="1:7" hidden="1" x14ac:dyDescent="0.25">
      <c r="A589" s="17">
        <v>42920</v>
      </c>
      <c r="B589" s="10" t="s">
        <v>1396</v>
      </c>
      <c r="C589" s="11" t="s">
        <v>1802</v>
      </c>
      <c r="E589" s="8">
        <v>31198</v>
      </c>
      <c r="G589" s="6">
        <f t="shared" si="16"/>
        <v>31198</v>
      </c>
    </row>
    <row r="590" spans="1:7" hidden="1" x14ac:dyDescent="0.25">
      <c r="A590" s="17">
        <v>42920</v>
      </c>
      <c r="B590" s="10" t="s">
        <v>1396</v>
      </c>
      <c r="C590" s="11" t="s">
        <v>1802</v>
      </c>
      <c r="E590" s="8">
        <v>1264</v>
      </c>
      <c r="G590" s="6">
        <f t="shared" si="16"/>
        <v>1264</v>
      </c>
    </row>
    <row r="591" spans="1:7" hidden="1" x14ac:dyDescent="0.25">
      <c r="A591" s="17">
        <v>42919</v>
      </c>
      <c r="B591" s="10" t="s">
        <v>33</v>
      </c>
      <c r="C591" s="11" t="s">
        <v>1802</v>
      </c>
      <c r="E591" s="8">
        <v>1500</v>
      </c>
      <c r="G591" s="6">
        <f t="shared" si="16"/>
        <v>1500</v>
      </c>
    </row>
    <row r="592" spans="1:7" hidden="1" x14ac:dyDescent="0.25">
      <c r="A592" s="17">
        <v>42908</v>
      </c>
      <c r="B592" s="10" t="s">
        <v>1399</v>
      </c>
      <c r="C592" s="11" t="s">
        <v>1802</v>
      </c>
      <c r="E592" s="8">
        <v>6565</v>
      </c>
      <c r="G592" s="6">
        <f t="shared" si="16"/>
        <v>6565</v>
      </c>
    </row>
    <row r="593" spans="1:7" hidden="1" x14ac:dyDescent="0.25">
      <c r="A593" s="17">
        <v>42878</v>
      </c>
      <c r="B593" s="10" t="s">
        <v>1399</v>
      </c>
      <c r="C593" s="11" t="s">
        <v>1802</v>
      </c>
      <c r="E593" s="8">
        <v>4005</v>
      </c>
      <c r="G593" s="6">
        <f t="shared" si="16"/>
        <v>4005</v>
      </c>
    </row>
    <row r="594" spans="1:7" hidden="1" x14ac:dyDescent="0.25">
      <c r="A594" s="17">
        <v>42898</v>
      </c>
      <c r="B594" s="10" t="s">
        <v>1399</v>
      </c>
      <c r="C594" s="11" t="s">
        <v>1802</v>
      </c>
      <c r="E594" s="8">
        <v>1832</v>
      </c>
      <c r="G594" s="6">
        <f t="shared" si="16"/>
        <v>1832</v>
      </c>
    </row>
    <row r="595" spans="1:7" hidden="1" x14ac:dyDescent="0.25">
      <c r="A595" s="17">
        <v>42889</v>
      </c>
      <c r="B595" s="10" t="s">
        <v>1399</v>
      </c>
      <c r="C595" s="11" t="s">
        <v>1802</v>
      </c>
      <c r="E595" s="8">
        <v>31167</v>
      </c>
      <c r="G595" s="6">
        <f t="shared" si="16"/>
        <v>31167</v>
      </c>
    </row>
    <row r="596" spans="1:7" hidden="1" x14ac:dyDescent="0.25">
      <c r="A596" s="17">
        <v>42878</v>
      </c>
      <c r="B596" s="10" t="s">
        <v>2270</v>
      </c>
      <c r="C596" s="11" t="s">
        <v>1802</v>
      </c>
      <c r="E596" s="8">
        <v>818</v>
      </c>
      <c r="G596" s="6">
        <f t="shared" si="16"/>
        <v>818</v>
      </c>
    </row>
    <row r="597" spans="1:7" hidden="1" x14ac:dyDescent="0.25">
      <c r="A597" s="17">
        <v>42923</v>
      </c>
      <c r="B597" s="10" t="s">
        <v>1399</v>
      </c>
      <c r="C597" s="11" t="s">
        <v>1814</v>
      </c>
      <c r="D597" s="766">
        <v>487</v>
      </c>
      <c r="E597" s="8">
        <v>7780</v>
      </c>
      <c r="G597" s="6">
        <f t="shared" si="16"/>
        <v>7780</v>
      </c>
    </row>
    <row r="598" spans="1:7" hidden="1" x14ac:dyDescent="0.25">
      <c r="A598" s="17">
        <v>42924</v>
      </c>
      <c r="B598" s="10" t="s">
        <v>1399</v>
      </c>
      <c r="C598" s="11" t="s">
        <v>1814</v>
      </c>
      <c r="D598" s="766">
        <v>500</v>
      </c>
      <c r="E598" s="8">
        <v>678856</v>
      </c>
      <c r="G598" s="6">
        <f t="shared" si="16"/>
        <v>678856</v>
      </c>
    </row>
    <row r="599" spans="1:7" hidden="1" x14ac:dyDescent="0.25">
      <c r="A599" s="17">
        <v>42929</v>
      </c>
      <c r="B599" s="10" t="s">
        <v>2270</v>
      </c>
      <c r="C599" s="11" t="s">
        <v>164</v>
      </c>
      <c r="D599" s="766">
        <v>163</v>
      </c>
      <c r="E599" s="8">
        <v>151</v>
      </c>
      <c r="G599" s="6">
        <f t="shared" si="16"/>
        <v>151</v>
      </c>
    </row>
    <row r="600" spans="1:7" hidden="1" x14ac:dyDescent="0.25">
      <c r="A600" s="17">
        <v>42927</v>
      </c>
      <c r="B600" s="10" t="s">
        <v>2270</v>
      </c>
      <c r="C600" s="11" t="s">
        <v>164</v>
      </c>
      <c r="D600" s="766">
        <v>119</v>
      </c>
      <c r="E600" s="8">
        <v>538</v>
      </c>
      <c r="G600" s="6">
        <f t="shared" si="16"/>
        <v>538</v>
      </c>
    </row>
    <row r="601" spans="1:7" hidden="1" x14ac:dyDescent="0.25">
      <c r="A601" s="17">
        <v>42931</v>
      </c>
      <c r="B601" s="10" t="s">
        <v>2042</v>
      </c>
      <c r="C601" s="11" t="s">
        <v>169</v>
      </c>
      <c r="D601" s="766">
        <v>22</v>
      </c>
      <c r="E601" s="8">
        <v>1155</v>
      </c>
      <c r="G601" s="6">
        <f t="shared" si="16"/>
        <v>1155</v>
      </c>
    </row>
    <row r="602" spans="1:7" hidden="1" x14ac:dyDescent="0.25">
      <c r="A602" s="17">
        <v>42931</v>
      </c>
      <c r="B602" s="10" t="s">
        <v>1396</v>
      </c>
      <c r="C602" s="11" t="s">
        <v>164</v>
      </c>
      <c r="E602" s="8">
        <v>9369</v>
      </c>
      <c r="G602" s="6">
        <f t="shared" si="16"/>
        <v>9369</v>
      </c>
    </row>
    <row r="603" spans="1:7" hidden="1" x14ac:dyDescent="0.25">
      <c r="A603" s="17">
        <v>42929</v>
      </c>
      <c r="B603" s="10" t="s">
        <v>1396</v>
      </c>
      <c r="C603" s="11" t="s">
        <v>1802</v>
      </c>
      <c r="E603" s="8">
        <v>21446</v>
      </c>
      <c r="G603" s="6">
        <f t="shared" si="16"/>
        <v>21446</v>
      </c>
    </row>
    <row r="604" spans="1:7" hidden="1" x14ac:dyDescent="0.25">
      <c r="A604" s="17">
        <v>42926</v>
      </c>
      <c r="B604" s="10" t="s">
        <v>33</v>
      </c>
      <c r="C604" s="11" t="s">
        <v>1802</v>
      </c>
      <c r="E604" s="8">
        <v>1248</v>
      </c>
      <c r="G604" s="6">
        <f t="shared" si="16"/>
        <v>1248</v>
      </c>
    </row>
    <row r="605" spans="1:7" hidden="1" x14ac:dyDescent="0.25">
      <c r="A605" s="17">
        <v>42923</v>
      </c>
      <c r="B605" s="10" t="s">
        <v>2270</v>
      </c>
      <c r="C605" s="11" t="s">
        <v>1802</v>
      </c>
      <c r="E605" s="8">
        <v>633</v>
      </c>
      <c r="G605" s="6">
        <f t="shared" si="16"/>
        <v>633</v>
      </c>
    </row>
    <row r="606" spans="1:7" hidden="1" x14ac:dyDescent="0.25">
      <c r="A606" s="17">
        <v>42931</v>
      </c>
      <c r="B606" s="10" t="s">
        <v>1399</v>
      </c>
      <c r="C606" s="11" t="s">
        <v>1802</v>
      </c>
      <c r="E606" s="8">
        <v>2268</v>
      </c>
      <c r="G606" s="6">
        <f t="shared" si="16"/>
        <v>2268</v>
      </c>
    </row>
    <row r="607" spans="1:7" hidden="1" x14ac:dyDescent="0.25">
      <c r="A607" s="17">
        <v>42930</v>
      </c>
      <c r="B607" s="10" t="s">
        <v>2270</v>
      </c>
      <c r="C607" s="11" t="s">
        <v>166</v>
      </c>
      <c r="E607" s="8">
        <v>1800</v>
      </c>
      <c r="G607" s="6">
        <f t="shared" si="16"/>
        <v>1800</v>
      </c>
    </row>
    <row r="608" spans="1:7" hidden="1" x14ac:dyDescent="0.25">
      <c r="A608" s="17">
        <v>42932</v>
      </c>
      <c r="B608" s="10" t="s">
        <v>1396</v>
      </c>
      <c r="C608" s="11" t="s">
        <v>166</v>
      </c>
      <c r="E608" s="8">
        <v>22800</v>
      </c>
      <c r="G608" s="6">
        <f t="shared" si="16"/>
        <v>22800</v>
      </c>
    </row>
    <row r="609" spans="1:8" hidden="1" x14ac:dyDescent="0.25">
      <c r="A609" s="17">
        <v>42933</v>
      </c>
      <c r="B609" s="10" t="s">
        <v>1396</v>
      </c>
      <c r="C609" s="11" t="s">
        <v>166</v>
      </c>
      <c r="E609" s="8">
        <v>6000</v>
      </c>
      <c r="G609" s="6">
        <f t="shared" si="16"/>
        <v>6000</v>
      </c>
    </row>
    <row r="610" spans="1:8" hidden="1" x14ac:dyDescent="0.25">
      <c r="A610" s="17">
        <v>42935</v>
      </c>
      <c r="B610" s="10" t="s">
        <v>1396</v>
      </c>
      <c r="C610" s="11" t="s">
        <v>166</v>
      </c>
      <c r="E610" s="8">
        <v>12000</v>
      </c>
      <c r="G610" s="6">
        <f t="shared" si="16"/>
        <v>12000</v>
      </c>
    </row>
    <row r="611" spans="1:8" hidden="1" x14ac:dyDescent="0.25">
      <c r="A611" s="17">
        <v>42935</v>
      </c>
      <c r="B611" s="10" t="s">
        <v>1396</v>
      </c>
      <c r="C611" s="11" t="s">
        <v>166</v>
      </c>
      <c r="E611" s="8">
        <v>19500</v>
      </c>
      <c r="G611" s="6">
        <f t="shared" si="16"/>
        <v>19500</v>
      </c>
    </row>
    <row r="612" spans="1:8" hidden="1" x14ac:dyDescent="0.25">
      <c r="A612" s="17">
        <v>42935</v>
      </c>
      <c r="B612" s="10" t="s">
        <v>1396</v>
      </c>
      <c r="C612" s="11" t="s">
        <v>164</v>
      </c>
      <c r="F612" s="9">
        <v>133589</v>
      </c>
      <c r="G612" s="6">
        <f t="shared" si="16"/>
        <v>-133589</v>
      </c>
      <c r="H612" s="743"/>
    </row>
    <row r="613" spans="1:8" hidden="1" x14ac:dyDescent="0.25">
      <c r="A613" s="17">
        <v>42935</v>
      </c>
      <c r="B613" s="10" t="s">
        <v>2270</v>
      </c>
      <c r="C613" s="11" t="s">
        <v>164</v>
      </c>
      <c r="F613" s="9">
        <v>16411</v>
      </c>
      <c r="G613" s="6">
        <f t="shared" si="16"/>
        <v>-16411</v>
      </c>
      <c r="H613" s="123"/>
    </row>
    <row r="614" spans="1:8" hidden="1" x14ac:dyDescent="0.25">
      <c r="A614" s="17">
        <v>42947</v>
      </c>
      <c r="B614" s="10" t="s">
        <v>1399</v>
      </c>
      <c r="C614" s="11" t="s">
        <v>1814</v>
      </c>
      <c r="E614" s="8">
        <v>800</v>
      </c>
      <c r="G614" s="6">
        <f t="shared" si="16"/>
        <v>800</v>
      </c>
    </row>
    <row r="615" spans="1:8" hidden="1" x14ac:dyDescent="0.25">
      <c r="A615" s="17">
        <v>42948</v>
      </c>
      <c r="B615" s="10" t="s">
        <v>40</v>
      </c>
      <c r="C615" s="11" t="s">
        <v>180</v>
      </c>
      <c r="F615" s="9">
        <v>64276</v>
      </c>
      <c r="G615" s="6">
        <f t="shared" si="16"/>
        <v>-64276</v>
      </c>
      <c r="H615" s="123"/>
    </row>
    <row r="616" spans="1:8" hidden="1" x14ac:dyDescent="0.25">
      <c r="A616" s="17">
        <v>42948</v>
      </c>
      <c r="B616" s="10" t="s">
        <v>2093</v>
      </c>
      <c r="C616" s="11" t="s">
        <v>180</v>
      </c>
      <c r="F616" s="9">
        <v>54420</v>
      </c>
      <c r="G616" s="6">
        <f t="shared" si="16"/>
        <v>-54420</v>
      </c>
      <c r="H616" s="743"/>
    </row>
    <row r="617" spans="1:8" hidden="1" x14ac:dyDescent="0.25">
      <c r="A617" s="17">
        <v>42948</v>
      </c>
      <c r="B617" s="10" t="s">
        <v>1675</v>
      </c>
      <c r="C617" s="11" t="s">
        <v>180</v>
      </c>
      <c r="F617" s="9">
        <v>20020</v>
      </c>
      <c r="G617" s="6">
        <f t="shared" si="16"/>
        <v>-20020</v>
      </c>
      <c r="H617" s="123"/>
    </row>
    <row r="618" spans="1:8" hidden="1" x14ac:dyDescent="0.25">
      <c r="A618" s="17">
        <v>42948</v>
      </c>
      <c r="B618" s="10" t="s">
        <v>1396</v>
      </c>
      <c r="C618" s="11" t="s">
        <v>180</v>
      </c>
      <c r="F618" s="9">
        <v>361284</v>
      </c>
      <c r="G618" s="6">
        <f t="shared" si="16"/>
        <v>-361284</v>
      </c>
      <c r="H618" s="123"/>
    </row>
    <row r="619" spans="1:8" hidden="1" x14ac:dyDescent="0.25">
      <c r="A619" s="17">
        <v>42922</v>
      </c>
      <c r="B619" s="10" t="s">
        <v>1396</v>
      </c>
      <c r="C619" s="11" t="s">
        <v>161</v>
      </c>
      <c r="E619" s="8">
        <v>19094</v>
      </c>
      <c r="G619" s="6">
        <f t="shared" si="16"/>
        <v>19094</v>
      </c>
    </row>
    <row r="620" spans="1:8" hidden="1" x14ac:dyDescent="0.25">
      <c r="A620" s="17">
        <v>42923</v>
      </c>
      <c r="B620" s="10" t="s">
        <v>2042</v>
      </c>
      <c r="C620" s="11" t="s">
        <v>161</v>
      </c>
      <c r="E620" s="8">
        <v>3708</v>
      </c>
      <c r="G620" s="6">
        <f t="shared" si="16"/>
        <v>3708</v>
      </c>
    </row>
    <row r="621" spans="1:8" hidden="1" x14ac:dyDescent="0.25">
      <c r="A621" s="17">
        <v>42934</v>
      </c>
      <c r="B621" s="10" t="s">
        <v>2262</v>
      </c>
      <c r="C621" s="11" t="s">
        <v>161</v>
      </c>
      <c r="E621" s="8">
        <v>1299</v>
      </c>
      <c r="G621" s="6">
        <f t="shared" si="16"/>
        <v>1299</v>
      </c>
    </row>
    <row r="622" spans="1:8" hidden="1" x14ac:dyDescent="0.25">
      <c r="A622" s="17">
        <v>42935</v>
      </c>
      <c r="B622" s="10" t="s">
        <v>2042</v>
      </c>
      <c r="C622" s="11" t="s">
        <v>161</v>
      </c>
      <c r="E622" s="8">
        <v>19361</v>
      </c>
      <c r="G622" s="6">
        <f t="shared" si="16"/>
        <v>19361</v>
      </c>
    </row>
    <row r="623" spans="1:8" hidden="1" x14ac:dyDescent="0.25">
      <c r="A623" s="17">
        <v>42949</v>
      </c>
      <c r="B623" s="10" t="s">
        <v>1399</v>
      </c>
      <c r="C623" s="11" t="s">
        <v>1814</v>
      </c>
      <c r="E623" s="8">
        <v>7560</v>
      </c>
      <c r="G623" s="6">
        <f t="shared" si="16"/>
        <v>7560</v>
      </c>
    </row>
    <row r="624" spans="1:8" hidden="1" x14ac:dyDescent="0.25">
      <c r="A624" s="17">
        <v>42954</v>
      </c>
      <c r="B624" s="10" t="s">
        <v>2270</v>
      </c>
      <c r="C624" s="11" t="s">
        <v>166</v>
      </c>
      <c r="E624" s="8">
        <v>4600</v>
      </c>
      <c r="G624" s="6">
        <f t="shared" si="16"/>
        <v>4600</v>
      </c>
    </row>
    <row r="625" spans="1:8" hidden="1" x14ac:dyDescent="0.25">
      <c r="A625" s="17">
        <v>42956</v>
      </c>
      <c r="B625" s="10" t="s">
        <v>2270</v>
      </c>
      <c r="C625" s="11" t="s">
        <v>166</v>
      </c>
      <c r="E625" s="8">
        <v>4600</v>
      </c>
      <c r="G625" s="6">
        <f t="shared" si="16"/>
        <v>4600</v>
      </c>
    </row>
    <row r="626" spans="1:8" hidden="1" x14ac:dyDescent="0.25">
      <c r="A626" s="17">
        <v>42956</v>
      </c>
      <c r="B626" s="10" t="s">
        <v>2270</v>
      </c>
      <c r="C626" s="11" t="s">
        <v>164</v>
      </c>
      <c r="E626" s="8">
        <v>6493</v>
      </c>
      <c r="G626" s="6">
        <f t="shared" si="16"/>
        <v>6493</v>
      </c>
    </row>
    <row r="627" spans="1:8" hidden="1" x14ac:dyDescent="0.25">
      <c r="A627" s="17">
        <v>42950</v>
      </c>
      <c r="B627" s="10" t="s">
        <v>2270</v>
      </c>
      <c r="C627" s="11" t="s">
        <v>164</v>
      </c>
      <c r="E627" s="8">
        <v>257</v>
      </c>
      <c r="G627" s="6">
        <f t="shared" si="16"/>
        <v>257</v>
      </c>
    </row>
    <row r="628" spans="1:8" hidden="1" x14ac:dyDescent="0.25">
      <c r="A628" s="17">
        <v>42936</v>
      </c>
      <c r="B628" s="10" t="s">
        <v>2226</v>
      </c>
      <c r="C628" s="11" t="s">
        <v>1814</v>
      </c>
      <c r="E628" s="8">
        <v>92500</v>
      </c>
      <c r="G628" s="6">
        <f t="shared" si="16"/>
        <v>92500</v>
      </c>
    </row>
    <row r="629" spans="1:8" hidden="1" x14ac:dyDescent="0.25">
      <c r="A629" s="17">
        <v>42937</v>
      </c>
      <c r="B629" s="10" t="s">
        <v>2270</v>
      </c>
      <c r="C629" s="11" t="s">
        <v>169</v>
      </c>
      <c r="E629" s="8">
        <v>5740</v>
      </c>
      <c r="G629" s="6">
        <f t="shared" si="16"/>
        <v>5740</v>
      </c>
    </row>
    <row r="630" spans="1:8" hidden="1" x14ac:dyDescent="0.25">
      <c r="A630" s="17">
        <v>42969</v>
      </c>
      <c r="B630" s="10" t="s">
        <v>1399</v>
      </c>
      <c r="C630" s="11" t="s">
        <v>1802</v>
      </c>
      <c r="E630" s="8">
        <v>3500</v>
      </c>
      <c r="G630" s="6">
        <f t="shared" si="16"/>
        <v>3500</v>
      </c>
    </row>
    <row r="631" spans="1:8" hidden="1" x14ac:dyDescent="0.25">
      <c r="A631" s="17">
        <v>42969</v>
      </c>
      <c r="B631" s="10" t="s">
        <v>33</v>
      </c>
      <c r="C631" s="11" t="s">
        <v>1802</v>
      </c>
      <c r="E631" s="8">
        <v>3667</v>
      </c>
      <c r="G631" s="6">
        <f t="shared" si="16"/>
        <v>3667</v>
      </c>
    </row>
    <row r="632" spans="1:8" hidden="1" x14ac:dyDescent="0.25">
      <c r="A632" s="17">
        <v>42969</v>
      </c>
      <c r="B632" s="10" t="s">
        <v>2270</v>
      </c>
      <c r="C632" s="11" t="s">
        <v>1802</v>
      </c>
      <c r="F632" s="9">
        <v>1451</v>
      </c>
      <c r="G632" s="6">
        <f t="shared" si="16"/>
        <v>-1451</v>
      </c>
      <c r="H632" s="77"/>
    </row>
    <row r="633" spans="1:8" hidden="1" x14ac:dyDescent="0.25">
      <c r="A633" s="17">
        <v>42969</v>
      </c>
      <c r="B633" s="10" t="s">
        <v>32</v>
      </c>
      <c r="C633" s="11" t="s">
        <v>1802</v>
      </c>
      <c r="F633" s="9">
        <v>46965</v>
      </c>
      <c r="G633" s="6">
        <f t="shared" si="16"/>
        <v>-46965</v>
      </c>
      <c r="H633" s="78"/>
    </row>
    <row r="634" spans="1:8" hidden="1" x14ac:dyDescent="0.25">
      <c r="A634" s="17">
        <v>42969</v>
      </c>
      <c r="B634" s="10" t="s">
        <v>33</v>
      </c>
      <c r="C634" s="11" t="s">
        <v>1802</v>
      </c>
      <c r="F634" s="9">
        <v>84129</v>
      </c>
      <c r="G634" s="6">
        <f t="shared" si="16"/>
        <v>-84129</v>
      </c>
      <c r="H634" s="78" t="s">
        <v>2643</v>
      </c>
    </row>
    <row r="635" spans="1:8" hidden="1" x14ac:dyDescent="0.25">
      <c r="A635" s="17">
        <v>42969</v>
      </c>
      <c r="B635" s="10" t="s">
        <v>1396</v>
      </c>
      <c r="C635" s="11" t="s">
        <v>1802</v>
      </c>
      <c r="F635" s="9">
        <v>86273</v>
      </c>
      <c r="G635" s="6">
        <f t="shared" si="16"/>
        <v>-86273</v>
      </c>
      <c r="H635" s="78"/>
    </row>
    <row r="636" spans="1:8" hidden="1" x14ac:dyDescent="0.25">
      <c r="A636" s="17">
        <v>42969</v>
      </c>
      <c r="B636" s="10" t="s">
        <v>1399</v>
      </c>
      <c r="C636" s="11" t="s">
        <v>1802</v>
      </c>
      <c r="F636" s="9">
        <v>31182</v>
      </c>
      <c r="G636" s="6">
        <f t="shared" si="16"/>
        <v>-31182</v>
      </c>
      <c r="H636" s="79"/>
    </row>
    <row r="637" spans="1:8" hidden="1" x14ac:dyDescent="0.25">
      <c r="A637" s="17">
        <v>42948</v>
      </c>
      <c r="B637" s="10" t="s">
        <v>2226</v>
      </c>
      <c r="C637" s="11" t="s">
        <v>161</v>
      </c>
      <c r="E637" s="8">
        <v>26880</v>
      </c>
      <c r="G637" s="6">
        <f t="shared" si="16"/>
        <v>26880</v>
      </c>
    </row>
    <row r="638" spans="1:8" hidden="1" x14ac:dyDescent="0.25">
      <c r="A638" s="17">
        <v>42952</v>
      </c>
      <c r="B638" s="10" t="s">
        <v>2270</v>
      </c>
      <c r="C638" s="11" t="s">
        <v>161</v>
      </c>
      <c r="E638" s="8">
        <v>5468</v>
      </c>
      <c r="G638" s="6">
        <f t="shared" si="16"/>
        <v>5468</v>
      </c>
    </row>
    <row r="639" spans="1:8" hidden="1" x14ac:dyDescent="0.25">
      <c r="A639" s="17">
        <v>42971</v>
      </c>
      <c r="B639" s="10" t="s">
        <v>2022</v>
      </c>
      <c r="C639" s="11" t="s">
        <v>166</v>
      </c>
      <c r="F639" s="9">
        <v>58764</v>
      </c>
      <c r="G639" s="6">
        <f t="shared" si="16"/>
        <v>-58764</v>
      </c>
      <c r="H639" s="77"/>
    </row>
    <row r="640" spans="1:8" hidden="1" x14ac:dyDescent="0.25">
      <c r="A640" s="17">
        <v>42971</v>
      </c>
      <c r="B640" s="10" t="s">
        <v>2226</v>
      </c>
      <c r="C640" s="11" t="s">
        <v>166</v>
      </c>
      <c r="F640" s="9">
        <v>189836</v>
      </c>
      <c r="G640" s="6">
        <f t="shared" si="16"/>
        <v>-189836</v>
      </c>
      <c r="H640" s="78" t="s">
        <v>2647</v>
      </c>
    </row>
    <row r="641" spans="1:8" hidden="1" x14ac:dyDescent="0.25">
      <c r="A641" s="17">
        <v>42971</v>
      </c>
      <c r="B641" s="10" t="s">
        <v>1675</v>
      </c>
      <c r="C641" s="11" t="s">
        <v>166</v>
      </c>
      <c r="F641" s="9">
        <v>1400</v>
      </c>
      <c r="G641" s="6">
        <f t="shared" si="16"/>
        <v>-1400</v>
      </c>
      <c r="H641" s="214"/>
    </row>
    <row r="642" spans="1:8" hidden="1" x14ac:dyDescent="0.25">
      <c r="A642" s="17">
        <v>42976</v>
      </c>
      <c r="B642" s="10" t="s">
        <v>2648</v>
      </c>
      <c r="C642" s="11" t="s">
        <v>164</v>
      </c>
      <c r="E642" s="8">
        <v>76962</v>
      </c>
      <c r="G642" s="6">
        <f t="shared" si="16"/>
        <v>76962</v>
      </c>
    </row>
    <row r="643" spans="1:8" hidden="1" x14ac:dyDescent="0.25">
      <c r="A643" s="17">
        <v>42977</v>
      </c>
      <c r="B643" s="10" t="s">
        <v>1396</v>
      </c>
      <c r="C643" s="11" t="s">
        <v>161</v>
      </c>
      <c r="E643" s="8">
        <v>15900</v>
      </c>
      <c r="G643" s="6">
        <f t="shared" si="16"/>
        <v>15900</v>
      </c>
    </row>
    <row r="644" spans="1:8" hidden="1" x14ac:dyDescent="0.25">
      <c r="A644" s="17">
        <v>42977</v>
      </c>
      <c r="B644" s="10" t="s">
        <v>1399</v>
      </c>
      <c r="C644" s="11" t="s">
        <v>1814</v>
      </c>
      <c r="E644" s="8">
        <v>228899</v>
      </c>
      <c r="G644" s="6">
        <f t="shared" si="16"/>
        <v>228899</v>
      </c>
    </row>
    <row r="645" spans="1:8" hidden="1" x14ac:dyDescent="0.25">
      <c r="A645" s="17">
        <v>42977</v>
      </c>
      <c r="B645" s="10" t="s">
        <v>1399</v>
      </c>
      <c r="C645" s="11" t="s">
        <v>1814</v>
      </c>
      <c r="E645" s="8">
        <v>93900</v>
      </c>
      <c r="G645" s="6">
        <f t="shared" si="16"/>
        <v>93900</v>
      </c>
    </row>
    <row r="646" spans="1:8" hidden="1" x14ac:dyDescent="0.25">
      <c r="A646" s="17">
        <v>42977</v>
      </c>
      <c r="B646" s="10" t="s">
        <v>1399</v>
      </c>
      <c r="C646" s="11" t="s">
        <v>1814</v>
      </c>
      <c r="E646" s="8">
        <v>102712</v>
      </c>
      <c r="G646" s="6">
        <f t="shared" si="16"/>
        <v>102712</v>
      </c>
    </row>
    <row r="647" spans="1:8" hidden="1" x14ac:dyDescent="0.25">
      <c r="A647" s="17">
        <v>42977</v>
      </c>
      <c r="B647" s="10" t="s">
        <v>1399</v>
      </c>
      <c r="C647" s="11" t="s">
        <v>1814</v>
      </c>
      <c r="E647" s="8">
        <v>139328</v>
      </c>
      <c r="G647" s="6">
        <f t="shared" si="16"/>
        <v>139328</v>
      </c>
    </row>
    <row r="648" spans="1:8" hidden="1" x14ac:dyDescent="0.25">
      <c r="A648" s="17">
        <v>42977</v>
      </c>
      <c r="B648" s="10" t="s">
        <v>1399</v>
      </c>
      <c r="C648" s="11" t="s">
        <v>1814</v>
      </c>
      <c r="E648" s="8">
        <v>166330</v>
      </c>
      <c r="G648" s="6">
        <f t="shared" si="16"/>
        <v>166330</v>
      </c>
    </row>
    <row r="649" spans="1:8" hidden="1" x14ac:dyDescent="0.25">
      <c r="A649" s="17">
        <v>42991</v>
      </c>
      <c r="B649" s="10" t="s">
        <v>2648</v>
      </c>
      <c r="C649" s="11" t="s">
        <v>164</v>
      </c>
      <c r="E649" s="8">
        <v>1585</v>
      </c>
      <c r="G649" s="6">
        <f t="shared" si="16"/>
        <v>1585</v>
      </c>
    </row>
    <row r="650" spans="1:8" hidden="1" x14ac:dyDescent="0.25">
      <c r="A650" s="17">
        <v>42992</v>
      </c>
      <c r="B650" s="10" t="s">
        <v>2648</v>
      </c>
      <c r="C650" s="11" t="s">
        <v>164</v>
      </c>
      <c r="E650" s="8">
        <v>16532</v>
      </c>
      <c r="G650" s="6">
        <f t="shared" si="16"/>
        <v>16532</v>
      </c>
    </row>
    <row r="651" spans="1:8" hidden="1" x14ac:dyDescent="0.25">
      <c r="A651" s="17">
        <v>42991</v>
      </c>
      <c r="B651" s="10" t="s">
        <v>2648</v>
      </c>
      <c r="C651" s="11" t="s">
        <v>164</v>
      </c>
      <c r="E651" s="8">
        <v>1716</v>
      </c>
      <c r="G651" s="6">
        <f t="shared" si="16"/>
        <v>1716</v>
      </c>
    </row>
    <row r="652" spans="1:8" hidden="1" x14ac:dyDescent="0.25">
      <c r="A652" s="17">
        <v>42990</v>
      </c>
      <c r="B652" s="10" t="s">
        <v>2648</v>
      </c>
      <c r="C652" s="11" t="s">
        <v>164</v>
      </c>
      <c r="E652" s="8">
        <v>1027</v>
      </c>
      <c r="G652" s="6">
        <f t="shared" si="16"/>
        <v>1027</v>
      </c>
    </row>
    <row r="653" spans="1:8" hidden="1" x14ac:dyDescent="0.25">
      <c r="A653" s="17">
        <v>42987</v>
      </c>
      <c r="B653" s="10" t="s">
        <v>2648</v>
      </c>
      <c r="C653" s="11" t="s">
        <v>164</v>
      </c>
      <c r="E653" s="8">
        <v>2045</v>
      </c>
      <c r="G653" s="6">
        <f t="shared" si="16"/>
        <v>2045</v>
      </c>
    </row>
    <row r="654" spans="1:8" hidden="1" x14ac:dyDescent="0.25">
      <c r="A654" s="17">
        <v>42985</v>
      </c>
      <c r="B654" s="10" t="s">
        <v>2648</v>
      </c>
      <c r="C654" s="11" t="s">
        <v>164</v>
      </c>
      <c r="E654" s="8">
        <v>2162</v>
      </c>
      <c r="G654" s="6">
        <f t="shared" si="16"/>
        <v>2162</v>
      </c>
    </row>
    <row r="655" spans="1:8" hidden="1" x14ac:dyDescent="0.25">
      <c r="A655" s="17">
        <v>42984</v>
      </c>
      <c r="B655" s="10" t="s">
        <v>2648</v>
      </c>
      <c r="C655" s="11" t="s">
        <v>164</v>
      </c>
      <c r="E655" s="8">
        <v>16883</v>
      </c>
      <c r="G655" s="6">
        <f t="shared" si="16"/>
        <v>16883</v>
      </c>
    </row>
    <row r="656" spans="1:8" hidden="1" x14ac:dyDescent="0.25">
      <c r="A656" s="17">
        <v>42984</v>
      </c>
      <c r="B656" s="10" t="s">
        <v>2648</v>
      </c>
      <c r="C656" s="11" t="s">
        <v>164</v>
      </c>
      <c r="E656" s="8">
        <v>62676</v>
      </c>
      <c r="G656" s="6">
        <f t="shared" si="16"/>
        <v>62676</v>
      </c>
    </row>
    <row r="657" spans="1:8" hidden="1" x14ac:dyDescent="0.25">
      <c r="A657" s="17">
        <v>42993</v>
      </c>
      <c r="B657" s="10" t="s">
        <v>1396</v>
      </c>
      <c r="C657" s="11" t="s">
        <v>164</v>
      </c>
      <c r="F657" s="9">
        <v>150000</v>
      </c>
      <c r="G657" s="6">
        <f t="shared" si="16"/>
        <v>-150000</v>
      </c>
      <c r="H657" s="31" t="s">
        <v>2659</v>
      </c>
    </row>
    <row r="658" spans="1:8" hidden="1" x14ac:dyDescent="0.25">
      <c r="A658" s="17">
        <v>42991</v>
      </c>
      <c r="B658" s="10" t="s">
        <v>2648</v>
      </c>
      <c r="C658" s="11" t="s">
        <v>1802</v>
      </c>
      <c r="E658" s="8">
        <v>11328</v>
      </c>
      <c r="G658" s="6">
        <f t="shared" si="16"/>
        <v>11328</v>
      </c>
    </row>
    <row r="659" spans="1:8" hidden="1" x14ac:dyDescent="0.25">
      <c r="A659" s="17">
        <v>42991</v>
      </c>
      <c r="B659" s="10" t="s">
        <v>33</v>
      </c>
      <c r="C659" s="11" t="s">
        <v>1802</v>
      </c>
      <c r="E659" s="8">
        <v>941</v>
      </c>
      <c r="G659" s="6">
        <f t="shared" si="16"/>
        <v>941</v>
      </c>
    </row>
    <row r="660" spans="1:8" hidden="1" x14ac:dyDescent="0.25">
      <c r="A660" s="17">
        <v>42989</v>
      </c>
      <c r="B660" s="10" t="s">
        <v>33</v>
      </c>
      <c r="C660" s="11" t="s">
        <v>1802</v>
      </c>
      <c r="E660" s="8">
        <v>21812</v>
      </c>
      <c r="G660" s="6">
        <f t="shared" si="16"/>
        <v>21812</v>
      </c>
    </row>
    <row r="661" spans="1:8" hidden="1" x14ac:dyDescent="0.25">
      <c r="A661" s="17">
        <v>42987</v>
      </c>
      <c r="B661" s="10" t="s">
        <v>33</v>
      </c>
      <c r="C661" s="11" t="s">
        <v>1802</v>
      </c>
      <c r="E661" s="8">
        <v>9202</v>
      </c>
      <c r="G661" s="6">
        <f t="shared" si="16"/>
        <v>9202</v>
      </c>
    </row>
    <row r="662" spans="1:8" hidden="1" x14ac:dyDescent="0.25">
      <c r="A662" s="17">
        <v>42987</v>
      </c>
      <c r="B662" s="10" t="s">
        <v>33</v>
      </c>
      <c r="C662" s="11" t="s">
        <v>1802</v>
      </c>
      <c r="E662" s="8">
        <v>94299</v>
      </c>
      <c r="G662" s="6">
        <f t="shared" si="16"/>
        <v>94299</v>
      </c>
    </row>
    <row r="663" spans="1:8" hidden="1" x14ac:dyDescent="0.25">
      <c r="A663" s="17">
        <v>42994</v>
      </c>
      <c r="B663" s="10" t="s">
        <v>14</v>
      </c>
      <c r="C663" s="11" t="s">
        <v>164</v>
      </c>
      <c r="D663" s="766" t="s">
        <v>2684</v>
      </c>
      <c r="E663" s="8">
        <v>3009</v>
      </c>
      <c r="G663" s="6">
        <f t="shared" si="16"/>
        <v>3009</v>
      </c>
    </row>
    <row r="664" spans="1:8" hidden="1" x14ac:dyDescent="0.25">
      <c r="A664" s="17">
        <v>42985</v>
      </c>
      <c r="B664" s="10" t="s">
        <v>1399</v>
      </c>
      <c r="C664" s="11" t="s">
        <v>1814</v>
      </c>
      <c r="E664" s="8">
        <v>155864</v>
      </c>
      <c r="G664" s="6">
        <f t="shared" si="16"/>
        <v>155864</v>
      </c>
    </row>
    <row r="665" spans="1:8" hidden="1" x14ac:dyDescent="0.25">
      <c r="A665" s="17">
        <v>42987</v>
      </c>
      <c r="B665" s="10" t="s">
        <v>40</v>
      </c>
      <c r="C665" s="11" t="s">
        <v>166</v>
      </c>
      <c r="E665" s="8">
        <v>35900</v>
      </c>
      <c r="G665" s="6">
        <f t="shared" si="16"/>
        <v>35900</v>
      </c>
    </row>
    <row r="666" spans="1:8" hidden="1" x14ac:dyDescent="0.25">
      <c r="A666" s="17">
        <v>43000</v>
      </c>
      <c r="B666" s="10" t="s">
        <v>38</v>
      </c>
      <c r="C666" s="11" t="s">
        <v>161</v>
      </c>
      <c r="E666" s="8">
        <v>13318</v>
      </c>
      <c r="G666" s="6">
        <f t="shared" si="16"/>
        <v>13318</v>
      </c>
    </row>
    <row r="667" spans="1:8" hidden="1" x14ac:dyDescent="0.25">
      <c r="A667" s="17">
        <v>43018</v>
      </c>
      <c r="B667" s="10" t="s">
        <v>40</v>
      </c>
      <c r="C667" s="11" t="s">
        <v>166</v>
      </c>
      <c r="E667" s="8">
        <v>20000</v>
      </c>
      <c r="G667" s="6">
        <f t="shared" si="16"/>
        <v>20000</v>
      </c>
    </row>
    <row r="668" spans="1:8" hidden="1" x14ac:dyDescent="0.25">
      <c r="A668" s="17">
        <v>43011</v>
      </c>
      <c r="B668" s="10" t="s">
        <v>1399</v>
      </c>
      <c r="C668" s="11" t="s">
        <v>164</v>
      </c>
      <c r="E668" s="8">
        <v>23830</v>
      </c>
      <c r="G668" s="6">
        <f t="shared" ref="G668" si="18">E668-F668</f>
        <v>23830</v>
      </c>
    </row>
    <row r="669" spans="1:8" hidden="1" x14ac:dyDescent="0.25">
      <c r="A669" s="17">
        <v>43012</v>
      </c>
      <c r="B669" s="10" t="s">
        <v>1399</v>
      </c>
      <c r="C669" s="11" t="s">
        <v>1814</v>
      </c>
      <c r="D669" s="766">
        <v>610</v>
      </c>
      <c r="E669" s="8">
        <v>115400</v>
      </c>
      <c r="G669" s="6">
        <f t="shared" si="16"/>
        <v>115400</v>
      </c>
    </row>
    <row r="670" spans="1:8" hidden="1" x14ac:dyDescent="0.25">
      <c r="A670" s="17">
        <v>43014</v>
      </c>
      <c r="B670" s="10" t="s">
        <v>1399</v>
      </c>
      <c r="C670" s="11" t="s">
        <v>1814</v>
      </c>
      <c r="D670" s="766">
        <v>614</v>
      </c>
      <c r="E670" s="8">
        <v>290940</v>
      </c>
      <c r="G670" s="6">
        <f t="shared" ref="G670:G703" si="19">E670-F670</f>
        <v>290940</v>
      </c>
    </row>
    <row r="671" spans="1:8" hidden="1" x14ac:dyDescent="0.25">
      <c r="A671" s="17">
        <v>43024</v>
      </c>
      <c r="B671" s="10" t="s">
        <v>1690</v>
      </c>
      <c r="C671" s="11" t="s">
        <v>164</v>
      </c>
      <c r="D671" s="766">
        <v>1663</v>
      </c>
      <c r="E671" s="8">
        <v>3492</v>
      </c>
      <c r="G671" s="6">
        <f t="shared" si="19"/>
        <v>3492</v>
      </c>
    </row>
    <row r="672" spans="1:8" hidden="1" x14ac:dyDescent="0.25">
      <c r="A672" s="17">
        <v>43019</v>
      </c>
      <c r="B672" s="10" t="s">
        <v>1399</v>
      </c>
      <c r="C672" s="11" t="s">
        <v>1814</v>
      </c>
      <c r="F672" s="9">
        <v>818500</v>
      </c>
      <c r="G672" s="6">
        <f t="shared" si="19"/>
        <v>-818500</v>
      </c>
      <c r="H672" s="77"/>
    </row>
    <row r="673" spans="1:8" hidden="1" x14ac:dyDescent="0.25">
      <c r="A673" s="17">
        <v>43019</v>
      </c>
      <c r="B673" s="10" t="s">
        <v>1804</v>
      </c>
      <c r="C673" s="11" t="s">
        <v>1814</v>
      </c>
      <c r="F673" s="9">
        <v>69000</v>
      </c>
      <c r="G673" s="6">
        <f t="shared" si="19"/>
        <v>-69000</v>
      </c>
      <c r="H673" s="78" t="s">
        <v>2756</v>
      </c>
    </row>
    <row r="674" spans="1:8" hidden="1" x14ac:dyDescent="0.25">
      <c r="A674" s="17">
        <v>43019</v>
      </c>
      <c r="B674" s="10" t="s">
        <v>2226</v>
      </c>
      <c r="C674" s="11" t="s">
        <v>1814</v>
      </c>
      <c r="F674" s="9">
        <v>92500</v>
      </c>
      <c r="G674" s="6">
        <f t="shared" si="19"/>
        <v>-92500</v>
      </c>
      <c r="H674" s="79"/>
    </row>
    <row r="675" spans="1:8" hidden="1" x14ac:dyDescent="0.25">
      <c r="A675" s="17">
        <v>43026</v>
      </c>
      <c r="B675" s="10" t="s">
        <v>2226</v>
      </c>
      <c r="C675" s="11" t="s">
        <v>161</v>
      </c>
      <c r="F675" s="9">
        <v>26880</v>
      </c>
      <c r="G675" s="6">
        <f t="shared" si="19"/>
        <v>-26880</v>
      </c>
      <c r="H675" s="77"/>
    </row>
    <row r="676" spans="1:8" hidden="1" x14ac:dyDescent="0.25">
      <c r="A676" s="17">
        <v>43026</v>
      </c>
      <c r="B676" s="10" t="s">
        <v>38</v>
      </c>
      <c r="C676" s="11" t="s">
        <v>161</v>
      </c>
      <c r="F676" s="9">
        <v>15636</v>
      </c>
      <c r="G676" s="6">
        <f t="shared" si="19"/>
        <v>-15636</v>
      </c>
      <c r="H676" s="78"/>
    </row>
    <row r="677" spans="1:8" hidden="1" x14ac:dyDescent="0.25">
      <c r="A677" s="17">
        <v>43026</v>
      </c>
      <c r="B677" s="10" t="s">
        <v>2042</v>
      </c>
      <c r="C677" s="11" t="s">
        <v>161</v>
      </c>
      <c r="F677" s="9">
        <v>90104</v>
      </c>
      <c r="G677" s="6">
        <f t="shared" si="19"/>
        <v>-90104</v>
      </c>
      <c r="H677" s="78" t="s">
        <v>2778</v>
      </c>
    </row>
    <row r="678" spans="1:8" hidden="1" x14ac:dyDescent="0.25">
      <c r="A678" s="17">
        <v>43026</v>
      </c>
      <c r="B678" s="10" t="s">
        <v>2262</v>
      </c>
      <c r="C678" s="11" t="s">
        <v>161</v>
      </c>
      <c r="F678" s="9">
        <v>1299</v>
      </c>
      <c r="G678" s="6">
        <f t="shared" si="19"/>
        <v>-1299</v>
      </c>
      <c r="H678" s="78"/>
    </row>
    <row r="679" spans="1:8" hidden="1" x14ac:dyDescent="0.25">
      <c r="A679" s="17">
        <v>43026</v>
      </c>
      <c r="B679" s="10" t="s">
        <v>2270</v>
      </c>
      <c r="C679" s="11" t="s">
        <v>161</v>
      </c>
      <c r="F679" s="9">
        <v>5468</v>
      </c>
      <c r="G679" s="6">
        <f t="shared" si="19"/>
        <v>-5468</v>
      </c>
      <c r="H679" s="78"/>
    </row>
    <row r="680" spans="1:8" hidden="1" x14ac:dyDescent="0.25">
      <c r="A680" s="17">
        <v>43026</v>
      </c>
      <c r="B680" s="10" t="s">
        <v>1396</v>
      </c>
      <c r="C680" s="11" t="s">
        <v>161</v>
      </c>
      <c r="F680" s="9">
        <v>60613</v>
      </c>
      <c r="G680" s="6">
        <f t="shared" si="19"/>
        <v>-60613</v>
      </c>
      <c r="H680" s="79"/>
    </row>
    <row r="681" spans="1:8" hidden="1" x14ac:dyDescent="0.25">
      <c r="A681" s="17">
        <v>43028</v>
      </c>
      <c r="B681" s="10" t="s">
        <v>40</v>
      </c>
      <c r="C681" s="11" t="s">
        <v>166</v>
      </c>
      <c r="E681" s="8">
        <v>8900</v>
      </c>
      <c r="G681" s="6">
        <f t="shared" si="19"/>
        <v>8900</v>
      </c>
    </row>
    <row r="682" spans="1:8" hidden="1" x14ac:dyDescent="0.25">
      <c r="A682" s="17">
        <v>43025</v>
      </c>
      <c r="B682" s="10" t="s">
        <v>40</v>
      </c>
      <c r="C682" s="11" t="s">
        <v>166</v>
      </c>
      <c r="E682" s="8">
        <v>5100</v>
      </c>
      <c r="G682" s="6">
        <f t="shared" si="19"/>
        <v>5100</v>
      </c>
    </row>
    <row r="683" spans="1:8" hidden="1" x14ac:dyDescent="0.25">
      <c r="A683" s="17">
        <v>43027</v>
      </c>
      <c r="B683" s="10" t="s">
        <v>1399</v>
      </c>
      <c r="C683" s="11" t="s">
        <v>166</v>
      </c>
      <c r="E683" s="8">
        <v>42000</v>
      </c>
      <c r="G683" s="6">
        <f t="shared" si="19"/>
        <v>42000</v>
      </c>
      <c r="H683" s="127"/>
    </row>
    <row r="684" spans="1:8" hidden="1" x14ac:dyDescent="0.25">
      <c r="A684" s="17">
        <v>43027</v>
      </c>
      <c r="B684" s="10" t="s">
        <v>1399</v>
      </c>
      <c r="C684" s="11" t="s">
        <v>1814</v>
      </c>
      <c r="D684" s="766">
        <v>647</v>
      </c>
      <c r="E684" s="8">
        <v>33100</v>
      </c>
      <c r="G684" s="6">
        <f t="shared" si="19"/>
        <v>33100</v>
      </c>
    </row>
    <row r="685" spans="1:8" hidden="1" x14ac:dyDescent="0.25">
      <c r="A685" s="17">
        <v>43032</v>
      </c>
      <c r="B685" s="10" t="s">
        <v>1399</v>
      </c>
      <c r="C685" s="11" t="s">
        <v>1814</v>
      </c>
      <c r="D685" s="766">
        <v>661</v>
      </c>
      <c r="E685" s="8">
        <v>26300</v>
      </c>
      <c r="G685" s="6">
        <f t="shared" si="19"/>
        <v>26300</v>
      </c>
    </row>
    <row r="686" spans="1:8" hidden="1" x14ac:dyDescent="0.25">
      <c r="A686" s="17">
        <v>43038</v>
      </c>
      <c r="B686" s="10" t="s">
        <v>1399</v>
      </c>
      <c r="C686" s="11" t="s">
        <v>1814</v>
      </c>
      <c r="D686" s="766">
        <v>674</v>
      </c>
      <c r="E686" s="8">
        <v>336272</v>
      </c>
      <c r="G686" s="6">
        <f t="shared" si="19"/>
        <v>336272</v>
      </c>
    </row>
    <row r="687" spans="1:8" hidden="1" x14ac:dyDescent="0.25">
      <c r="A687" s="17">
        <v>43039</v>
      </c>
      <c r="B687" s="10" t="s">
        <v>1399</v>
      </c>
      <c r="C687" s="11" t="s">
        <v>166</v>
      </c>
      <c r="D687" s="766">
        <v>10271</v>
      </c>
      <c r="E687" s="8">
        <v>42000</v>
      </c>
      <c r="G687" s="6">
        <f t="shared" si="19"/>
        <v>42000</v>
      </c>
    </row>
    <row r="688" spans="1:8" hidden="1" x14ac:dyDescent="0.25">
      <c r="A688" s="17">
        <v>43038</v>
      </c>
      <c r="B688" s="10" t="s">
        <v>2270</v>
      </c>
      <c r="C688" s="11" t="s">
        <v>161</v>
      </c>
      <c r="D688" s="766">
        <v>323</v>
      </c>
      <c r="E688" s="8">
        <v>6270</v>
      </c>
      <c r="G688" s="6">
        <f t="shared" si="19"/>
        <v>6270</v>
      </c>
    </row>
    <row r="689" spans="1:8" hidden="1" x14ac:dyDescent="0.25">
      <c r="A689" s="17">
        <v>43056</v>
      </c>
      <c r="B689" s="10" t="s">
        <v>1399</v>
      </c>
      <c r="C689" s="11" t="s">
        <v>1814</v>
      </c>
      <c r="D689" s="766">
        <v>719</v>
      </c>
      <c r="E689" s="8">
        <v>52515</v>
      </c>
      <c r="G689" s="6">
        <f t="shared" si="19"/>
        <v>52515</v>
      </c>
    </row>
    <row r="690" spans="1:8" hidden="1" x14ac:dyDescent="0.25">
      <c r="A690" s="17">
        <v>43015</v>
      </c>
      <c r="B690" s="10" t="s">
        <v>40</v>
      </c>
      <c r="C690" s="11" t="s">
        <v>161</v>
      </c>
      <c r="E690" s="8">
        <v>12236</v>
      </c>
      <c r="G690" s="6">
        <f t="shared" si="19"/>
        <v>12236</v>
      </c>
    </row>
    <row r="691" spans="1:8" hidden="1" x14ac:dyDescent="0.25">
      <c r="A691" s="17">
        <v>43022</v>
      </c>
      <c r="B691" s="10" t="s">
        <v>38</v>
      </c>
      <c r="C691" s="11" t="s">
        <v>161</v>
      </c>
      <c r="E691" s="8">
        <v>13642</v>
      </c>
      <c r="G691" s="6">
        <f t="shared" si="19"/>
        <v>13642</v>
      </c>
      <c r="H691" s="127"/>
    </row>
    <row r="692" spans="1:8" hidden="1" x14ac:dyDescent="0.25">
      <c r="A692" s="17">
        <v>43052</v>
      </c>
      <c r="B692" s="10" t="s">
        <v>1399</v>
      </c>
      <c r="C692" s="11" t="s">
        <v>164</v>
      </c>
      <c r="D692" s="766">
        <v>2159</v>
      </c>
      <c r="E692" s="8">
        <v>407306</v>
      </c>
      <c r="G692" s="6">
        <f t="shared" si="19"/>
        <v>407306</v>
      </c>
    </row>
    <row r="693" spans="1:8" hidden="1" x14ac:dyDescent="0.25">
      <c r="A693" s="17">
        <v>43055</v>
      </c>
      <c r="B693" s="10" t="s">
        <v>1399</v>
      </c>
      <c r="C693" s="11" t="s">
        <v>164</v>
      </c>
      <c r="D693" s="766">
        <v>2233</v>
      </c>
      <c r="E693" s="8">
        <v>11932</v>
      </c>
      <c r="G693" s="6">
        <f t="shared" si="19"/>
        <v>11932</v>
      </c>
    </row>
    <row r="694" spans="1:8" hidden="1" x14ac:dyDescent="0.25">
      <c r="A694" s="17">
        <v>43062</v>
      </c>
      <c r="B694" s="10" t="s">
        <v>1399</v>
      </c>
      <c r="C694" s="11" t="s">
        <v>164</v>
      </c>
      <c r="F694" s="9">
        <v>300000</v>
      </c>
      <c r="G694" s="6">
        <f t="shared" si="19"/>
        <v>-300000</v>
      </c>
      <c r="H694" s="31" t="s">
        <v>2858</v>
      </c>
    </row>
    <row r="695" spans="1:8" hidden="1" x14ac:dyDescent="0.25">
      <c r="A695" s="17">
        <v>43056</v>
      </c>
      <c r="B695" s="10" t="s">
        <v>2786</v>
      </c>
      <c r="C695" s="11" t="s">
        <v>166</v>
      </c>
      <c r="D695" s="766">
        <v>10379</v>
      </c>
      <c r="E695" s="8">
        <v>61200</v>
      </c>
      <c r="G695" s="6">
        <f t="shared" si="19"/>
        <v>61200</v>
      </c>
    </row>
    <row r="696" spans="1:8" hidden="1" x14ac:dyDescent="0.25">
      <c r="A696" s="17">
        <v>43059</v>
      </c>
      <c r="B696" s="10" t="s">
        <v>2786</v>
      </c>
      <c r="C696" s="11" t="s">
        <v>166</v>
      </c>
      <c r="D696" s="766">
        <v>10391</v>
      </c>
      <c r="E696" s="8">
        <v>61200</v>
      </c>
      <c r="G696" s="6">
        <f t="shared" si="19"/>
        <v>61200</v>
      </c>
    </row>
    <row r="697" spans="1:8" hidden="1" x14ac:dyDescent="0.25">
      <c r="A697" s="17">
        <v>43046</v>
      </c>
      <c r="B697" s="10" t="s">
        <v>1399</v>
      </c>
      <c r="C697" s="11" t="s">
        <v>1802</v>
      </c>
      <c r="E697" s="8">
        <v>5121</v>
      </c>
      <c r="G697" s="6">
        <f t="shared" si="19"/>
        <v>5121</v>
      </c>
    </row>
    <row r="698" spans="1:8" hidden="1" x14ac:dyDescent="0.25">
      <c r="A698" s="17">
        <v>43047</v>
      </c>
      <c r="B698" s="10" t="s">
        <v>171</v>
      </c>
      <c r="C698" s="11" t="s">
        <v>1802</v>
      </c>
      <c r="E698" s="8">
        <v>34567</v>
      </c>
      <c r="G698" s="6">
        <f t="shared" si="19"/>
        <v>34567</v>
      </c>
    </row>
    <row r="699" spans="1:8" hidden="1" x14ac:dyDescent="0.25">
      <c r="A699" s="17">
        <v>43053</v>
      </c>
      <c r="B699" s="10" t="s">
        <v>33</v>
      </c>
      <c r="C699" s="11" t="s">
        <v>1802</v>
      </c>
      <c r="E699" s="8">
        <v>380</v>
      </c>
      <c r="G699" s="6">
        <f t="shared" si="19"/>
        <v>380</v>
      </c>
    </row>
    <row r="700" spans="1:8" hidden="1" x14ac:dyDescent="0.25">
      <c r="A700" s="17">
        <v>43054</v>
      </c>
      <c r="B700" s="10" t="s">
        <v>171</v>
      </c>
      <c r="C700" s="11" t="s">
        <v>1802</v>
      </c>
      <c r="E700" s="8">
        <v>5374</v>
      </c>
      <c r="G700" s="6">
        <f t="shared" si="19"/>
        <v>5374</v>
      </c>
    </row>
    <row r="701" spans="1:8" hidden="1" x14ac:dyDescent="0.25">
      <c r="A701" s="17">
        <v>43057</v>
      </c>
      <c r="B701" s="10" t="s">
        <v>2318</v>
      </c>
      <c r="C701" s="11" t="s">
        <v>1802</v>
      </c>
      <c r="E701" s="8">
        <v>26797</v>
      </c>
      <c r="G701" s="6">
        <f t="shared" si="19"/>
        <v>26797</v>
      </c>
    </row>
    <row r="702" spans="1:8" hidden="1" x14ac:dyDescent="0.25">
      <c r="A702" s="17">
        <v>43059</v>
      </c>
      <c r="B702" s="10" t="s">
        <v>2318</v>
      </c>
      <c r="C702" s="11" t="s">
        <v>1802</v>
      </c>
      <c r="E702" s="8">
        <v>12976</v>
      </c>
      <c r="G702" s="6">
        <f t="shared" si="19"/>
        <v>12976</v>
      </c>
    </row>
    <row r="703" spans="1:8" hidden="1" x14ac:dyDescent="0.25">
      <c r="A703" s="17">
        <v>43075</v>
      </c>
      <c r="B703" s="10" t="s">
        <v>1399</v>
      </c>
      <c r="C703" s="11" t="s">
        <v>1814</v>
      </c>
      <c r="F703" s="9">
        <v>700000</v>
      </c>
      <c r="G703" s="6">
        <f t="shared" si="19"/>
        <v>-700000</v>
      </c>
      <c r="H703" s="31" t="s">
        <v>2885</v>
      </c>
    </row>
    <row r="704" spans="1:8" hidden="1" x14ac:dyDescent="0.25">
      <c r="A704" s="17">
        <v>43075</v>
      </c>
      <c r="B704" s="10" t="s">
        <v>2786</v>
      </c>
      <c r="C704" s="11" t="s">
        <v>3010</v>
      </c>
      <c r="E704" s="8">
        <f>236815+41617-150000-90000</f>
        <v>38432</v>
      </c>
      <c r="G704" s="6">
        <f t="shared" ref="G704:G829" si="20">E704-F704</f>
        <v>38432</v>
      </c>
    </row>
    <row r="705" spans="1:8" hidden="1" x14ac:dyDescent="0.25">
      <c r="A705" s="17">
        <v>43067</v>
      </c>
      <c r="B705" s="10" t="s">
        <v>14</v>
      </c>
      <c r="C705" s="11" t="s">
        <v>164</v>
      </c>
      <c r="E705" s="8">
        <v>845</v>
      </c>
      <c r="G705" s="6">
        <f t="shared" si="20"/>
        <v>845</v>
      </c>
    </row>
    <row r="706" spans="1:8" hidden="1" x14ac:dyDescent="0.25">
      <c r="A706" s="17">
        <v>43067</v>
      </c>
      <c r="B706" s="10" t="s">
        <v>14</v>
      </c>
      <c r="C706" s="11" t="s">
        <v>164</v>
      </c>
      <c r="E706" s="8">
        <v>586</v>
      </c>
      <c r="G706" s="6">
        <f t="shared" si="20"/>
        <v>586</v>
      </c>
    </row>
    <row r="707" spans="1:8" hidden="1" x14ac:dyDescent="0.25">
      <c r="A707" s="17">
        <v>43071</v>
      </c>
      <c r="B707" s="10" t="s">
        <v>1399</v>
      </c>
      <c r="C707" s="11" t="s">
        <v>1802</v>
      </c>
      <c r="F707" s="9">
        <v>82324</v>
      </c>
      <c r="G707" s="6">
        <f t="shared" si="20"/>
        <v>-82324</v>
      </c>
      <c r="H707" s="77"/>
    </row>
    <row r="708" spans="1:8" hidden="1" x14ac:dyDescent="0.25">
      <c r="A708" s="17">
        <v>43071</v>
      </c>
      <c r="B708" s="10" t="s">
        <v>33</v>
      </c>
      <c r="C708" s="11" t="s">
        <v>1802</v>
      </c>
      <c r="F708" s="9">
        <v>126634</v>
      </c>
      <c r="G708" s="6">
        <f t="shared" si="20"/>
        <v>-126634</v>
      </c>
      <c r="H708" s="78"/>
    </row>
    <row r="709" spans="1:8" hidden="1" x14ac:dyDescent="0.25">
      <c r="A709" s="17">
        <v>43071</v>
      </c>
      <c r="B709" s="10" t="s">
        <v>171</v>
      </c>
      <c r="C709" s="11" t="s">
        <v>1802</v>
      </c>
      <c r="F709" s="9">
        <v>39941</v>
      </c>
      <c r="G709" s="6">
        <f t="shared" si="20"/>
        <v>-39941</v>
      </c>
      <c r="H709" s="31" t="s">
        <v>2893</v>
      </c>
    </row>
    <row r="710" spans="1:8" hidden="1" x14ac:dyDescent="0.25">
      <c r="A710" s="17">
        <v>43071</v>
      </c>
      <c r="B710" s="10" t="s">
        <v>2648</v>
      </c>
      <c r="C710" s="11" t="s">
        <v>1802</v>
      </c>
      <c r="F710" s="9">
        <v>11328</v>
      </c>
      <c r="G710" s="6">
        <f t="shared" si="20"/>
        <v>-11328</v>
      </c>
      <c r="H710" s="78"/>
    </row>
    <row r="711" spans="1:8" hidden="1" x14ac:dyDescent="0.25">
      <c r="A711" s="17">
        <v>43071</v>
      </c>
      <c r="B711" s="10" t="s">
        <v>2318</v>
      </c>
      <c r="C711" s="11" t="s">
        <v>1802</v>
      </c>
      <c r="F711" s="9">
        <v>39773</v>
      </c>
      <c r="G711" s="6">
        <f t="shared" si="20"/>
        <v>-39773</v>
      </c>
      <c r="H711" s="79"/>
    </row>
    <row r="712" spans="1:8" hidden="1" x14ac:dyDescent="0.25">
      <c r="A712" s="17">
        <v>43069</v>
      </c>
      <c r="B712" s="10" t="s">
        <v>1399</v>
      </c>
      <c r="C712" s="11" t="s">
        <v>164</v>
      </c>
      <c r="E712" s="8">
        <v>28217</v>
      </c>
      <c r="G712" s="6">
        <f t="shared" si="20"/>
        <v>28217</v>
      </c>
    </row>
    <row r="713" spans="1:8" hidden="1" x14ac:dyDescent="0.25">
      <c r="A713" s="17">
        <v>43069</v>
      </c>
      <c r="B713" s="10" t="s">
        <v>11</v>
      </c>
      <c r="C713" s="11" t="s">
        <v>164</v>
      </c>
      <c r="E713" s="8">
        <v>81293</v>
      </c>
      <c r="G713" s="6">
        <f t="shared" si="20"/>
        <v>81293</v>
      </c>
    </row>
    <row r="714" spans="1:8" hidden="1" x14ac:dyDescent="0.25">
      <c r="A714" s="17">
        <v>43071</v>
      </c>
      <c r="B714" s="10" t="s">
        <v>11</v>
      </c>
      <c r="C714" s="11" t="s">
        <v>164</v>
      </c>
      <c r="E714" s="8">
        <v>6318</v>
      </c>
      <c r="G714" s="6">
        <f t="shared" si="20"/>
        <v>6318</v>
      </c>
    </row>
    <row r="715" spans="1:8" hidden="1" x14ac:dyDescent="0.25">
      <c r="A715" s="17">
        <v>43074</v>
      </c>
      <c r="B715" s="10" t="s">
        <v>11</v>
      </c>
      <c r="C715" s="11" t="s">
        <v>164</v>
      </c>
      <c r="E715" s="8">
        <v>3749</v>
      </c>
      <c r="G715" s="6">
        <f t="shared" si="20"/>
        <v>3749</v>
      </c>
    </row>
    <row r="716" spans="1:8" hidden="1" x14ac:dyDescent="0.25">
      <c r="A716" s="17">
        <v>43074</v>
      </c>
      <c r="B716" s="10" t="s">
        <v>14</v>
      </c>
      <c r="C716" s="11" t="s">
        <v>164</v>
      </c>
      <c r="E716" s="8">
        <f>1574+7320+1840+914+1085</f>
        <v>12733</v>
      </c>
      <c r="G716" s="6">
        <f t="shared" si="20"/>
        <v>12733</v>
      </c>
    </row>
    <row r="717" spans="1:8" hidden="1" x14ac:dyDescent="0.25">
      <c r="A717" s="17">
        <v>43075</v>
      </c>
      <c r="B717" s="10" t="s">
        <v>11</v>
      </c>
      <c r="C717" s="11" t="s">
        <v>164</v>
      </c>
      <c r="E717" s="8">
        <v>6783</v>
      </c>
      <c r="G717" s="6">
        <f t="shared" si="20"/>
        <v>6783</v>
      </c>
    </row>
    <row r="718" spans="1:8" hidden="1" x14ac:dyDescent="0.25">
      <c r="A718" s="17">
        <v>43083</v>
      </c>
      <c r="B718" s="10" t="s">
        <v>2547</v>
      </c>
      <c r="C718" s="11" t="s">
        <v>164</v>
      </c>
      <c r="E718" s="8">
        <v>15415</v>
      </c>
      <c r="G718" s="6">
        <f t="shared" si="20"/>
        <v>15415</v>
      </c>
    </row>
    <row r="719" spans="1:8" hidden="1" x14ac:dyDescent="0.25">
      <c r="A719" s="17">
        <v>43082</v>
      </c>
      <c r="B719" s="10" t="s">
        <v>1399</v>
      </c>
      <c r="C719" s="11" t="s">
        <v>164</v>
      </c>
      <c r="E719" s="8">
        <v>6160</v>
      </c>
      <c r="G719" s="6">
        <f t="shared" si="20"/>
        <v>6160</v>
      </c>
    </row>
    <row r="720" spans="1:8" hidden="1" x14ac:dyDescent="0.25">
      <c r="A720" s="17">
        <v>43089</v>
      </c>
      <c r="B720" s="10" t="s">
        <v>1399</v>
      </c>
      <c r="C720" s="11" t="s">
        <v>164</v>
      </c>
      <c r="E720" s="8">
        <v>12457</v>
      </c>
      <c r="G720" s="6">
        <f t="shared" si="20"/>
        <v>12457</v>
      </c>
    </row>
    <row r="721" spans="1:7" hidden="1" x14ac:dyDescent="0.25">
      <c r="A721" s="17">
        <v>43073</v>
      </c>
      <c r="B721" s="10" t="s">
        <v>1399</v>
      </c>
      <c r="C721" s="11" t="s">
        <v>1814</v>
      </c>
      <c r="E721" s="8">
        <v>7505</v>
      </c>
      <c r="G721" s="6">
        <f t="shared" si="20"/>
        <v>7505</v>
      </c>
    </row>
    <row r="722" spans="1:7" hidden="1" x14ac:dyDescent="0.25">
      <c r="A722" s="17">
        <v>43091</v>
      </c>
      <c r="B722" s="10" t="s">
        <v>1399</v>
      </c>
      <c r="C722" s="11" t="s">
        <v>1814</v>
      </c>
      <c r="E722" s="8">
        <v>444837</v>
      </c>
      <c r="G722" s="6">
        <f t="shared" si="20"/>
        <v>444837</v>
      </c>
    </row>
    <row r="723" spans="1:7" hidden="1" x14ac:dyDescent="0.25">
      <c r="A723" s="17">
        <v>43071</v>
      </c>
      <c r="B723" s="10" t="s">
        <v>1399</v>
      </c>
      <c r="C723" s="11" t="s">
        <v>169</v>
      </c>
      <c r="E723" s="8">
        <v>115900</v>
      </c>
      <c r="G723" s="6">
        <f t="shared" si="20"/>
        <v>115900</v>
      </c>
    </row>
    <row r="724" spans="1:7" hidden="1" x14ac:dyDescent="0.25">
      <c r="A724" s="17">
        <v>43081</v>
      </c>
      <c r="B724" s="10" t="s">
        <v>1399</v>
      </c>
      <c r="C724" s="11" t="s">
        <v>169</v>
      </c>
      <c r="E724" s="8">
        <v>16427</v>
      </c>
      <c r="G724" s="6">
        <f t="shared" si="20"/>
        <v>16427</v>
      </c>
    </row>
    <row r="725" spans="1:7" hidden="1" x14ac:dyDescent="0.25">
      <c r="A725" s="17">
        <v>43081</v>
      </c>
      <c r="B725" s="10" t="s">
        <v>14</v>
      </c>
      <c r="C725" s="11" t="s">
        <v>169</v>
      </c>
      <c r="E725" s="8">
        <v>3080</v>
      </c>
      <c r="G725" s="6">
        <f t="shared" si="20"/>
        <v>3080</v>
      </c>
    </row>
    <row r="726" spans="1:7" hidden="1" x14ac:dyDescent="0.25">
      <c r="A726" s="17">
        <v>43081</v>
      </c>
      <c r="B726" s="10" t="s">
        <v>14</v>
      </c>
      <c r="C726" s="11" t="s">
        <v>169</v>
      </c>
      <c r="E726" s="8">
        <v>2328</v>
      </c>
      <c r="G726" s="6">
        <f t="shared" si="20"/>
        <v>2328</v>
      </c>
    </row>
    <row r="727" spans="1:7" hidden="1" x14ac:dyDescent="0.25">
      <c r="A727" s="17">
        <v>43090</v>
      </c>
      <c r="B727" s="10" t="s">
        <v>1399</v>
      </c>
      <c r="C727" s="11" t="s">
        <v>169</v>
      </c>
      <c r="E727" s="8">
        <v>337127</v>
      </c>
      <c r="G727" s="6">
        <f t="shared" si="20"/>
        <v>337127</v>
      </c>
    </row>
    <row r="728" spans="1:7" hidden="1" x14ac:dyDescent="0.25">
      <c r="A728" s="17">
        <v>43085</v>
      </c>
      <c r="B728" s="10" t="s">
        <v>2547</v>
      </c>
      <c r="C728" s="11" t="s">
        <v>164</v>
      </c>
      <c r="E728" s="8">
        <v>1841</v>
      </c>
      <c r="G728" s="6">
        <f t="shared" si="20"/>
        <v>1841</v>
      </c>
    </row>
    <row r="729" spans="1:7" hidden="1" x14ac:dyDescent="0.25">
      <c r="A729" s="17">
        <v>43088</v>
      </c>
      <c r="B729" s="10" t="s">
        <v>11</v>
      </c>
      <c r="C729" s="11" t="s">
        <v>164</v>
      </c>
      <c r="E729" s="8">
        <v>7321</v>
      </c>
      <c r="G729" s="6">
        <f t="shared" si="20"/>
        <v>7321</v>
      </c>
    </row>
    <row r="730" spans="1:7" hidden="1" x14ac:dyDescent="0.25">
      <c r="A730" s="17">
        <v>43089</v>
      </c>
      <c r="B730" s="10" t="s">
        <v>11</v>
      </c>
      <c r="C730" s="11" t="s">
        <v>164</v>
      </c>
      <c r="E730" s="8">
        <v>1575</v>
      </c>
      <c r="G730" s="6">
        <f t="shared" si="20"/>
        <v>1575</v>
      </c>
    </row>
    <row r="731" spans="1:7" hidden="1" x14ac:dyDescent="0.25">
      <c r="A731" s="17">
        <v>43092</v>
      </c>
      <c r="B731" s="10" t="s">
        <v>11</v>
      </c>
      <c r="C731" s="11" t="s">
        <v>164</v>
      </c>
      <c r="E731" s="8">
        <v>5411</v>
      </c>
      <c r="G731" s="6">
        <f t="shared" si="20"/>
        <v>5411</v>
      </c>
    </row>
    <row r="732" spans="1:7" hidden="1" x14ac:dyDescent="0.25">
      <c r="A732" s="17">
        <v>43073</v>
      </c>
      <c r="B732" s="10" t="s">
        <v>33</v>
      </c>
      <c r="C732" s="11" t="s">
        <v>1802</v>
      </c>
      <c r="E732" s="8">
        <v>1208</v>
      </c>
      <c r="G732" s="6">
        <f t="shared" si="20"/>
        <v>1208</v>
      </c>
    </row>
    <row r="733" spans="1:7" hidden="1" x14ac:dyDescent="0.25">
      <c r="A733" s="17">
        <v>43075</v>
      </c>
      <c r="B733" s="10" t="s">
        <v>33</v>
      </c>
      <c r="C733" s="11" t="s">
        <v>1802</v>
      </c>
      <c r="E733" s="8">
        <v>423</v>
      </c>
      <c r="G733" s="6">
        <f t="shared" si="20"/>
        <v>423</v>
      </c>
    </row>
    <row r="734" spans="1:7" hidden="1" x14ac:dyDescent="0.25">
      <c r="A734" s="17">
        <v>43080</v>
      </c>
      <c r="B734" s="10" t="s">
        <v>1399</v>
      </c>
      <c r="C734" s="11" t="s">
        <v>1802</v>
      </c>
      <c r="E734" s="8">
        <v>1064</v>
      </c>
      <c r="G734" s="6">
        <f t="shared" si="20"/>
        <v>1064</v>
      </c>
    </row>
    <row r="735" spans="1:7" hidden="1" x14ac:dyDescent="0.25">
      <c r="A735" s="17">
        <v>43081</v>
      </c>
      <c r="B735" s="10" t="s">
        <v>33</v>
      </c>
      <c r="C735" s="11" t="s">
        <v>1802</v>
      </c>
      <c r="E735" s="8">
        <v>1689</v>
      </c>
      <c r="G735" s="6">
        <f t="shared" si="20"/>
        <v>1689</v>
      </c>
    </row>
    <row r="736" spans="1:7" hidden="1" x14ac:dyDescent="0.25">
      <c r="A736" s="17">
        <v>43083</v>
      </c>
      <c r="B736" s="10" t="s">
        <v>1399</v>
      </c>
      <c r="C736" s="11" t="s">
        <v>1802</v>
      </c>
      <c r="E736" s="8">
        <v>4800</v>
      </c>
      <c r="G736" s="6">
        <f t="shared" si="20"/>
        <v>4800</v>
      </c>
    </row>
    <row r="737" spans="1:8" hidden="1" x14ac:dyDescent="0.25">
      <c r="A737" s="17">
        <v>43103</v>
      </c>
      <c r="B737" s="10" t="s">
        <v>40</v>
      </c>
      <c r="C737" s="11" t="s">
        <v>164</v>
      </c>
      <c r="F737" s="9">
        <v>3797</v>
      </c>
      <c r="G737" s="6">
        <f t="shared" si="20"/>
        <v>-3797</v>
      </c>
      <c r="H737" s="77"/>
    </row>
    <row r="738" spans="1:8" hidden="1" x14ac:dyDescent="0.25">
      <c r="A738" s="17">
        <v>43103</v>
      </c>
      <c r="B738" s="10" t="s">
        <v>14</v>
      </c>
      <c r="C738" s="11" t="s">
        <v>164</v>
      </c>
      <c r="F738" s="9">
        <v>17173</v>
      </c>
      <c r="G738" s="6">
        <f t="shared" si="20"/>
        <v>-17173</v>
      </c>
      <c r="H738" s="78"/>
    </row>
    <row r="739" spans="1:8" hidden="1" x14ac:dyDescent="0.25">
      <c r="A739" s="17">
        <v>43103</v>
      </c>
      <c r="B739" s="10" t="s">
        <v>1690</v>
      </c>
      <c r="C739" s="11" t="s">
        <v>164</v>
      </c>
      <c r="F739" s="9">
        <v>3492</v>
      </c>
      <c r="G739" s="6">
        <f t="shared" si="20"/>
        <v>-3492</v>
      </c>
      <c r="H739" s="78"/>
    </row>
    <row r="740" spans="1:8" hidden="1" x14ac:dyDescent="0.25">
      <c r="A740" s="17">
        <v>43103</v>
      </c>
      <c r="B740" s="10" t="s">
        <v>2547</v>
      </c>
      <c r="C740" s="11" t="s">
        <v>164</v>
      </c>
      <c r="F740" s="9">
        <v>17256</v>
      </c>
      <c r="G740" s="6">
        <f t="shared" si="20"/>
        <v>-17256</v>
      </c>
      <c r="H740" s="78" t="s">
        <v>2968</v>
      </c>
    </row>
    <row r="741" spans="1:8" hidden="1" x14ac:dyDescent="0.25">
      <c r="A741" s="17">
        <v>43103</v>
      </c>
      <c r="B741" s="10" t="s">
        <v>1396</v>
      </c>
      <c r="C741" s="11" t="s">
        <v>164</v>
      </c>
      <c r="F741" s="9">
        <v>37302</v>
      </c>
      <c r="G741" s="6">
        <f t="shared" si="20"/>
        <v>-37302</v>
      </c>
      <c r="H741" s="78"/>
    </row>
    <row r="742" spans="1:8" hidden="1" x14ac:dyDescent="0.25">
      <c r="A742" s="17">
        <v>43103</v>
      </c>
      <c r="B742" s="10" t="s">
        <v>11</v>
      </c>
      <c r="C742" s="11" t="s">
        <v>164</v>
      </c>
      <c r="F742" s="9">
        <v>112450</v>
      </c>
      <c r="G742" s="6">
        <f t="shared" si="20"/>
        <v>-112450</v>
      </c>
      <c r="H742" s="78"/>
    </row>
    <row r="743" spans="1:8" hidden="1" x14ac:dyDescent="0.25">
      <c r="A743" s="17">
        <v>43103</v>
      </c>
      <c r="B743" s="10" t="s">
        <v>2648</v>
      </c>
      <c r="C743" s="11" t="s">
        <v>164</v>
      </c>
      <c r="F743" s="9">
        <v>8530</v>
      </c>
      <c r="G743" s="6">
        <f t="shared" si="20"/>
        <v>-8530</v>
      </c>
      <c r="H743" s="79"/>
    </row>
    <row r="744" spans="1:8" hidden="1" x14ac:dyDescent="0.25">
      <c r="A744" s="17">
        <v>43104</v>
      </c>
      <c r="B744" s="10" t="s">
        <v>2786</v>
      </c>
      <c r="C744" s="11" t="s">
        <v>166</v>
      </c>
      <c r="E744" s="8">
        <v>61200</v>
      </c>
      <c r="G744" s="6">
        <f t="shared" si="20"/>
        <v>61200</v>
      </c>
    </row>
    <row r="745" spans="1:8" hidden="1" x14ac:dyDescent="0.25">
      <c r="A745" s="17">
        <v>43108</v>
      </c>
      <c r="B745" s="10" t="s">
        <v>1396</v>
      </c>
      <c r="C745" s="11" t="s">
        <v>180</v>
      </c>
      <c r="F745" s="9">
        <v>200000</v>
      </c>
      <c r="G745" s="6">
        <f t="shared" si="20"/>
        <v>-200000</v>
      </c>
      <c r="H745" s="31" t="s">
        <v>2973</v>
      </c>
    </row>
    <row r="746" spans="1:8" hidden="1" x14ac:dyDescent="0.25">
      <c r="A746" s="17">
        <v>43101</v>
      </c>
      <c r="B746" s="10" t="s">
        <v>1399</v>
      </c>
      <c r="C746" s="11" t="s">
        <v>164</v>
      </c>
      <c r="E746" s="8">
        <v>2902</v>
      </c>
      <c r="G746" s="6">
        <f t="shared" si="20"/>
        <v>2902</v>
      </c>
    </row>
    <row r="747" spans="1:8" hidden="1" x14ac:dyDescent="0.25">
      <c r="A747" s="17">
        <v>43104</v>
      </c>
      <c r="B747" s="10" t="s">
        <v>1399</v>
      </c>
      <c r="C747" s="11" t="s">
        <v>164</v>
      </c>
      <c r="E747" s="8">
        <v>977</v>
      </c>
      <c r="G747" s="6">
        <f t="shared" si="20"/>
        <v>977</v>
      </c>
    </row>
    <row r="748" spans="1:8" ht="31.5" hidden="1" x14ac:dyDescent="0.25">
      <c r="A748" s="17">
        <v>43081</v>
      </c>
      <c r="B748" s="10" t="s">
        <v>1399</v>
      </c>
      <c r="C748" s="11" t="s">
        <v>1814</v>
      </c>
      <c r="F748" s="9">
        <v>1000000</v>
      </c>
      <c r="G748" s="6">
        <f t="shared" si="20"/>
        <v>-1000000</v>
      </c>
      <c r="H748" s="247" t="s">
        <v>2979</v>
      </c>
    </row>
    <row r="749" spans="1:8" hidden="1" x14ac:dyDescent="0.25">
      <c r="A749" s="17">
        <v>43081</v>
      </c>
      <c r="B749" s="10" t="s">
        <v>2270</v>
      </c>
      <c r="C749" s="11" t="s">
        <v>166</v>
      </c>
      <c r="F749" s="9">
        <v>122968</v>
      </c>
      <c r="G749" s="6">
        <f t="shared" si="20"/>
        <v>-122968</v>
      </c>
      <c r="H749" s="1286" t="s">
        <v>2980</v>
      </c>
    </row>
    <row r="750" spans="1:8" hidden="1" x14ac:dyDescent="0.25">
      <c r="A750" s="17">
        <v>43081</v>
      </c>
      <c r="B750" s="10" t="s">
        <v>2786</v>
      </c>
      <c r="C750" s="11" t="s">
        <v>166</v>
      </c>
      <c r="F750" s="9">
        <v>183600</v>
      </c>
      <c r="G750" s="6">
        <f t="shared" si="20"/>
        <v>-183600</v>
      </c>
      <c r="H750" s="1287"/>
    </row>
    <row r="751" spans="1:8" hidden="1" x14ac:dyDescent="0.25">
      <c r="A751" s="17">
        <v>43081</v>
      </c>
      <c r="B751" s="10" t="s">
        <v>40</v>
      </c>
      <c r="C751" s="11" t="s">
        <v>166</v>
      </c>
      <c r="F751" s="9">
        <v>69900</v>
      </c>
      <c r="G751" s="6">
        <f t="shared" si="20"/>
        <v>-69900</v>
      </c>
      <c r="H751" s="1287"/>
    </row>
    <row r="752" spans="1:8" hidden="1" x14ac:dyDescent="0.25">
      <c r="A752" s="17">
        <v>43081</v>
      </c>
      <c r="B752" s="10" t="s">
        <v>1399</v>
      </c>
      <c r="C752" s="11" t="s">
        <v>166</v>
      </c>
      <c r="F752" s="9">
        <v>84000</v>
      </c>
      <c r="G752" s="6">
        <f t="shared" si="20"/>
        <v>-84000</v>
      </c>
      <c r="H752" s="1287"/>
    </row>
    <row r="753" spans="1:8" hidden="1" x14ac:dyDescent="0.25">
      <c r="A753" s="17">
        <v>43081</v>
      </c>
      <c r="B753" s="10" t="s">
        <v>2226</v>
      </c>
      <c r="C753" s="11" t="s">
        <v>166</v>
      </c>
      <c r="F753" s="9">
        <v>35709</v>
      </c>
      <c r="G753" s="6">
        <f t="shared" si="20"/>
        <v>-35709</v>
      </c>
      <c r="H753" s="1287"/>
    </row>
    <row r="754" spans="1:8" hidden="1" x14ac:dyDescent="0.25">
      <c r="A754" s="17">
        <v>43081</v>
      </c>
      <c r="B754" s="10" t="s">
        <v>1396</v>
      </c>
      <c r="C754" s="11" t="s">
        <v>166</v>
      </c>
      <c r="F754" s="9">
        <v>3823</v>
      </c>
      <c r="G754" s="6">
        <f t="shared" si="20"/>
        <v>-3823</v>
      </c>
      <c r="H754" s="1288"/>
    </row>
    <row r="755" spans="1:8" ht="26.25" hidden="1" x14ac:dyDescent="0.25">
      <c r="A755" s="17">
        <v>43084</v>
      </c>
      <c r="B755" s="10" t="s">
        <v>40</v>
      </c>
      <c r="C755" s="11" t="s">
        <v>161</v>
      </c>
      <c r="F755" s="9">
        <v>100000</v>
      </c>
      <c r="G755" s="6">
        <f t="shared" si="20"/>
        <v>-100000</v>
      </c>
      <c r="H755" s="134" t="s">
        <v>2981</v>
      </c>
    </row>
    <row r="756" spans="1:8" hidden="1" x14ac:dyDescent="0.25">
      <c r="A756" s="17">
        <v>43084</v>
      </c>
      <c r="B756" s="10" t="s">
        <v>1399</v>
      </c>
      <c r="C756" s="11" t="s">
        <v>1814</v>
      </c>
      <c r="E756" s="8">
        <v>250690</v>
      </c>
      <c r="G756" s="6">
        <f t="shared" si="20"/>
        <v>250690</v>
      </c>
    </row>
    <row r="757" spans="1:8" hidden="1" x14ac:dyDescent="0.25">
      <c r="A757" s="17">
        <v>43087</v>
      </c>
      <c r="B757" s="10" t="s">
        <v>1399</v>
      </c>
      <c r="C757" s="11" t="s">
        <v>164</v>
      </c>
      <c r="E757" s="8">
        <v>6207</v>
      </c>
      <c r="G757" s="6">
        <f t="shared" si="20"/>
        <v>6207</v>
      </c>
    </row>
    <row r="758" spans="1:8" hidden="1" x14ac:dyDescent="0.25">
      <c r="A758" s="17">
        <v>43117</v>
      </c>
      <c r="B758" s="10" t="s">
        <v>1399</v>
      </c>
      <c r="C758" s="11" t="s">
        <v>1814</v>
      </c>
      <c r="E758" s="8">
        <v>141187</v>
      </c>
      <c r="G758" s="6">
        <f t="shared" si="20"/>
        <v>141187</v>
      </c>
    </row>
    <row r="759" spans="1:8" hidden="1" x14ac:dyDescent="0.25">
      <c r="A759" s="17">
        <v>43117</v>
      </c>
      <c r="B759" s="10" t="s">
        <v>2270</v>
      </c>
      <c r="C759" s="11" t="s">
        <v>161</v>
      </c>
      <c r="F759" s="9">
        <v>6270</v>
      </c>
      <c r="G759" s="6">
        <f t="shared" si="20"/>
        <v>-6270</v>
      </c>
      <c r="H759" s="77"/>
    </row>
    <row r="760" spans="1:8" hidden="1" x14ac:dyDescent="0.25">
      <c r="A760" s="17">
        <v>43117</v>
      </c>
      <c r="B760" s="10" t="s">
        <v>1396</v>
      </c>
      <c r="C760" s="11" t="s">
        <v>161</v>
      </c>
      <c r="F760" s="9">
        <v>58308</v>
      </c>
      <c r="G760" s="6">
        <f t="shared" si="20"/>
        <v>-58308</v>
      </c>
      <c r="H760" s="78"/>
    </row>
    <row r="761" spans="1:8" hidden="1" x14ac:dyDescent="0.25">
      <c r="A761" s="17">
        <v>43117</v>
      </c>
      <c r="B761" s="10" t="s">
        <v>38</v>
      </c>
      <c r="C761" s="11" t="s">
        <v>161</v>
      </c>
      <c r="F761" s="9">
        <v>13642</v>
      </c>
      <c r="G761" s="6">
        <f t="shared" si="20"/>
        <v>-13642</v>
      </c>
      <c r="H761" s="78" t="s">
        <v>3013</v>
      </c>
    </row>
    <row r="762" spans="1:8" hidden="1" x14ac:dyDescent="0.25">
      <c r="A762" s="17">
        <v>43117</v>
      </c>
      <c r="B762" s="10" t="s">
        <v>40</v>
      </c>
      <c r="C762" s="11" t="s">
        <v>161</v>
      </c>
      <c r="F762" s="9">
        <v>14780</v>
      </c>
      <c r="G762" s="6">
        <f t="shared" si="20"/>
        <v>-14780</v>
      </c>
      <c r="H762" s="79"/>
    </row>
    <row r="763" spans="1:8" hidden="1" x14ac:dyDescent="0.25">
      <c r="A763" s="17">
        <v>43122</v>
      </c>
      <c r="B763" s="10" t="s">
        <v>1399</v>
      </c>
      <c r="C763" s="11" t="s">
        <v>169</v>
      </c>
      <c r="F763" s="9">
        <v>300000</v>
      </c>
      <c r="G763" s="6">
        <f t="shared" si="20"/>
        <v>-300000</v>
      </c>
      <c r="H763" s="31" t="s">
        <v>3045</v>
      </c>
    </row>
    <row r="764" spans="1:8" hidden="1" x14ac:dyDescent="0.25">
      <c r="A764" s="17">
        <v>43122</v>
      </c>
      <c r="B764" s="10" t="s">
        <v>1399</v>
      </c>
      <c r="C764" s="11" t="s">
        <v>164</v>
      </c>
      <c r="E764" s="8">
        <v>6084</v>
      </c>
      <c r="G764" s="6">
        <f t="shared" si="20"/>
        <v>6084</v>
      </c>
    </row>
    <row r="765" spans="1:8" hidden="1" x14ac:dyDescent="0.25">
      <c r="A765" s="17">
        <v>43122</v>
      </c>
      <c r="B765" s="10" t="s">
        <v>1399</v>
      </c>
      <c r="C765" s="11" t="s">
        <v>1814</v>
      </c>
      <c r="F765" s="9">
        <v>500000</v>
      </c>
      <c r="G765" s="6">
        <f t="shared" si="20"/>
        <v>-500000</v>
      </c>
      <c r="H765" s="44" t="s">
        <v>3046</v>
      </c>
    </row>
    <row r="766" spans="1:8" hidden="1" x14ac:dyDescent="0.25">
      <c r="A766" s="17">
        <v>43122</v>
      </c>
      <c r="B766" s="10" t="s">
        <v>1396</v>
      </c>
      <c r="C766" s="11" t="s">
        <v>166</v>
      </c>
      <c r="F766" s="9">
        <v>56477</v>
      </c>
      <c r="G766" s="6">
        <f t="shared" si="20"/>
        <v>-56477</v>
      </c>
      <c r="H766" s="1289" t="s">
        <v>3051</v>
      </c>
    </row>
    <row r="767" spans="1:8" hidden="1" x14ac:dyDescent="0.25">
      <c r="A767" s="17">
        <v>43122</v>
      </c>
      <c r="B767" s="10" t="s">
        <v>2786</v>
      </c>
      <c r="C767" s="11" t="s">
        <v>166</v>
      </c>
      <c r="F767" s="9">
        <f>500000-F766</f>
        <v>443523</v>
      </c>
      <c r="G767" s="6">
        <f t="shared" si="20"/>
        <v>-443523</v>
      </c>
      <c r="H767" s="1290"/>
    </row>
    <row r="768" spans="1:8" hidden="1" x14ac:dyDescent="0.25">
      <c r="A768" s="17">
        <v>43122</v>
      </c>
      <c r="B768" s="10" t="s">
        <v>1399</v>
      </c>
      <c r="C768" s="11" t="s">
        <v>1802</v>
      </c>
      <c r="F768" s="9">
        <v>460000</v>
      </c>
      <c r="G768" s="6">
        <f t="shared" si="20"/>
        <v>-460000</v>
      </c>
      <c r="H768" s="31" t="s">
        <v>3391</v>
      </c>
    </row>
    <row r="769" spans="1:8" hidden="1" x14ac:dyDescent="0.25">
      <c r="A769" s="17">
        <v>43124</v>
      </c>
      <c r="B769" s="10" t="s">
        <v>33</v>
      </c>
      <c r="C769" s="11" t="s">
        <v>164</v>
      </c>
      <c r="D769" s="766">
        <v>3544</v>
      </c>
      <c r="E769" s="8">
        <v>1013</v>
      </c>
      <c r="G769" s="6">
        <f t="shared" si="20"/>
        <v>1013</v>
      </c>
    </row>
    <row r="770" spans="1:8" hidden="1" x14ac:dyDescent="0.25">
      <c r="A770" s="17">
        <v>43125</v>
      </c>
      <c r="B770" s="10" t="s">
        <v>33</v>
      </c>
      <c r="C770" s="11" t="s">
        <v>164</v>
      </c>
      <c r="D770" s="766">
        <v>3566</v>
      </c>
      <c r="E770" s="8">
        <v>17530</v>
      </c>
      <c r="G770" s="6">
        <f t="shared" si="20"/>
        <v>17530</v>
      </c>
    </row>
    <row r="771" spans="1:8" hidden="1" x14ac:dyDescent="0.25">
      <c r="A771" s="17">
        <v>43134</v>
      </c>
      <c r="B771" s="10" t="s">
        <v>2786</v>
      </c>
      <c r="C771" s="11" t="s">
        <v>180</v>
      </c>
      <c r="F771" s="9">
        <v>33000</v>
      </c>
      <c r="G771" s="6">
        <f t="shared" si="20"/>
        <v>-33000</v>
      </c>
      <c r="H771" s="7" t="s">
        <v>3088</v>
      </c>
    </row>
    <row r="772" spans="1:8" hidden="1" x14ac:dyDescent="0.25">
      <c r="A772" s="17">
        <v>43127</v>
      </c>
      <c r="B772" s="10" t="s">
        <v>1399</v>
      </c>
      <c r="C772" s="11" t="s">
        <v>1802</v>
      </c>
      <c r="E772" s="8">
        <v>255741</v>
      </c>
      <c r="G772" s="6">
        <f t="shared" si="20"/>
        <v>255741</v>
      </c>
    </row>
    <row r="773" spans="1:8" hidden="1" x14ac:dyDescent="0.25">
      <c r="A773" s="17">
        <v>43131</v>
      </c>
      <c r="B773" s="10" t="s">
        <v>1399</v>
      </c>
      <c r="C773" s="11" t="s">
        <v>1802</v>
      </c>
      <c r="E773" s="8">
        <v>28960</v>
      </c>
      <c r="G773" s="6">
        <f t="shared" si="20"/>
        <v>28960</v>
      </c>
    </row>
    <row r="774" spans="1:8" hidden="1" x14ac:dyDescent="0.25">
      <c r="A774" s="17">
        <v>43130</v>
      </c>
      <c r="B774" s="10" t="s">
        <v>2786</v>
      </c>
      <c r="C774" s="11" t="s">
        <v>161</v>
      </c>
      <c r="E774" s="8">
        <v>581334</v>
      </c>
      <c r="G774" s="6">
        <f t="shared" si="20"/>
        <v>581334</v>
      </c>
    </row>
    <row r="775" spans="1:8" hidden="1" x14ac:dyDescent="0.25">
      <c r="A775" s="17">
        <v>43125</v>
      </c>
      <c r="B775" s="10" t="s">
        <v>11</v>
      </c>
      <c r="C775" s="11" t="s">
        <v>164</v>
      </c>
      <c r="E775" s="8">
        <v>4558</v>
      </c>
      <c r="G775" s="6">
        <f t="shared" si="20"/>
        <v>4558</v>
      </c>
    </row>
    <row r="776" spans="1:8" hidden="1" x14ac:dyDescent="0.25">
      <c r="A776" s="17">
        <v>43134</v>
      </c>
      <c r="B776" s="10" t="s">
        <v>11</v>
      </c>
      <c r="C776" s="11" t="s">
        <v>164</v>
      </c>
      <c r="E776" s="8">
        <v>7827</v>
      </c>
      <c r="G776" s="6">
        <f t="shared" si="20"/>
        <v>7827</v>
      </c>
    </row>
    <row r="777" spans="1:8" hidden="1" x14ac:dyDescent="0.25">
      <c r="A777" s="17">
        <v>43138</v>
      </c>
      <c r="B777" s="10" t="s">
        <v>1399</v>
      </c>
      <c r="C777" s="11" t="s">
        <v>164</v>
      </c>
      <c r="E777" s="8">
        <v>417</v>
      </c>
      <c r="G777" s="6">
        <f t="shared" si="20"/>
        <v>417</v>
      </c>
    </row>
    <row r="778" spans="1:8" hidden="1" x14ac:dyDescent="0.25">
      <c r="A778" s="17">
        <v>43102</v>
      </c>
      <c r="B778" s="10" t="s">
        <v>33</v>
      </c>
      <c r="C778" s="11" t="s">
        <v>1802</v>
      </c>
      <c r="E778" s="8">
        <v>5931</v>
      </c>
      <c r="G778" s="6">
        <f t="shared" si="20"/>
        <v>5931</v>
      </c>
    </row>
    <row r="779" spans="1:8" hidden="1" x14ac:dyDescent="0.25">
      <c r="A779" s="17">
        <v>43108</v>
      </c>
      <c r="B779" s="10" t="s">
        <v>33</v>
      </c>
      <c r="C779" s="11" t="s">
        <v>1802</v>
      </c>
      <c r="E779" s="8">
        <v>4612</v>
      </c>
      <c r="G779" s="6">
        <f t="shared" si="20"/>
        <v>4612</v>
      </c>
    </row>
    <row r="780" spans="1:8" hidden="1" x14ac:dyDescent="0.25">
      <c r="A780" s="17">
        <v>43120</v>
      </c>
      <c r="B780" s="10" t="s">
        <v>1399</v>
      </c>
      <c r="C780" s="11" t="s">
        <v>1802</v>
      </c>
      <c r="E780" s="8">
        <v>5199</v>
      </c>
      <c r="G780" s="6">
        <f t="shared" si="20"/>
        <v>5199</v>
      </c>
    </row>
    <row r="781" spans="1:8" hidden="1" x14ac:dyDescent="0.25">
      <c r="A781" s="17">
        <v>43116</v>
      </c>
      <c r="B781" s="10" t="s">
        <v>1399</v>
      </c>
      <c r="C781" s="11" t="s">
        <v>1802</v>
      </c>
      <c r="E781" s="8">
        <v>60700</v>
      </c>
      <c r="G781" s="6">
        <f t="shared" si="20"/>
        <v>60700</v>
      </c>
    </row>
    <row r="782" spans="1:8" hidden="1" x14ac:dyDescent="0.25">
      <c r="A782" s="17">
        <v>43113</v>
      </c>
      <c r="B782" s="10" t="s">
        <v>1399</v>
      </c>
      <c r="C782" s="11" t="s">
        <v>1802</v>
      </c>
      <c r="E782" s="8">
        <v>18807</v>
      </c>
      <c r="G782" s="6">
        <f t="shared" si="20"/>
        <v>18807</v>
      </c>
    </row>
    <row r="783" spans="1:8" hidden="1" x14ac:dyDescent="0.25">
      <c r="A783" s="17">
        <v>43104</v>
      </c>
      <c r="B783" s="10" t="s">
        <v>1399</v>
      </c>
      <c r="C783" s="11" t="s">
        <v>1802</v>
      </c>
      <c r="E783" s="8">
        <v>112039</v>
      </c>
      <c r="G783" s="6">
        <f t="shared" si="20"/>
        <v>112039</v>
      </c>
    </row>
    <row r="784" spans="1:8" hidden="1" x14ac:dyDescent="0.25">
      <c r="A784" s="17">
        <v>43148</v>
      </c>
      <c r="B784" s="10" t="s">
        <v>2786</v>
      </c>
      <c r="C784" s="11" t="s">
        <v>161</v>
      </c>
      <c r="F784" s="9">
        <v>250000</v>
      </c>
      <c r="G784" s="6">
        <f t="shared" si="20"/>
        <v>-250000</v>
      </c>
      <c r="H784" s="31" t="s">
        <v>3138</v>
      </c>
    </row>
    <row r="785" spans="1:8" hidden="1" x14ac:dyDescent="0.25">
      <c r="A785" s="17">
        <v>43139</v>
      </c>
      <c r="B785" s="10" t="s">
        <v>11</v>
      </c>
      <c r="C785" s="11" t="s">
        <v>164</v>
      </c>
      <c r="E785" s="8">
        <v>7442</v>
      </c>
      <c r="G785" s="6">
        <f t="shared" si="20"/>
        <v>7442</v>
      </c>
      <c r="H785" s="123"/>
    </row>
    <row r="786" spans="1:8" hidden="1" x14ac:dyDescent="0.25">
      <c r="A786" s="17">
        <v>43144</v>
      </c>
      <c r="B786" s="10" t="s">
        <v>1399</v>
      </c>
      <c r="C786" s="11" t="s">
        <v>164</v>
      </c>
      <c r="E786" s="8">
        <v>4897</v>
      </c>
      <c r="G786" s="6">
        <f t="shared" si="20"/>
        <v>4897</v>
      </c>
    </row>
    <row r="787" spans="1:8" hidden="1" x14ac:dyDescent="0.25">
      <c r="A787" s="17">
        <v>43143</v>
      </c>
      <c r="B787" s="10" t="s">
        <v>1399</v>
      </c>
      <c r="C787" s="11" t="s">
        <v>1814</v>
      </c>
      <c r="E787" s="8">
        <v>98664</v>
      </c>
      <c r="G787" s="6">
        <f t="shared" si="20"/>
        <v>98664</v>
      </c>
    </row>
    <row r="788" spans="1:8" hidden="1" x14ac:dyDescent="0.25">
      <c r="A788" s="17">
        <v>43146</v>
      </c>
      <c r="B788" s="10" t="s">
        <v>11</v>
      </c>
      <c r="C788" s="11" t="s">
        <v>164</v>
      </c>
      <c r="E788" s="8">
        <v>1073</v>
      </c>
      <c r="G788" s="6">
        <f t="shared" si="20"/>
        <v>1073</v>
      </c>
    </row>
    <row r="789" spans="1:8" hidden="1" x14ac:dyDescent="0.25">
      <c r="A789" s="17">
        <v>43104</v>
      </c>
      <c r="B789" s="10" t="s">
        <v>2786</v>
      </c>
      <c r="C789" s="11" t="s">
        <v>166</v>
      </c>
      <c r="E789" s="8">
        <v>70800</v>
      </c>
      <c r="G789" s="6">
        <f t="shared" si="20"/>
        <v>70800</v>
      </c>
    </row>
    <row r="790" spans="1:8" hidden="1" x14ac:dyDescent="0.25">
      <c r="A790" s="17">
        <v>43108</v>
      </c>
      <c r="B790" s="10" t="s">
        <v>2786</v>
      </c>
      <c r="C790" s="11" t="s">
        <v>166</v>
      </c>
      <c r="E790" s="8">
        <v>61200</v>
      </c>
      <c r="G790" s="6">
        <f t="shared" si="20"/>
        <v>61200</v>
      </c>
    </row>
    <row r="791" spans="1:8" hidden="1" x14ac:dyDescent="0.25">
      <c r="A791" s="17">
        <v>43110</v>
      </c>
      <c r="B791" s="10" t="s">
        <v>2786</v>
      </c>
      <c r="C791" s="11" t="s">
        <v>166</v>
      </c>
      <c r="E791" s="8">
        <v>30600</v>
      </c>
      <c r="G791" s="6">
        <f t="shared" si="20"/>
        <v>30600</v>
      </c>
    </row>
    <row r="792" spans="1:8" hidden="1" x14ac:dyDescent="0.25">
      <c r="A792" s="17">
        <v>43111</v>
      </c>
      <c r="B792" s="10" t="s">
        <v>2786</v>
      </c>
      <c r="C792" s="11" t="s">
        <v>166</v>
      </c>
      <c r="E792" s="8">
        <v>19000</v>
      </c>
      <c r="G792" s="6">
        <f t="shared" si="20"/>
        <v>19000</v>
      </c>
    </row>
    <row r="793" spans="1:8" hidden="1" x14ac:dyDescent="0.25">
      <c r="A793" s="17">
        <v>43117</v>
      </c>
      <c r="B793" s="10" t="s">
        <v>2786</v>
      </c>
      <c r="C793" s="11" t="s">
        <v>166</v>
      </c>
      <c r="E793" s="8">
        <v>61200</v>
      </c>
      <c r="G793" s="6">
        <f t="shared" si="20"/>
        <v>61200</v>
      </c>
    </row>
    <row r="794" spans="1:8" hidden="1" x14ac:dyDescent="0.25">
      <c r="A794" s="17">
        <v>43120</v>
      </c>
      <c r="B794" s="10" t="s">
        <v>2786</v>
      </c>
      <c r="C794" s="11" t="s">
        <v>166</v>
      </c>
      <c r="E794" s="8">
        <v>61200</v>
      </c>
      <c r="G794" s="6">
        <f t="shared" si="20"/>
        <v>61200</v>
      </c>
    </row>
    <row r="795" spans="1:8" hidden="1" x14ac:dyDescent="0.25">
      <c r="A795" s="17">
        <v>43122</v>
      </c>
      <c r="B795" s="10" t="s">
        <v>2786</v>
      </c>
      <c r="C795" s="11" t="s">
        <v>166</v>
      </c>
      <c r="E795" s="8">
        <v>88860</v>
      </c>
      <c r="G795" s="6">
        <f t="shared" si="20"/>
        <v>88860</v>
      </c>
    </row>
    <row r="796" spans="1:8" hidden="1" x14ac:dyDescent="0.25">
      <c r="A796" s="17">
        <v>43124</v>
      </c>
      <c r="B796" s="10" t="s">
        <v>2786</v>
      </c>
      <c r="C796" s="11" t="s">
        <v>166</v>
      </c>
      <c r="E796" s="8">
        <v>61200</v>
      </c>
      <c r="G796" s="6">
        <f t="shared" si="20"/>
        <v>61200</v>
      </c>
    </row>
    <row r="797" spans="1:8" hidden="1" x14ac:dyDescent="0.25">
      <c r="A797" s="17">
        <v>43127</v>
      </c>
      <c r="B797" s="10" t="s">
        <v>2786</v>
      </c>
      <c r="C797" s="11" t="s">
        <v>166</v>
      </c>
      <c r="E797" s="8">
        <v>30000</v>
      </c>
      <c r="G797" s="6">
        <f t="shared" si="20"/>
        <v>30000</v>
      </c>
    </row>
    <row r="798" spans="1:8" hidden="1" x14ac:dyDescent="0.25">
      <c r="A798" s="17">
        <v>43131</v>
      </c>
      <c r="B798" s="10" t="s">
        <v>2786</v>
      </c>
      <c r="C798" s="11" t="s">
        <v>166</v>
      </c>
      <c r="E798" s="8">
        <v>30000</v>
      </c>
      <c r="G798" s="6">
        <f t="shared" si="20"/>
        <v>30000</v>
      </c>
    </row>
    <row r="799" spans="1:8" hidden="1" x14ac:dyDescent="0.25">
      <c r="A799" s="17">
        <v>43132</v>
      </c>
      <c r="B799" s="10" t="s">
        <v>2786</v>
      </c>
      <c r="C799" s="11" t="s">
        <v>166</v>
      </c>
      <c r="E799" s="8">
        <v>76500</v>
      </c>
      <c r="G799" s="6">
        <f t="shared" si="20"/>
        <v>76500</v>
      </c>
    </row>
    <row r="800" spans="1:8" hidden="1" x14ac:dyDescent="0.25">
      <c r="A800" s="17">
        <v>43137</v>
      </c>
      <c r="B800" s="10" t="s">
        <v>2786</v>
      </c>
      <c r="C800" s="11" t="s">
        <v>166</v>
      </c>
      <c r="E800" s="8">
        <v>91200</v>
      </c>
      <c r="G800" s="6">
        <f t="shared" si="20"/>
        <v>91200</v>
      </c>
    </row>
    <row r="801" spans="1:7" hidden="1" x14ac:dyDescent="0.25">
      <c r="A801" s="17">
        <v>43137</v>
      </c>
      <c r="B801" s="10" t="s">
        <v>2786</v>
      </c>
      <c r="C801" s="11" t="s">
        <v>166</v>
      </c>
      <c r="E801" s="8">
        <v>6000</v>
      </c>
      <c r="G801" s="6">
        <f t="shared" si="20"/>
        <v>6000</v>
      </c>
    </row>
    <row r="802" spans="1:7" hidden="1" x14ac:dyDescent="0.25">
      <c r="A802" s="17">
        <v>43140</v>
      </c>
      <c r="B802" s="10" t="s">
        <v>2786</v>
      </c>
      <c r="C802" s="11" t="s">
        <v>166</v>
      </c>
      <c r="E802" s="8">
        <v>24000</v>
      </c>
      <c r="G802" s="6">
        <f t="shared" si="20"/>
        <v>24000</v>
      </c>
    </row>
    <row r="803" spans="1:7" hidden="1" x14ac:dyDescent="0.25">
      <c r="A803" s="17">
        <v>43143</v>
      </c>
      <c r="B803" s="10" t="s">
        <v>2786</v>
      </c>
      <c r="C803" s="11" t="s">
        <v>166</v>
      </c>
      <c r="E803" s="8">
        <v>61200</v>
      </c>
      <c r="G803" s="6">
        <f t="shared" si="20"/>
        <v>61200</v>
      </c>
    </row>
    <row r="804" spans="1:7" hidden="1" x14ac:dyDescent="0.25">
      <c r="A804" s="17">
        <v>43146</v>
      </c>
      <c r="B804" s="10" t="s">
        <v>2786</v>
      </c>
      <c r="C804" s="11" t="s">
        <v>166</v>
      </c>
      <c r="E804" s="8">
        <v>94500</v>
      </c>
      <c r="G804" s="6">
        <f t="shared" si="20"/>
        <v>94500</v>
      </c>
    </row>
    <row r="805" spans="1:7" hidden="1" x14ac:dyDescent="0.25">
      <c r="A805" s="17">
        <v>43147</v>
      </c>
      <c r="B805" s="10" t="s">
        <v>2786</v>
      </c>
      <c r="C805" s="11" t="s">
        <v>166</v>
      </c>
      <c r="E805" s="8">
        <v>24000</v>
      </c>
      <c r="G805" s="6">
        <f t="shared" si="20"/>
        <v>24000</v>
      </c>
    </row>
    <row r="806" spans="1:7" hidden="1" x14ac:dyDescent="0.25">
      <c r="A806" s="17">
        <v>43148</v>
      </c>
      <c r="B806" s="10" t="s">
        <v>2786</v>
      </c>
      <c r="C806" s="11" t="s">
        <v>166</v>
      </c>
      <c r="E806" s="8">
        <v>68050</v>
      </c>
      <c r="G806" s="6">
        <f t="shared" si="20"/>
        <v>68050</v>
      </c>
    </row>
    <row r="807" spans="1:7" hidden="1" x14ac:dyDescent="0.25">
      <c r="A807" s="17">
        <v>43150</v>
      </c>
      <c r="B807" s="10" t="s">
        <v>2786</v>
      </c>
      <c r="C807" s="11" t="s">
        <v>166</v>
      </c>
      <c r="E807" s="8">
        <v>12000</v>
      </c>
      <c r="G807" s="6">
        <f t="shared" si="20"/>
        <v>12000</v>
      </c>
    </row>
    <row r="808" spans="1:7" hidden="1" x14ac:dyDescent="0.25">
      <c r="A808" s="17">
        <v>43155</v>
      </c>
      <c r="B808" s="10" t="s">
        <v>2786</v>
      </c>
      <c r="C808" s="11" t="s">
        <v>166</v>
      </c>
      <c r="E808" s="8">
        <v>18000</v>
      </c>
      <c r="G808" s="6">
        <f t="shared" si="20"/>
        <v>18000</v>
      </c>
    </row>
    <row r="809" spans="1:7" hidden="1" x14ac:dyDescent="0.25">
      <c r="A809" s="17">
        <v>43159</v>
      </c>
      <c r="B809" s="10" t="s">
        <v>1399</v>
      </c>
      <c r="C809" s="11" t="s">
        <v>1814</v>
      </c>
      <c r="E809" s="8">
        <v>446088</v>
      </c>
      <c r="G809" s="6">
        <f t="shared" si="20"/>
        <v>446088</v>
      </c>
    </row>
    <row r="810" spans="1:7" hidden="1" x14ac:dyDescent="0.25">
      <c r="A810" s="17">
        <v>43158</v>
      </c>
      <c r="B810" s="10" t="s">
        <v>2786</v>
      </c>
      <c r="C810" s="11" t="s">
        <v>166</v>
      </c>
      <c r="E810" s="8">
        <v>12000</v>
      </c>
      <c r="G810" s="6">
        <f t="shared" si="20"/>
        <v>12000</v>
      </c>
    </row>
    <row r="811" spans="1:7" hidden="1" x14ac:dyDescent="0.25">
      <c r="A811" s="17">
        <v>43159</v>
      </c>
      <c r="B811" s="10" t="s">
        <v>2786</v>
      </c>
      <c r="C811" s="11" t="s">
        <v>166</v>
      </c>
      <c r="D811" s="766">
        <v>15525</v>
      </c>
      <c r="E811" s="8">
        <v>26000</v>
      </c>
      <c r="G811" s="6">
        <f t="shared" si="20"/>
        <v>26000</v>
      </c>
    </row>
    <row r="812" spans="1:7" hidden="1" x14ac:dyDescent="0.25">
      <c r="A812" s="17">
        <v>43160</v>
      </c>
      <c r="B812" s="10" t="s">
        <v>2786</v>
      </c>
      <c r="C812" s="11" t="s">
        <v>166</v>
      </c>
      <c r="D812" s="766">
        <v>15529</v>
      </c>
      <c r="E812" s="8">
        <v>80700</v>
      </c>
      <c r="G812" s="6">
        <f t="shared" si="20"/>
        <v>80700</v>
      </c>
    </row>
    <row r="813" spans="1:7" hidden="1" x14ac:dyDescent="0.25">
      <c r="A813" s="17">
        <v>43164</v>
      </c>
      <c r="B813" s="10" t="s">
        <v>2786</v>
      </c>
      <c r="C813" s="11" t="s">
        <v>166</v>
      </c>
      <c r="D813" s="766">
        <v>15543</v>
      </c>
      <c r="E813" s="8">
        <v>80700</v>
      </c>
      <c r="G813" s="6">
        <f t="shared" si="20"/>
        <v>80700</v>
      </c>
    </row>
    <row r="814" spans="1:7" hidden="1" x14ac:dyDescent="0.25">
      <c r="A814" s="17">
        <v>43165</v>
      </c>
      <c r="B814" s="10" t="s">
        <v>2786</v>
      </c>
      <c r="C814" s="11" t="s">
        <v>166</v>
      </c>
      <c r="D814" s="766">
        <v>11110</v>
      </c>
      <c r="E814" s="8">
        <v>66300</v>
      </c>
      <c r="G814" s="6">
        <f t="shared" si="20"/>
        <v>66300</v>
      </c>
    </row>
    <row r="815" spans="1:7" hidden="1" x14ac:dyDescent="0.25">
      <c r="A815" s="17">
        <v>43155</v>
      </c>
      <c r="B815" s="10" t="s">
        <v>1399</v>
      </c>
      <c r="C815" s="11" t="s">
        <v>164</v>
      </c>
      <c r="E815" s="8">
        <v>8101</v>
      </c>
      <c r="G815" s="6">
        <f t="shared" si="20"/>
        <v>8101</v>
      </c>
    </row>
    <row r="816" spans="1:7" hidden="1" x14ac:dyDescent="0.25">
      <c r="A816" s="17">
        <v>43155</v>
      </c>
      <c r="B816" s="10" t="s">
        <v>2786</v>
      </c>
      <c r="C816" s="11" t="s">
        <v>161</v>
      </c>
      <c r="E816" s="8">
        <v>285024</v>
      </c>
      <c r="G816" s="6">
        <f t="shared" si="20"/>
        <v>285024</v>
      </c>
    </row>
    <row r="817" spans="1:7" hidden="1" x14ac:dyDescent="0.25">
      <c r="A817" s="17">
        <v>43020</v>
      </c>
      <c r="B817" s="10" t="s">
        <v>33</v>
      </c>
      <c r="C817" s="11" t="s">
        <v>1802</v>
      </c>
      <c r="E817" s="8">
        <v>3600</v>
      </c>
      <c r="G817" s="6">
        <f t="shared" si="20"/>
        <v>3600</v>
      </c>
    </row>
    <row r="818" spans="1:7" hidden="1" x14ac:dyDescent="0.25">
      <c r="A818" s="17">
        <v>43020</v>
      </c>
      <c r="B818" s="10" t="s">
        <v>2547</v>
      </c>
      <c r="C818" s="11" t="s">
        <v>1802</v>
      </c>
      <c r="E818" s="8">
        <v>25322</v>
      </c>
      <c r="G818" s="6">
        <f t="shared" si="20"/>
        <v>25322</v>
      </c>
    </row>
    <row r="819" spans="1:7" hidden="1" x14ac:dyDescent="0.25">
      <c r="A819" s="17">
        <v>43022</v>
      </c>
      <c r="B819" s="10" t="s">
        <v>171</v>
      </c>
      <c r="C819" s="11" t="s">
        <v>1802</v>
      </c>
      <c r="E819" s="8">
        <v>6600</v>
      </c>
      <c r="G819" s="6">
        <f t="shared" si="20"/>
        <v>6600</v>
      </c>
    </row>
    <row r="820" spans="1:7" hidden="1" x14ac:dyDescent="0.25">
      <c r="A820" s="17">
        <v>43022</v>
      </c>
      <c r="B820" s="10" t="s">
        <v>33</v>
      </c>
      <c r="C820" s="11" t="s">
        <v>1802</v>
      </c>
      <c r="E820" s="8">
        <v>1726</v>
      </c>
      <c r="G820" s="6">
        <f t="shared" si="20"/>
        <v>1726</v>
      </c>
    </row>
    <row r="821" spans="1:7" hidden="1" x14ac:dyDescent="0.25">
      <c r="A821" s="17">
        <v>43025</v>
      </c>
      <c r="B821" s="10" t="s">
        <v>1399</v>
      </c>
      <c r="C821" s="11" t="s">
        <v>1802</v>
      </c>
      <c r="E821" s="8">
        <v>4800</v>
      </c>
      <c r="G821" s="6">
        <f t="shared" si="20"/>
        <v>4800</v>
      </c>
    </row>
    <row r="822" spans="1:7" hidden="1" x14ac:dyDescent="0.25">
      <c r="A822" s="17">
        <v>43138</v>
      </c>
      <c r="B822" s="10" t="s">
        <v>33</v>
      </c>
      <c r="C822" s="11" t="s">
        <v>1802</v>
      </c>
      <c r="E822" s="8">
        <v>2070</v>
      </c>
      <c r="G822" s="6">
        <f t="shared" si="20"/>
        <v>2070</v>
      </c>
    </row>
    <row r="823" spans="1:7" hidden="1" x14ac:dyDescent="0.25">
      <c r="A823" s="17">
        <v>43138</v>
      </c>
      <c r="B823" s="10" t="s">
        <v>33</v>
      </c>
      <c r="C823" s="11" t="s">
        <v>1802</v>
      </c>
      <c r="E823" s="8">
        <v>4387</v>
      </c>
      <c r="G823" s="6">
        <f t="shared" si="20"/>
        <v>4387</v>
      </c>
    </row>
    <row r="824" spans="1:7" hidden="1" x14ac:dyDescent="0.25">
      <c r="A824" s="17">
        <v>43141</v>
      </c>
      <c r="B824" s="10" t="s">
        <v>33</v>
      </c>
      <c r="C824" s="11" t="s">
        <v>1802</v>
      </c>
      <c r="E824" s="8">
        <v>365</v>
      </c>
      <c r="G824" s="6">
        <f t="shared" si="20"/>
        <v>365</v>
      </c>
    </row>
    <row r="825" spans="1:7" hidden="1" x14ac:dyDescent="0.25">
      <c r="A825" s="17">
        <v>43144</v>
      </c>
      <c r="B825" s="10" t="s">
        <v>2648</v>
      </c>
      <c r="C825" s="11" t="s">
        <v>1802</v>
      </c>
      <c r="E825" s="8">
        <v>1538</v>
      </c>
      <c r="G825" s="6">
        <f t="shared" si="20"/>
        <v>1538</v>
      </c>
    </row>
    <row r="826" spans="1:7" hidden="1" x14ac:dyDescent="0.25">
      <c r="A826" s="17">
        <v>43150</v>
      </c>
      <c r="B826" s="10" t="s">
        <v>1399</v>
      </c>
      <c r="C826" s="11" t="s">
        <v>1802</v>
      </c>
      <c r="E826" s="8">
        <v>27507</v>
      </c>
      <c r="G826" s="6">
        <f t="shared" si="20"/>
        <v>27507</v>
      </c>
    </row>
    <row r="827" spans="1:7" hidden="1" x14ac:dyDescent="0.25">
      <c r="A827" s="17">
        <v>43154</v>
      </c>
      <c r="B827" s="10" t="s">
        <v>33</v>
      </c>
      <c r="C827" s="11" t="s">
        <v>1802</v>
      </c>
      <c r="E827" s="8">
        <v>2196</v>
      </c>
      <c r="G827" s="6">
        <f t="shared" si="20"/>
        <v>2196</v>
      </c>
    </row>
    <row r="828" spans="1:7" hidden="1" x14ac:dyDescent="0.25">
      <c r="A828" s="17">
        <v>43154</v>
      </c>
      <c r="B828" s="10" t="s">
        <v>1399</v>
      </c>
      <c r="C828" s="11" t="s">
        <v>1802</v>
      </c>
      <c r="E828" s="8">
        <v>64290</v>
      </c>
      <c r="G828" s="6">
        <f t="shared" si="20"/>
        <v>64290</v>
      </c>
    </row>
    <row r="829" spans="1:7" hidden="1" x14ac:dyDescent="0.25">
      <c r="B829" s="10" t="s">
        <v>2786</v>
      </c>
      <c r="C829" s="11" t="s">
        <v>166</v>
      </c>
      <c r="E829" s="8">
        <v>61200</v>
      </c>
      <c r="G829" s="6">
        <f t="shared" si="20"/>
        <v>61200</v>
      </c>
    </row>
    <row r="830" spans="1:7" hidden="1" x14ac:dyDescent="0.25">
      <c r="B830" s="10" t="s">
        <v>2786</v>
      </c>
      <c r="C830" s="11" t="s">
        <v>166</v>
      </c>
      <c r="E830" s="8">
        <v>66800</v>
      </c>
      <c r="G830" s="6">
        <f t="shared" ref="G830:G893" si="21">E830-F830</f>
        <v>66800</v>
      </c>
    </row>
    <row r="831" spans="1:7" hidden="1" x14ac:dyDescent="0.25">
      <c r="B831" s="10" t="s">
        <v>2786</v>
      </c>
      <c r="C831" s="11" t="s">
        <v>166</v>
      </c>
      <c r="E831" s="8">
        <v>26000</v>
      </c>
      <c r="G831" s="6">
        <f t="shared" si="21"/>
        <v>26000</v>
      </c>
    </row>
    <row r="832" spans="1:7" hidden="1" x14ac:dyDescent="0.25">
      <c r="B832" s="10" t="s">
        <v>2786</v>
      </c>
      <c r="C832" s="11" t="s">
        <v>166</v>
      </c>
      <c r="E832" s="8">
        <v>67700</v>
      </c>
      <c r="G832" s="6">
        <f t="shared" si="21"/>
        <v>67700</v>
      </c>
    </row>
    <row r="833" spans="1:8" hidden="1" x14ac:dyDescent="0.25">
      <c r="B833" s="10" t="s">
        <v>2786</v>
      </c>
      <c r="C833" s="11" t="s">
        <v>166</v>
      </c>
      <c r="E833" s="8">
        <v>6500</v>
      </c>
      <c r="G833" s="6">
        <f t="shared" si="21"/>
        <v>6500</v>
      </c>
    </row>
    <row r="834" spans="1:8" hidden="1" x14ac:dyDescent="0.25">
      <c r="B834" s="10" t="s">
        <v>2786</v>
      </c>
      <c r="C834" s="11" t="s">
        <v>166</v>
      </c>
      <c r="E834" s="8">
        <v>61200</v>
      </c>
      <c r="G834" s="6">
        <f t="shared" si="21"/>
        <v>61200</v>
      </c>
    </row>
    <row r="835" spans="1:8" hidden="1" x14ac:dyDescent="0.25">
      <c r="B835" s="10" t="s">
        <v>1399</v>
      </c>
      <c r="C835" s="11" t="s">
        <v>166</v>
      </c>
      <c r="E835" s="8">
        <v>51000</v>
      </c>
      <c r="G835" s="6">
        <f t="shared" si="21"/>
        <v>51000</v>
      </c>
    </row>
    <row r="836" spans="1:8" hidden="1" x14ac:dyDescent="0.25">
      <c r="B836" s="10" t="s">
        <v>1399</v>
      </c>
      <c r="C836" s="11" t="s">
        <v>166</v>
      </c>
      <c r="E836" s="224">
        <v>18000</v>
      </c>
      <c r="G836" s="6">
        <f t="shared" si="21"/>
        <v>18000</v>
      </c>
    </row>
    <row r="837" spans="1:8" hidden="1" x14ac:dyDescent="0.25">
      <c r="B837" s="10" t="s">
        <v>2786</v>
      </c>
      <c r="C837" s="11" t="s">
        <v>166</v>
      </c>
      <c r="E837" s="8">
        <v>13000</v>
      </c>
      <c r="G837" s="6">
        <f t="shared" si="21"/>
        <v>13000</v>
      </c>
    </row>
    <row r="838" spans="1:8" hidden="1" x14ac:dyDescent="0.25">
      <c r="B838" s="10" t="s">
        <v>2786</v>
      </c>
      <c r="C838" s="11" t="s">
        <v>166</v>
      </c>
      <c r="E838" s="8">
        <v>30400</v>
      </c>
      <c r="G838" s="6">
        <f t="shared" si="21"/>
        <v>30400</v>
      </c>
    </row>
    <row r="839" spans="1:8" hidden="1" x14ac:dyDescent="0.25">
      <c r="B839" s="10" t="s">
        <v>2786</v>
      </c>
      <c r="C839" s="11" t="s">
        <v>166</v>
      </c>
      <c r="E839" s="8">
        <v>31400</v>
      </c>
      <c r="G839" s="6">
        <f t="shared" si="21"/>
        <v>31400</v>
      </c>
    </row>
    <row r="840" spans="1:8" hidden="1" x14ac:dyDescent="0.25">
      <c r="B840" s="10" t="s">
        <v>2786</v>
      </c>
      <c r="C840" s="11" t="s">
        <v>166</v>
      </c>
      <c r="E840" s="8">
        <v>35800</v>
      </c>
      <c r="G840" s="6">
        <f t="shared" si="21"/>
        <v>35800</v>
      </c>
    </row>
    <row r="841" spans="1:8" hidden="1" x14ac:dyDescent="0.25">
      <c r="B841" s="10" t="s">
        <v>2786</v>
      </c>
      <c r="C841" s="11" t="s">
        <v>166</v>
      </c>
      <c r="E841" s="8">
        <v>61200</v>
      </c>
      <c r="G841" s="6">
        <f t="shared" si="21"/>
        <v>61200</v>
      </c>
    </row>
    <row r="842" spans="1:8" hidden="1" x14ac:dyDescent="0.25">
      <c r="B842" s="10" t="s">
        <v>1399</v>
      </c>
      <c r="C842" s="11" t="s">
        <v>166</v>
      </c>
      <c r="E842" s="8">
        <v>61200</v>
      </c>
      <c r="G842" s="6">
        <f t="shared" si="21"/>
        <v>61200</v>
      </c>
    </row>
    <row r="843" spans="1:8" hidden="1" x14ac:dyDescent="0.25">
      <c r="B843" s="10" t="s">
        <v>2786</v>
      </c>
      <c r="C843" s="11" t="s">
        <v>166</v>
      </c>
      <c r="E843" s="8">
        <v>61200</v>
      </c>
      <c r="G843" s="6">
        <f t="shared" si="21"/>
        <v>61200</v>
      </c>
    </row>
    <row r="844" spans="1:8" hidden="1" x14ac:dyDescent="0.25">
      <c r="B844" s="10" t="s">
        <v>2786</v>
      </c>
      <c r="C844" s="11" t="s">
        <v>166</v>
      </c>
      <c r="E844" s="8">
        <v>17690</v>
      </c>
      <c r="G844" s="6">
        <f t="shared" si="21"/>
        <v>17690</v>
      </c>
    </row>
    <row r="845" spans="1:8" hidden="1" x14ac:dyDescent="0.25">
      <c r="B845" s="10" t="s">
        <v>2786</v>
      </c>
      <c r="C845" s="11" t="s">
        <v>166</v>
      </c>
      <c r="F845" s="9">
        <v>500000</v>
      </c>
      <c r="G845" s="6">
        <f t="shared" si="21"/>
        <v>-500000</v>
      </c>
      <c r="H845" s="134" t="s">
        <v>3299</v>
      </c>
    </row>
    <row r="846" spans="1:8" hidden="1" x14ac:dyDescent="0.25">
      <c r="B846" s="10" t="s">
        <v>2786</v>
      </c>
      <c r="C846" s="11" t="s">
        <v>166</v>
      </c>
      <c r="F846" s="9">
        <v>500000</v>
      </c>
      <c r="G846" s="6">
        <f t="shared" si="21"/>
        <v>-500000</v>
      </c>
      <c r="H846" s="134" t="s">
        <v>3300</v>
      </c>
    </row>
    <row r="847" spans="1:8" hidden="1" x14ac:dyDescent="0.25">
      <c r="A847" s="17">
        <v>43176</v>
      </c>
      <c r="B847" s="10" t="s">
        <v>2786</v>
      </c>
      <c r="C847" s="11" t="s">
        <v>161</v>
      </c>
      <c r="E847" s="8">
        <v>79878</v>
      </c>
      <c r="G847" s="6">
        <f t="shared" si="21"/>
        <v>79878</v>
      </c>
    </row>
    <row r="848" spans="1:8" hidden="1" x14ac:dyDescent="0.25">
      <c r="A848" s="17">
        <v>43176</v>
      </c>
      <c r="B848" s="10" t="s">
        <v>2786</v>
      </c>
      <c r="C848" s="11" t="s">
        <v>161</v>
      </c>
      <c r="E848" s="8">
        <v>187041</v>
      </c>
      <c r="G848" s="6">
        <f t="shared" si="21"/>
        <v>187041</v>
      </c>
    </row>
    <row r="849" spans="1:8" hidden="1" x14ac:dyDescent="0.25">
      <c r="A849" s="17">
        <v>43171</v>
      </c>
      <c r="B849" s="10" t="s">
        <v>1399</v>
      </c>
      <c r="C849" s="11" t="s">
        <v>164</v>
      </c>
      <c r="E849" s="8">
        <v>8641</v>
      </c>
      <c r="G849" s="6">
        <f t="shared" si="21"/>
        <v>8641</v>
      </c>
    </row>
    <row r="850" spans="1:8" hidden="1" x14ac:dyDescent="0.25">
      <c r="A850" s="17">
        <v>43190</v>
      </c>
      <c r="B850" s="10" t="s">
        <v>2786</v>
      </c>
      <c r="C850" s="11" t="s">
        <v>164</v>
      </c>
      <c r="E850" s="8">
        <v>27172</v>
      </c>
      <c r="G850" s="6">
        <f t="shared" si="21"/>
        <v>27172</v>
      </c>
    </row>
    <row r="851" spans="1:8" hidden="1" x14ac:dyDescent="0.25">
      <c r="A851" s="17">
        <v>43192</v>
      </c>
      <c r="B851" s="10" t="s">
        <v>2648</v>
      </c>
      <c r="C851" s="11" t="s">
        <v>164</v>
      </c>
      <c r="F851" s="9">
        <v>173058</v>
      </c>
      <c r="G851" s="6">
        <f t="shared" si="21"/>
        <v>-173058</v>
      </c>
      <c r="H851" s="77"/>
    </row>
    <row r="852" spans="1:8" hidden="1" x14ac:dyDescent="0.25">
      <c r="A852" s="17">
        <v>43192</v>
      </c>
      <c r="B852" s="10" t="s">
        <v>11</v>
      </c>
      <c r="C852" s="11" t="s">
        <v>164</v>
      </c>
      <c r="F852" s="9">
        <v>20900</v>
      </c>
      <c r="G852" s="6">
        <f t="shared" si="21"/>
        <v>-20900</v>
      </c>
      <c r="H852" s="78" t="s">
        <v>3309</v>
      </c>
    </row>
    <row r="853" spans="1:8" hidden="1" x14ac:dyDescent="0.25">
      <c r="A853" s="17">
        <v>43192</v>
      </c>
      <c r="B853" s="10" t="s">
        <v>33</v>
      </c>
      <c r="C853" s="11" t="s">
        <v>164</v>
      </c>
      <c r="F853" s="9">
        <v>6042</v>
      </c>
      <c r="G853" s="6">
        <f t="shared" si="21"/>
        <v>-6042</v>
      </c>
      <c r="H853" s="79"/>
    </row>
    <row r="854" spans="1:8" hidden="1" x14ac:dyDescent="0.25">
      <c r="A854" s="17">
        <v>43192</v>
      </c>
      <c r="B854" s="10" t="s">
        <v>2786</v>
      </c>
      <c r="C854" s="11" t="s">
        <v>161</v>
      </c>
      <c r="F854" s="9">
        <v>300000</v>
      </c>
      <c r="G854" s="6">
        <f t="shared" si="21"/>
        <v>-300000</v>
      </c>
      <c r="H854" s="78" t="s">
        <v>3312</v>
      </c>
    </row>
    <row r="855" spans="1:8" hidden="1" x14ac:dyDescent="0.25">
      <c r="A855" s="17">
        <v>43172</v>
      </c>
      <c r="B855" s="10" t="s">
        <v>33</v>
      </c>
      <c r="C855" s="11" t="s">
        <v>1802</v>
      </c>
      <c r="E855" s="8">
        <v>193</v>
      </c>
      <c r="G855" s="6">
        <f t="shared" si="21"/>
        <v>193</v>
      </c>
    </row>
    <row r="856" spans="1:8" hidden="1" x14ac:dyDescent="0.25">
      <c r="A856" s="17">
        <v>43174</v>
      </c>
      <c r="B856" s="10" t="s">
        <v>33</v>
      </c>
      <c r="C856" s="11" t="s">
        <v>1802</v>
      </c>
      <c r="E856" s="8">
        <v>11425</v>
      </c>
      <c r="G856" s="6">
        <f t="shared" si="21"/>
        <v>11425</v>
      </c>
    </row>
    <row r="857" spans="1:8" hidden="1" x14ac:dyDescent="0.25">
      <c r="A857" s="17">
        <v>43175</v>
      </c>
      <c r="B857" s="10" t="s">
        <v>33</v>
      </c>
      <c r="C857" s="11" t="s">
        <v>1802</v>
      </c>
      <c r="E857" s="8">
        <v>2880</v>
      </c>
      <c r="G857" s="6">
        <f t="shared" si="21"/>
        <v>2880</v>
      </c>
    </row>
    <row r="858" spans="1:8" hidden="1" x14ac:dyDescent="0.25">
      <c r="A858" s="17">
        <v>43176</v>
      </c>
      <c r="B858" s="10" t="s">
        <v>33</v>
      </c>
      <c r="C858" s="11" t="s">
        <v>1802</v>
      </c>
      <c r="E858" s="8">
        <v>2221</v>
      </c>
      <c r="G858" s="6">
        <f t="shared" si="21"/>
        <v>2221</v>
      </c>
    </row>
    <row r="859" spans="1:8" hidden="1" x14ac:dyDescent="0.25">
      <c r="A859" s="17">
        <v>43181</v>
      </c>
      <c r="B859" s="10" t="s">
        <v>1675</v>
      </c>
      <c r="C859" s="11" t="s">
        <v>1802</v>
      </c>
      <c r="E859" s="8">
        <v>24159</v>
      </c>
      <c r="G859" s="6">
        <f t="shared" si="21"/>
        <v>24159</v>
      </c>
    </row>
    <row r="860" spans="1:8" hidden="1" x14ac:dyDescent="0.25">
      <c r="A860" s="17">
        <v>43181</v>
      </c>
      <c r="B860" s="10" t="s">
        <v>1399</v>
      </c>
      <c r="C860" s="11" t="s">
        <v>1802</v>
      </c>
      <c r="E860" s="8">
        <v>4800</v>
      </c>
      <c r="G860" s="6">
        <f t="shared" si="21"/>
        <v>4800</v>
      </c>
    </row>
    <row r="861" spans="1:8" hidden="1" x14ac:dyDescent="0.25">
      <c r="A861" s="17">
        <v>43187</v>
      </c>
      <c r="B861" s="10" t="s">
        <v>1399</v>
      </c>
      <c r="C861" s="11" t="s">
        <v>1802</v>
      </c>
      <c r="E861" s="8">
        <v>26730</v>
      </c>
      <c r="G861" s="6">
        <f t="shared" si="21"/>
        <v>26730</v>
      </c>
    </row>
    <row r="862" spans="1:8" hidden="1" x14ac:dyDescent="0.25">
      <c r="A862" s="17">
        <v>43187</v>
      </c>
      <c r="B862" s="10" t="s">
        <v>1399</v>
      </c>
      <c r="C862" s="11" t="s">
        <v>1802</v>
      </c>
      <c r="E862" s="8">
        <v>56820</v>
      </c>
      <c r="G862" s="6">
        <f t="shared" si="21"/>
        <v>56820</v>
      </c>
    </row>
    <row r="863" spans="1:8" hidden="1" x14ac:dyDescent="0.25">
      <c r="A863" s="17">
        <v>43190</v>
      </c>
      <c r="B863" s="10" t="s">
        <v>2786</v>
      </c>
      <c r="C863" s="11" t="s">
        <v>166</v>
      </c>
      <c r="E863" s="8">
        <v>61200</v>
      </c>
      <c r="G863" s="6">
        <f t="shared" si="21"/>
        <v>61200</v>
      </c>
    </row>
    <row r="864" spans="1:8" hidden="1" x14ac:dyDescent="0.25">
      <c r="A864" s="17">
        <v>43176</v>
      </c>
      <c r="B864" s="10" t="s">
        <v>1399</v>
      </c>
      <c r="C864" s="11" t="s">
        <v>1814</v>
      </c>
      <c r="E864" s="8">
        <v>118995</v>
      </c>
      <c r="G864" s="6">
        <f t="shared" si="21"/>
        <v>118995</v>
      </c>
    </row>
    <row r="865" spans="1:8" hidden="1" x14ac:dyDescent="0.25">
      <c r="A865" s="17">
        <v>43190</v>
      </c>
      <c r="B865" s="10" t="s">
        <v>2786</v>
      </c>
      <c r="C865" s="11" t="s">
        <v>169</v>
      </c>
      <c r="E865" s="8">
        <v>9950</v>
      </c>
      <c r="G865" s="6">
        <f t="shared" si="21"/>
        <v>9950</v>
      </c>
    </row>
    <row r="866" spans="1:8" hidden="1" x14ac:dyDescent="0.25">
      <c r="A866" s="17">
        <v>43197</v>
      </c>
      <c r="B866" s="10" t="s">
        <v>1399</v>
      </c>
      <c r="C866" s="11" t="s">
        <v>169</v>
      </c>
      <c r="E866" s="8">
        <v>2630</v>
      </c>
      <c r="G866" s="6">
        <f t="shared" si="21"/>
        <v>2630</v>
      </c>
    </row>
    <row r="867" spans="1:8" hidden="1" x14ac:dyDescent="0.25">
      <c r="A867" s="17">
        <v>43199</v>
      </c>
      <c r="B867" s="10" t="s">
        <v>1399</v>
      </c>
      <c r="C867" s="11" t="s">
        <v>1814</v>
      </c>
      <c r="F867" s="9">
        <v>949145</v>
      </c>
      <c r="G867" s="6">
        <f t="shared" si="21"/>
        <v>-949145</v>
      </c>
      <c r="H867" s="31" t="s">
        <v>3331</v>
      </c>
    </row>
    <row r="868" spans="1:8" hidden="1" x14ac:dyDescent="0.25">
      <c r="A868" s="17">
        <v>43201</v>
      </c>
      <c r="B868" s="10" t="s">
        <v>1399</v>
      </c>
      <c r="C868" s="11" t="s">
        <v>169</v>
      </c>
      <c r="E868" s="8">
        <v>4595</v>
      </c>
      <c r="G868" s="6">
        <f t="shared" si="21"/>
        <v>4595</v>
      </c>
    </row>
    <row r="869" spans="1:8" hidden="1" x14ac:dyDescent="0.25">
      <c r="A869" s="17">
        <v>43195</v>
      </c>
      <c r="B869" s="10" t="s">
        <v>2786</v>
      </c>
      <c r="C869" s="11" t="s">
        <v>166</v>
      </c>
      <c r="E869" s="8">
        <v>18720</v>
      </c>
      <c r="G869" s="6">
        <f t="shared" si="21"/>
        <v>18720</v>
      </c>
    </row>
    <row r="870" spans="1:8" hidden="1" x14ac:dyDescent="0.25">
      <c r="A870" s="17">
        <v>43197</v>
      </c>
      <c r="B870" s="10" t="s">
        <v>2786</v>
      </c>
      <c r="C870" s="11" t="s">
        <v>166</v>
      </c>
      <c r="E870" s="8">
        <v>51000</v>
      </c>
      <c r="G870" s="6">
        <f t="shared" si="21"/>
        <v>51000</v>
      </c>
    </row>
    <row r="871" spans="1:8" hidden="1" x14ac:dyDescent="0.25">
      <c r="A871" s="17">
        <v>43202</v>
      </c>
      <c r="B871" s="10" t="s">
        <v>1399</v>
      </c>
      <c r="C871" s="11" t="s">
        <v>166</v>
      </c>
      <c r="E871" s="8">
        <v>61200</v>
      </c>
      <c r="G871" s="6">
        <f t="shared" si="21"/>
        <v>61200</v>
      </c>
    </row>
    <row r="872" spans="1:8" hidden="1" x14ac:dyDescent="0.25">
      <c r="A872" s="17">
        <v>43207</v>
      </c>
      <c r="B872" s="10" t="s">
        <v>3383</v>
      </c>
      <c r="C872" s="11" t="s">
        <v>164</v>
      </c>
      <c r="E872" s="8">
        <v>3245</v>
      </c>
      <c r="G872" s="6">
        <f t="shared" si="21"/>
        <v>3245</v>
      </c>
    </row>
    <row r="873" spans="1:8" hidden="1" x14ac:dyDescent="0.25">
      <c r="A873" s="17">
        <v>43197</v>
      </c>
      <c r="B873" s="10" t="s">
        <v>2786</v>
      </c>
      <c r="C873" s="11" t="s">
        <v>161</v>
      </c>
      <c r="E873" s="8">
        <v>25575</v>
      </c>
      <c r="G873" s="6">
        <f t="shared" si="21"/>
        <v>25575</v>
      </c>
    </row>
    <row r="874" spans="1:8" hidden="1" x14ac:dyDescent="0.25">
      <c r="A874" s="17">
        <v>43202</v>
      </c>
      <c r="B874" s="10" t="s">
        <v>2786</v>
      </c>
      <c r="C874" s="11" t="s">
        <v>166</v>
      </c>
      <c r="E874" s="8">
        <v>13630</v>
      </c>
      <c r="G874" s="6">
        <f t="shared" si="21"/>
        <v>13630</v>
      </c>
    </row>
    <row r="875" spans="1:8" hidden="1" x14ac:dyDescent="0.25">
      <c r="A875" s="17">
        <v>43207</v>
      </c>
      <c r="B875" s="10" t="s">
        <v>1399</v>
      </c>
      <c r="C875" s="11" t="s">
        <v>166</v>
      </c>
      <c r="E875" s="8">
        <v>61200</v>
      </c>
      <c r="G875" s="6">
        <f t="shared" si="21"/>
        <v>61200</v>
      </c>
    </row>
    <row r="876" spans="1:8" hidden="1" x14ac:dyDescent="0.25">
      <c r="A876" s="17">
        <v>43215</v>
      </c>
      <c r="B876" s="10" t="s">
        <v>2786</v>
      </c>
      <c r="C876" s="11" t="s">
        <v>166</v>
      </c>
      <c r="E876" s="8">
        <v>54700</v>
      </c>
      <c r="G876" s="6">
        <f t="shared" si="21"/>
        <v>54700</v>
      </c>
    </row>
    <row r="877" spans="1:8" hidden="1" x14ac:dyDescent="0.25">
      <c r="A877" s="17">
        <v>43215</v>
      </c>
      <c r="B877" s="10" t="s">
        <v>1399</v>
      </c>
      <c r="C877" s="11" t="s">
        <v>166</v>
      </c>
      <c r="E877" s="8">
        <v>61200</v>
      </c>
      <c r="G877" s="6">
        <f t="shared" si="21"/>
        <v>61200</v>
      </c>
    </row>
    <row r="878" spans="1:8" hidden="1" x14ac:dyDescent="0.25">
      <c r="A878" s="17">
        <v>43215</v>
      </c>
      <c r="B878" s="10" t="s">
        <v>1399</v>
      </c>
      <c r="C878" s="11" t="s">
        <v>166</v>
      </c>
      <c r="E878" s="8">
        <v>89682</v>
      </c>
      <c r="G878" s="6">
        <f t="shared" si="21"/>
        <v>89682</v>
      </c>
    </row>
    <row r="879" spans="1:8" hidden="1" x14ac:dyDescent="0.25">
      <c r="A879" s="17">
        <v>43211</v>
      </c>
      <c r="B879" s="10" t="s">
        <v>1399</v>
      </c>
      <c r="C879" s="11" t="s">
        <v>164</v>
      </c>
      <c r="E879" s="8">
        <v>5107</v>
      </c>
      <c r="G879" s="6">
        <f t="shared" si="21"/>
        <v>5107</v>
      </c>
    </row>
    <row r="880" spans="1:8" hidden="1" x14ac:dyDescent="0.25">
      <c r="A880" s="17">
        <v>43222</v>
      </c>
      <c r="B880" s="10" t="s">
        <v>1399</v>
      </c>
      <c r="C880" s="11" t="s">
        <v>169</v>
      </c>
      <c r="E880" s="8">
        <v>92266</v>
      </c>
      <c r="G880" s="6">
        <f t="shared" si="21"/>
        <v>92266</v>
      </c>
    </row>
    <row r="881" spans="1:8" hidden="1" x14ac:dyDescent="0.25">
      <c r="A881" s="17">
        <v>43223</v>
      </c>
      <c r="B881" s="10" t="s">
        <v>2786</v>
      </c>
      <c r="C881" s="11" t="s">
        <v>169</v>
      </c>
      <c r="E881" s="8">
        <v>9100</v>
      </c>
      <c r="G881" s="6">
        <f t="shared" si="21"/>
        <v>9100</v>
      </c>
    </row>
    <row r="882" spans="1:8" hidden="1" x14ac:dyDescent="0.25">
      <c r="A882" s="17">
        <v>43218</v>
      </c>
      <c r="B882" s="10" t="s">
        <v>1399</v>
      </c>
      <c r="C882" s="11" t="s">
        <v>166</v>
      </c>
      <c r="E882" s="8">
        <v>61200</v>
      </c>
      <c r="G882" s="6">
        <f t="shared" si="21"/>
        <v>61200</v>
      </c>
    </row>
    <row r="883" spans="1:8" hidden="1" x14ac:dyDescent="0.25">
      <c r="A883" s="17">
        <v>43218</v>
      </c>
      <c r="B883" s="10" t="s">
        <v>2786</v>
      </c>
      <c r="C883" s="11" t="s">
        <v>166</v>
      </c>
      <c r="E883" s="8">
        <v>61200</v>
      </c>
      <c r="G883" s="6">
        <f t="shared" si="21"/>
        <v>61200</v>
      </c>
    </row>
    <row r="884" spans="1:8" hidden="1" x14ac:dyDescent="0.25">
      <c r="A884" s="17">
        <v>43224</v>
      </c>
      <c r="B884" s="10" t="s">
        <v>1399</v>
      </c>
      <c r="C884" s="11" t="s">
        <v>164</v>
      </c>
      <c r="E884" s="8">
        <v>8995</v>
      </c>
      <c r="G884" s="6">
        <f t="shared" si="21"/>
        <v>8995</v>
      </c>
    </row>
    <row r="885" spans="1:8" hidden="1" x14ac:dyDescent="0.25">
      <c r="A885" s="17">
        <v>43224</v>
      </c>
      <c r="B885" s="10" t="s">
        <v>1675</v>
      </c>
      <c r="C885" s="11" t="s">
        <v>1802</v>
      </c>
      <c r="E885" s="8">
        <v>7950</v>
      </c>
      <c r="G885" s="6">
        <f t="shared" si="21"/>
        <v>7950</v>
      </c>
    </row>
    <row r="886" spans="1:8" hidden="1" x14ac:dyDescent="0.25">
      <c r="A886" s="17">
        <v>43224</v>
      </c>
      <c r="B886" s="10" t="s">
        <v>1399</v>
      </c>
      <c r="C886" s="11" t="s">
        <v>1802</v>
      </c>
      <c r="E886" s="8">
        <v>3575</v>
      </c>
      <c r="G886" s="6">
        <f t="shared" si="21"/>
        <v>3575</v>
      </c>
    </row>
    <row r="887" spans="1:8" hidden="1" x14ac:dyDescent="0.25">
      <c r="A887" s="17">
        <v>43224</v>
      </c>
      <c r="B887" s="10" t="s">
        <v>1399</v>
      </c>
      <c r="C887" s="11" t="s">
        <v>1802</v>
      </c>
      <c r="E887" s="8">
        <v>2464</v>
      </c>
      <c r="G887" s="6">
        <f t="shared" si="21"/>
        <v>2464</v>
      </c>
    </row>
    <row r="888" spans="1:8" hidden="1" x14ac:dyDescent="0.25">
      <c r="A888" s="17">
        <v>43224</v>
      </c>
      <c r="B888" s="10" t="s">
        <v>1399</v>
      </c>
      <c r="C888" s="11" t="s">
        <v>1802</v>
      </c>
      <c r="E888" s="8">
        <v>1800</v>
      </c>
      <c r="G888" s="6">
        <f t="shared" si="21"/>
        <v>1800</v>
      </c>
    </row>
    <row r="889" spans="1:8" hidden="1" x14ac:dyDescent="0.25">
      <c r="A889" s="17">
        <v>43224</v>
      </c>
      <c r="B889" s="10" t="s">
        <v>1399</v>
      </c>
      <c r="C889" s="11" t="s">
        <v>1802</v>
      </c>
      <c r="E889" s="8">
        <v>2156</v>
      </c>
      <c r="G889" s="6">
        <f t="shared" si="21"/>
        <v>2156</v>
      </c>
    </row>
    <row r="890" spans="1:8" hidden="1" x14ac:dyDescent="0.25">
      <c r="A890" s="17">
        <v>43225</v>
      </c>
      <c r="B890" s="10" t="s">
        <v>2648</v>
      </c>
      <c r="C890" s="11" t="s">
        <v>1802</v>
      </c>
      <c r="F890" s="9">
        <v>1538</v>
      </c>
      <c r="G890" s="6">
        <f t="shared" si="21"/>
        <v>-1538</v>
      </c>
      <c r="H890" s="77"/>
    </row>
    <row r="891" spans="1:8" hidden="1" x14ac:dyDescent="0.25">
      <c r="A891" s="17">
        <v>43225</v>
      </c>
      <c r="B891" s="10" t="s">
        <v>1675</v>
      </c>
      <c r="C891" s="11" t="s">
        <v>1802</v>
      </c>
      <c r="F891" s="9">
        <v>32109</v>
      </c>
      <c r="G891" s="6">
        <f t="shared" si="21"/>
        <v>-32109</v>
      </c>
      <c r="H891" s="78"/>
    </row>
    <row r="892" spans="1:8" hidden="1" x14ac:dyDescent="0.25">
      <c r="A892" s="17">
        <v>43225</v>
      </c>
      <c r="B892" s="10" t="s">
        <v>171</v>
      </c>
      <c r="C892" s="11" t="s">
        <v>1802</v>
      </c>
      <c r="F892" s="9">
        <v>6600</v>
      </c>
      <c r="G892" s="6">
        <f t="shared" si="21"/>
        <v>-6600</v>
      </c>
      <c r="H892" s="78" t="s">
        <v>3402</v>
      </c>
    </row>
    <row r="893" spans="1:8" hidden="1" x14ac:dyDescent="0.25">
      <c r="A893" s="17">
        <v>43225</v>
      </c>
      <c r="B893" s="10" t="s">
        <v>33</v>
      </c>
      <c r="C893" s="11" t="s">
        <v>1802</v>
      </c>
      <c r="F893" s="9">
        <v>44926</v>
      </c>
      <c r="G893" s="6">
        <f t="shared" si="21"/>
        <v>-44926</v>
      </c>
      <c r="H893" s="78"/>
    </row>
    <row r="894" spans="1:8" hidden="1" x14ac:dyDescent="0.25">
      <c r="A894" s="17">
        <v>43225</v>
      </c>
      <c r="B894" s="10" t="s">
        <v>2547</v>
      </c>
      <c r="C894" s="11" t="s">
        <v>1802</v>
      </c>
      <c r="F894" s="9">
        <v>25322</v>
      </c>
      <c r="G894" s="6">
        <f t="shared" ref="G894:G962" si="22">E894-F894</f>
        <v>-25322</v>
      </c>
      <c r="H894" s="78"/>
    </row>
    <row r="895" spans="1:8" hidden="1" x14ac:dyDescent="0.25">
      <c r="A895" s="17">
        <v>43225</v>
      </c>
      <c r="B895" s="10" t="s">
        <v>1399</v>
      </c>
      <c r="C895" s="11" t="s">
        <v>1802</v>
      </c>
      <c r="F895" s="9">
        <f>150000-F890-F891-F892-F893-F894</f>
        <v>39505</v>
      </c>
      <c r="G895" s="6">
        <f t="shared" si="22"/>
        <v>-39505</v>
      </c>
      <c r="H895" s="79"/>
    </row>
    <row r="896" spans="1:8" hidden="1" x14ac:dyDescent="0.25">
      <c r="A896" s="17">
        <v>43225</v>
      </c>
      <c r="B896" s="10" t="s">
        <v>2270</v>
      </c>
      <c r="C896" s="11" t="s">
        <v>169</v>
      </c>
      <c r="F896" s="9">
        <v>5740</v>
      </c>
      <c r="G896" s="6">
        <f t="shared" si="22"/>
        <v>-5740</v>
      </c>
      <c r="H896" s="77"/>
    </row>
    <row r="897" spans="1:8" hidden="1" x14ac:dyDescent="0.25">
      <c r="A897" s="17">
        <v>43225</v>
      </c>
      <c r="B897" s="10" t="s">
        <v>2786</v>
      </c>
      <c r="C897" s="11" t="s">
        <v>169</v>
      </c>
      <c r="F897" s="9">
        <v>19050</v>
      </c>
      <c r="G897" s="6">
        <f t="shared" si="22"/>
        <v>-19050</v>
      </c>
      <c r="H897" s="78"/>
    </row>
    <row r="898" spans="1:8" hidden="1" x14ac:dyDescent="0.25">
      <c r="A898" s="17">
        <v>43225</v>
      </c>
      <c r="B898" s="10" t="s">
        <v>40</v>
      </c>
      <c r="C898" s="11" t="s">
        <v>169</v>
      </c>
      <c r="F898" s="9">
        <v>13321</v>
      </c>
      <c r="G898" s="6">
        <f t="shared" si="22"/>
        <v>-13321</v>
      </c>
      <c r="H898" s="78" t="s">
        <v>3403</v>
      </c>
    </row>
    <row r="899" spans="1:8" hidden="1" x14ac:dyDescent="0.25">
      <c r="A899" s="17">
        <v>43225</v>
      </c>
      <c r="B899" s="10" t="s">
        <v>14</v>
      </c>
      <c r="C899" s="11" t="s">
        <v>169</v>
      </c>
      <c r="F899" s="9">
        <v>5408</v>
      </c>
      <c r="G899" s="6">
        <f t="shared" si="22"/>
        <v>-5408</v>
      </c>
      <c r="H899" s="78"/>
    </row>
    <row r="900" spans="1:8" hidden="1" x14ac:dyDescent="0.25">
      <c r="A900" s="17">
        <v>43225</v>
      </c>
      <c r="B900" s="10" t="s">
        <v>2042</v>
      </c>
      <c r="C900" s="11" t="s">
        <v>169</v>
      </c>
      <c r="F900" s="9">
        <v>1155</v>
      </c>
      <c r="G900" s="6">
        <f t="shared" si="22"/>
        <v>-1155</v>
      </c>
      <c r="H900" s="78"/>
    </row>
    <row r="901" spans="1:8" hidden="1" x14ac:dyDescent="0.25">
      <c r="A901" s="17">
        <v>43225</v>
      </c>
      <c r="B901" s="10" t="s">
        <v>1399</v>
      </c>
      <c r="C901" s="11" t="s">
        <v>169</v>
      </c>
      <c r="F901" s="9">
        <f>150000-F896-F897-F898-F899-F900</f>
        <v>105326</v>
      </c>
      <c r="G901" s="6">
        <f t="shared" si="22"/>
        <v>-105326</v>
      </c>
      <c r="H901" s="79"/>
    </row>
    <row r="902" spans="1:8" hidden="1" x14ac:dyDescent="0.25">
      <c r="A902" s="17">
        <v>43225</v>
      </c>
      <c r="B902" s="10" t="s">
        <v>33</v>
      </c>
      <c r="C902" s="11" t="s">
        <v>164</v>
      </c>
      <c r="F902" s="9">
        <v>12501</v>
      </c>
      <c r="G902" s="6">
        <f t="shared" si="22"/>
        <v>-12501</v>
      </c>
      <c r="H902" s="77"/>
    </row>
    <row r="903" spans="1:8" hidden="1" x14ac:dyDescent="0.25">
      <c r="A903" s="17">
        <v>43225</v>
      </c>
      <c r="B903" s="10" t="s">
        <v>3383</v>
      </c>
      <c r="C903" s="11" t="s">
        <v>164</v>
      </c>
      <c r="F903" s="9">
        <v>3245</v>
      </c>
      <c r="G903" s="6">
        <f t="shared" si="22"/>
        <v>-3245</v>
      </c>
      <c r="H903" s="78" t="s">
        <v>3404</v>
      </c>
    </row>
    <row r="904" spans="1:8" hidden="1" x14ac:dyDescent="0.25">
      <c r="A904" s="17">
        <v>43225</v>
      </c>
      <c r="B904" s="10" t="s">
        <v>2786</v>
      </c>
      <c r="C904" s="11" t="s">
        <v>164</v>
      </c>
      <c r="F904" s="9">
        <v>27172</v>
      </c>
      <c r="G904" s="6">
        <f t="shared" si="22"/>
        <v>-27172</v>
      </c>
      <c r="H904" s="78"/>
    </row>
    <row r="905" spans="1:8" hidden="1" x14ac:dyDescent="0.25">
      <c r="A905" s="17">
        <v>43225</v>
      </c>
      <c r="B905" s="10" t="s">
        <v>1399</v>
      </c>
      <c r="C905" s="11" t="s">
        <v>164</v>
      </c>
      <c r="F905" s="9">
        <f>150000-F902-F903-F904</f>
        <v>107082</v>
      </c>
      <c r="G905" s="6">
        <f t="shared" si="22"/>
        <v>-107082</v>
      </c>
      <c r="H905" s="79"/>
    </row>
    <row r="906" spans="1:8" hidden="1" x14ac:dyDescent="0.25">
      <c r="A906" s="17">
        <v>43225</v>
      </c>
      <c r="B906" s="10" t="s">
        <v>1399</v>
      </c>
      <c r="C906" s="11" t="s">
        <v>169</v>
      </c>
      <c r="E906" s="8">
        <v>83384</v>
      </c>
      <c r="G906" s="6">
        <f t="shared" si="22"/>
        <v>83384</v>
      </c>
    </row>
    <row r="907" spans="1:8" hidden="1" x14ac:dyDescent="0.25">
      <c r="A907" s="17">
        <v>43228</v>
      </c>
      <c r="B907" s="10" t="s">
        <v>2786</v>
      </c>
      <c r="C907" s="11" t="s">
        <v>169</v>
      </c>
      <c r="E907" s="8">
        <v>51595</v>
      </c>
      <c r="G907" s="6">
        <f t="shared" si="22"/>
        <v>51595</v>
      </c>
    </row>
    <row r="908" spans="1:8" hidden="1" x14ac:dyDescent="0.25">
      <c r="A908" s="17">
        <v>43228</v>
      </c>
      <c r="B908" s="10" t="s">
        <v>3383</v>
      </c>
      <c r="C908" s="11" t="s">
        <v>164</v>
      </c>
      <c r="E908" s="8">
        <v>900</v>
      </c>
      <c r="G908" s="6">
        <f t="shared" si="22"/>
        <v>900</v>
      </c>
    </row>
    <row r="909" spans="1:8" hidden="1" x14ac:dyDescent="0.25">
      <c r="A909" s="17">
        <v>43228</v>
      </c>
      <c r="B909" s="10" t="s">
        <v>2786</v>
      </c>
      <c r="C909" s="11" t="s">
        <v>166</v>
      </c>
      <c r="E909" s="8">
        <v>30400</v>
      </c>
      <c r="G909" s="6">
        <f t="shared" si="22"/>
        <v>30400</v>
      </c>
    </row>
    <row r="910" spans="1:8" hidden="1" x14ac:dyDescent="0.25">
      <c r="A910" s="17">
        <v>43241</v>
      </c>
      <c r="B910" s="10" t="s">
        <v>2786</v>
      </c>
      <c r="C910" s="11" t="s">
        <v>166</v>
      </c>
      <c r="E910" s="8">
        <v>8900</v>
      </c>
      <c r="G910" s="6">
        <f t="shared" si="22"/>
        <v>8900</v>
      </c>
    </row>
    <row r="911" spans="1:8" hidden="1" x14ac:dyDescent="0.25">
      <c r="A911" s="17">
        <v>43241</v>
      </c>
      <c r="B911" s="10" t="s">
        <v>2786</v>
      </c>
      <c r="C911" s="11" t="s">
        <v>166</v>
      </c>
      <c r="E911" s="8">
        <v>25400</v>
      </c>
      <c r="G911" s="6">
        <f t="shared" si="22"/>
        <v>25400</v>
      </c>
    </row>
    <row r="912" spans="1:8" hidden="1" x14ac:dyDescent="0.25">
      <c r="A912" s="17">
        <v>43237</v>
      </c>
      <c r="B912" s="10" t="s">
        <v>2786</v>
      </c>
      <c r="C912" s="11" t="s">
        <v>166</v>
      </c>
      <c r="E912" s="8">
        <v>16200</v>
      </c>
      <c r="G912" s="6">
        <f t="shared" si="22"/>
        <v>16200</v>
      </c>
    </row>
    <row r="913" spans="1:8" hidden="1" x14ac:dyDescent="0.25">
      <c r="A913" s="17">
        <v>43237</v>
      </c>
      <c r="B913" s="10" t="s">
        <v>2786</v>
      </c>
      <c r="C913" s="11" t="s">
        <v>166</v>
      </c>
      <c r="E913" s="8">
        <v>43110</v>
      </c>
      <c r="G913" s="6">
        <f t="shared" si="22"/>
        <v>43110</v>
      </c>
    </row>
    <row r="914" spans="1:8" hidden="1" x14ac:dyDescent="0.25">
      <c r="A914" s="17">
        <v>43237</v>
      </c>
      <c r="B914" s="10" t="s">
        <v>2786</v>
      </c>
      <c r="C914" s="11" t="s">
        <v>166</v>
      </c>
      <c r="E914" s="8">
        <v>16146</v>
      </c>
      <c r="G914" s="6">
        <f t="shared" si="22"/>
        <v>16146</v>
      </c>
    </row>
    <row r="915" spans="1:8" hidden="1" x14ac:dyDescent="0.25">
      <c r="A915" s="17">
        <v>43237</v>
      </c>
      <c r="B915" s="10" t="s">
        <v>2786</v>
      </c>
      <c r="C915" s="11" t="s">
        <v>166</v>
      </c>
      <c r="E915" s="8">
        <v>107658</v>
      </c>
      <c r="G915" s="6">
        <f t="shared" si="22"/>
        <v>107658</v>
      </c>
    </row>
    <row r="916" spans="1:8" hidden="1" x14ac:dyDescent="0.25">
      <c r="A916" s="17">
        <v>43248</v>
      </c>
      <c r="B916" s="10" t="s">
        <v>2786</v>
      </c>
      <c r="C916" s="11" t="s">
        <v>166</v>
      </c>
      <c r="F916" s="9">
        <v>500000</v>
      </c>
      <c r="G916" s="6">
        <f t="shared" si="22"/>
        <v>-500000</v>
      </c>
      <c r="H916" s="31" t="s">
        <v>3506</v>
      </c>
    </row>
    <row r="917" spans="1:8" hidden="1" x14ac:dyDescent="0.25">
      <c r="A917" s="17">
        <v>43248</v>
      </c>
      <c r="B917" s="10" t="s">
        <v>1399</v>
      </c>
      <c r="C917" s="11" t="s">
        <v>1814</v>
      </c>
      <c r="F917" s="9">
        <v>500000</v>
      </c>
      <c r="G917" s="6">
        <f t="shared" si="22"/>
        <v>-500000</v>
      </c>
      <c r="H917" s="31" t="s">
        <v>3507</v>
      </c>
    </row>
    <row r="918" spans="1:8" hidden="1" x14ac:dyDescent="0.25">
      <c r="A918" s="17">
        <v>43236</v>
      </c>
      <c r="B918" s="10" t="s">
        <v>2786</v>
      </c>
      <c r="C918" s="11" t="s">
        <v>161</v>
      </c>
      <c r="E918" s="8">
        <v>48233</v>
      </c>
      <c r="G918" s="6">
        <f t="shared" si="22"/>
        <v>48233</v>
      </c>
    </row>
    <row r="919" spans="1:8" hidden="1" x14ac:dyDescent="0.25">
      <c r="A919" s="17">
        <v>43242</v>
      </c>
      <c r="B919" s="10" t="s">
        <v>2786</v>
      </c>
      <c r="C919" s="11" t="s">
        <v>161</v>
      </c>
      <c r="E919" s="8">
        <v>491814</v>
      </c>
      <c r="G919" s="6">
        <f t="shared" si="22"/>
        <v>491814</v>
      </c>
    </row>
    <row r="920" spans="1:8" hidden="1" x14ac:dyDescent="0.25">
      <c r="A920" s="17">
        <v>43249</v>
      </c>
      <c r="B920" s="10" t="s">
        <v>2786</v>
      </c>
      <c r="C920" s="11" t="s">
        <v>166</v>
      </c>
      <c r="E920" s="8">
        <v>69780</v>
      </c>
      <c r="G920" s="6">
        <f t="shared" si="22"/>
        <v>69780</v>
      </c>
    </row>
    <row r="921" spans="1:8" hidden="1" x14ac:dyDescent="0.25">
      <c r="A921" s="17">
        <v>43244</v>
      </c>
      <c r="B921" s="10" t="s">
        <v>2651</v>
      </c>
      <c r="C921" s="11" t="s">
        <v>1802</v>
      </c>
      <c r="E921" s="8">
        <v>4157</v>
      </c>
      <c r="G921" s="6">
        <f t="shared" si="22"/>
        <v>4157</v>
      </c>
    </row>
    <row r="922" spans="1:8" hidden="1" x14ac:dyDescent="0.25">
      <c r="A922" s="17">
        <v>43244</v>
      </c>
      <c r="B922" s="10" t="s">
        <v>2651</v>
      </c>
      <c r="C922" s="11" t="s">
        <v>1802</v>
      </c>
      <c r="E922" s="8">
        <v>121725</v>
      </c>
      <c r="G922" s="6">
        <f t="shared" si="22"/>
        <v>121725</v>
      </c>
    </row>
    <row r="923" spans="1:8" hidden="1" x14ac:dyDescent="0.25">
      <c r="A923" s="17">
        <v>43244</v>
      </c>
      <c r="B923" s="10" t="s">
        <v>1399</v>
      </c>
      <c r="C923" s="11" t="s">
        <v>1802</v>
      </c>
      <c r="E923" s="8">
        <v>2400</v>
      </c>
      <c r="G923" s="6">
        <f t="shared" si="22"/>
        <v>2400</v>
      </c>
    </row>
    <row r="924" spans="1:8" hidden="1" x14ac:dyDescent="0.25">
      <c r="A924" s="17">
        <v>43244</v>
      </c>
      <c r="B924" s="10" t="s">
        <v>1399</v>
      </c>
      <c r="C924" s="11" t="s">
        <v>1802</v>
      </c>
      <c r="E924" s="8">
        <v>604</v>
      </c>
      <c r="G924" s="6">
        <f t="shared" si="22"/>
        <v>604</v>
      </c>
    </row>
    <row r="925" spans="1:8" hidden="1" x14ac:dyDescent="0.25">
      <c r="A925" s="17">
        <v>43244</v>
      </c>
      <c r="B925" s="10" t="s">
        <v>2786</v>
      </c>
      <c r="C925" s="11" t="s">
        <v>180</v>
      </c>
      <c r="E925" s="8">
        <v>53120</v>
      </c>
      <c r="G925" s="6">
        <f t="shared" si="22"/>
        <v>53120</v>
      </c>
    </row>
    <row r="926" spans="1:8" hidden="1" x14ac:dyDescent="0.25">
      <c r="A926" s="17">
        <v>43244</v>
      </c>
      <c r="B926" s="10" t="s">
        <v>2786</v>
      </c>
      <c r="C926" s="11" t="s">
        <v>180</v>
      </c>
      <c r="E926" s="8">
        <v>4800</v>
      </c>
      <c r="G926" s="6">
        <f t="shared" si="22"/>
        <v>4800</v>
      </c>
    </row>
    <row r="927" spans="1:8" hidden="1" x14ac:dyDescent="0.25">
      <c r="A927" s="17">
        <v>43244</v>
      </c>
      <c r="B927" s="10" t="s">
        <v>2786</v>
      </c>
      <c r="C927" s="11" t="s">
        <v>180</v>
      </c>
      <c r="E927" s="8">
        <v>137800</v>
      </c>
      <c r="G927" s="6">
        <f t="shared" si="22"/>
        <v>137800</v>
      </c>
    </row>
    <row r="928" spans="1:8" hidden="1" x14ac:dyDescent="0.25">
      <c r="A928" s="17">
        <v>43258</v>
      </c>
      <c r="B928" s="10" t="s">
        <v>1399</v>
      </c>
      <c r="C928" s="11" t="s">
        <v>164</v>
      </c>
      <c r="F928" s="9">
        <v>100000</v>
      </c>
      <c r="G928" s="6">
        <f t="shared" si="22"/>
        <v>-100000</v>
      </c>
      <c r="H928" s="31" t="s">
        <v>3530</v>
      </c>
    </row>
    <row r="929" spans="1:8" hidden="1" x14ac:dyDescent="0.25"/>
    <row r="930" spans="1:8" hidden="1" x14ac:dyDescent="0.25">
      <c r="A930" s="17">
        <v>43258</v>
      </c>
      <c r="B930" s="10" t="s">
        <v>1399</v>
      </c>
      <c r="C930" s="11" t="s">
        <v>169</v>
      </c>
      <c r="F930" s="9">
        <v>150000</v>
      </c>
      <c r="G930" s="6">
        <f t="shared" si="22"/>
        <v>-150000</v>
      </c>
      <c r="H930" s="31" t="s">
        <v>3531</v>
      </c>
    </row>
    <row r="931" spans="1:8" hidden="1" x14ac:dyDescent="0.25">
      <c r="A931" s="17">
        <v>43258</v>
      </c>
      <c r="B931" s="10" t="s">
        <v>1399</v>
      </c>
      <c r="C931" s="11" t="s">
        <v>1802</v>
      </c>
      <c r="F931" s="9">
        <v>200000</v>
      </c>
      <c r="G931" s="6">
        <f t="shared" si="22"/>
        <v>-200000</v>
      </c>
      <c r="H931" s="77" t="s">
        <v>3532</v>
      </c>
    </row>
    <row r="932" spans="1:8" hidden="1" x14ac:dyDescent="0.25">
      <c r="A932" s="17">
        <v>43258</v>
      </c>
      <c r="B932" s="10" t="s">
        <v>2786</v>
      </c>
      <c r="C932" s="11" t="s">
        <v>180</v>
      </c>
      <c r="E932" s="8">
        <v>73420</v>
      </c>
      <c r="G932" s="6">
        <f t="shared" si="22"/>
        <v>73420</v>
      </c>
    </row>
    <row r="933" spans="1:8" hidden="1" x14ac:dyDescent="0.25">
      <c r="A933" s="17">
        <v>43258</v>
      </c>
      <c r="B933" s="10" t="s">
        <v>3400</v>
      </c>
      <c r="C933" s="11" t="s">
        <v>180</v>
      </c>
      <c r="E933" s="8">
        <v>25920</v>
      </c>
      <c r="G933" s="6">
        <f t="shared" si="22"/>
        <v>25920</v>
      </c>
    </row>
    <row r="934" spans="1:8" hidden="1" x14ac:dyDescent="0.25">
      <c r="A934" s="17">
        <v>43258</v>
      </c>
      <c r="B934" s="10" t="s">
        <v>2786</v>
      </c>
      <c r="C934" s="11" t="s">
        <v>180</v>
      </c>
      <c r="E934" s="8">
        <v>41660</v>
      </c>
      <c r="G934" s="6">
        <f t="shared" si="22"/>
        <v>41660</v>
      </c>
    </row>
    <row r="935" spans="1:8" hidden="1" x14ac:dyDescent="0.25">
      <c r="A935" s="17">
        <v>43258</v>
      </c>
      <c r="B935" s="10" t="s">
        <v>2786</v>
      </c>
      <c r="C935" s="11" t="s">
        <v>180</v>
      </c>
      <c r="E935" s="8">
        <v>43800</v>
      </c>
      <c r="G935" s="6">
        <f t="shared" si="22"/>
        <v>43800</v>
      </c>
    </row>
    <row r="936" spans="1:8" hidden="1" x14ac:dyDescent="0.25">
      <c r="A936" s="17">
        <v>43273</v>
      </c>
      <c r="B936" s="10" t="s">
        <v>2786</v>
      </c>
      <c r="C936" s="11" t="s">
        <v>180</v>
      </c>
      <c r="E936" s="8">
        <v>22830</v>
      </c>
      <c r="G936" s="6">
        <f t="shared" si="22"/>
        <v>22830</v>
      </c>
    </row>
    <row r="937" spans="1:8" hidden="1" x14ac:dyDescent="0.25">
      <c r="A937" s="17">
        <v>43208</v>
      </c>
      <c r="B937" s="10" t="s">
        <v>1399</v>
      </c>
      <c r="C937" s="11" t="s">
        <v>1814</v>
      </c>
      <c r="E937" s="8">
        <v>35380</v>
      </c>
      <c r="G937" s="6">
        <f t="shared" si="22"/>
        <v>35380</v>
      </c>
    </row>
    <row r="938" spans="1:8" hidden="1" x14ac:dyDescent="0.25">
      <c r="A938" s="17">
        <v>43259</v>
      </c>
      <c r="B938" s="10" t="s">
        <v>40</v>
      </c>
      <c r="C938" s="11" t="s">
        <v>164</v>
      </c>
      <c r="E938" s="8">
        <v>1064</v>
      </c>
      <c r="G938" s="6">
        <f t="shared" si="22"/>
        <v>1064</v>
      </c>
    </row>
    <row r="939" spans="1:8" hidden="1" x14ac:dyDescent="0.25">
      <c r="A939" s="17">
        <v>43260</v>
      </c>
      <c r="B939" s="10" t="s">
        <v>2786</v>
      </c>
      <c r="C939" s="11" t="s">
        <v>180</v>
      </c>
      <c r="F939" s="9">
        <v>250000</v>
      </c>
      <c r="G939" s="6">
        <f t="shared" si="22"/>
        <v>-250000</v>
      </c>
      <c r="H939" s="77" t="s">
        <v>3719</v>
      </c>
    </row>
    <row r="940" spans="1:8" hidden="1" x14ac:dyDescent="0.25">
      <c r="A940" s="17">
        <v>43272</v>
      </c>
      <c r="B940" s="10" t="s">
        <v>2786</v>
      </c>
      <c r="C940" s="11" t="s">
        <v>169</v>
      </c>
      <c r="E940" s="8">
        <v>1770</v>
      </c>
      <c r="G940" s="6">
        <f t="shared" si="22"/>
        <v>1770</v>
      </c>
    </row>
    <row r="941" spans="1:8" hidden="1" x14ac:dyDescent="0.25">
      <c r="A941" s="17">
        <v>43272</v>
      </c>
      <c r="B941" s="10" t="s">
        <v>1399</v>
      </c>
      <c r="C941" s="11" t="s">
        <v>1814</v>
      </c>
      <c r="E941" s="8">
        <v>321208</v>
      </c>
      <c r="G941" s="6">
        <f t="shared" si="22"/>
        <v>321208</v>
      </c>
    </row>
    <row r="942" spans="1:8" hidden="1" x14ac:dyDescent="0.25">
      <c r="A942" s="17">
        <v>43272</v>
      </c>
      <c r="B942" s="10" t="s">
        <v>1399</v>
      </c>
      <c r="C942" s="11" t="s">
        <v>1814</v>
      </c>
      <c r="E942" s="8">
        <v>6808</v>
      </c>
      <c r="G942" s="6">
        <f t="shared" si="22"/>
        <v>6808</v>
      </c>
    </row>
    <row r="943" spans="1:8" hidden="1" x14ac:dyDescent="0.25">
      <c r="A943" s="17">
        <v>43272</v>
      </c>
      <c r="B943" s="10" t="s">
        <v>40</v>
      </c>
      <c r="C943" s="11" t="s">
        <v>164</v>
      </c>
      <c r="E943" s="8">
        <v>679</v>
      </c>
      <c r="G943" s="6">
        <f t="shared" si="22"/>
        <v>679</v>
      </c>
    </row>
    <row r="944" spans="1:8" hidden="1" x14ac:dyDescent="0.25">
      <c r="A944" s="17">
        <v>43280</v>
      </c>
      <c r="B944" s="10" t="s">
        <v>2786</v>
      </c>
      <c r="C944" s="11" t="s">
        <v>161</v>
      </c>
      <c r="F944" s="9">
        <v>300000</v>
      </c>
      <c r="G944" s="6">
        <f t="shared" si="22"/>
        <v>-300000</v>
      </c>
      <c r="H944" s="77" t="s">
        <v>3656</v>
      </c>
    </row>
    <row r="945" spans="1:8" ht="31.5" hidden="1" x14ac:dyDescent="0.25">
      <c r="A945" s="17">
        <v>43287</v>
      </c>
      <c r="B945" s="10" t="s">
        <v>2786</v>
      </c>
      <c r="C945" s="11" t="s">
        <v>166</v>
      </c>
      <c r="F945" s="9">
        <v>350000</v>
      </c>
      <c r="G945" s="6">
        <f t="shared" si="22"/>
        <v>-350000</v>
      </c>
      <c r="H945" s="268" t="s">
        <v>3664</v>
      </c>
    </row>
    <row r="946" spans="1:8" hidden="1" x14ac:dyDescent="0.25">
      <c r="A946" s="17">
        <v>43287</v>
      </c>
      <c r="B946" s="10" t="s">
        <v>1399</v>
      </c>
      <c r="C946" s="11" t="s">
        <v>166</v>
      </c>
      <c r="F946" s="9">
        <v>350000</v>
      </c>
      <c r="G946" s="6">
        <f t="shared" si="22"/>
        <v>-350000</v>
      </c>
      <c r="H946" s="269"/>
    </row>
    <row r="947" spans="1:8" hidden="1" x14ac:dyDescent="0.25">
      <c r="A947" s="17">
        <v>43300</v>
      </c>
      <c r="B947" s="10" t="s">
        <v>1399</v>
      </c>
      <c r="C947" s="11" t="s">
        <v>1814</v>
      </c>
      <c r="E947" s="8">
        <v>395408</v>
      </c>
      <c r="G947" s="6">
        <f t="shared" si="22"/>
        <v>395408</v>
      </c>
    </row>
    <row r="948" spans="1:8" hidden="1" x14ac:dyDescent="0.25">
      <c r="A948" s="17">
        <v>43300</v>
      </c>
      <c r="B948" s="10" t="s">
        <v>2651</v>
      </c>
      <c r="C948" s="11" t="s">
        <v>1802</v>
      </c>
      <c r="E948" s="8">
        <v>71751</v>
      </c>
      <c r="G948" s="6">
        <f t="shared" si="22"/>
        <v>71751</v>
      </c>
    </row>
    <row r="949" spans="1:8" hidden="1" x14ac:dyDescent="0.25">
      <c r="A949" s="17">
        <v>43300</v>
      </c>
      <c r="B949" s="10" t="s">
        <v>2651</v>
      </c>
      <c r="C949" s="11" t="s">
        <v>1802</v>
      </c>
      <c r="E949" s="8">
        <v>33292</v>
      </c>
      <c r="G949" s="6">
        <f t="shared" si="22"/>
        <v>33292</v>
      </c>
    </row>
    <row r="950" spans="1:8" hidden="1" x14ac:dyDescent="0.25">
      <c r="A950" s="17">
        <v>43300</v>
      </c>
      <c r="B950" s="10" t="s">
        <v>2651</v>
      </c>
      <c r="C950" s="11" t="s">
        <v>1802</v>
      </c>
      <c r="E950" s="8">
        <v>592361</v>
      </c>
      <c r="G950" s="6">
        <f t="shared" si="22"/>
        <v>592361</v>
      </c>
    </row>
    <row r="951" spans="1:8" hidden="1" x14ac:dyDescent="0.25">
      <c r="A951" s="17">
        <v>43300</v>
      </c>
      <c r="B951" s="10" t="s">
        <v>1399</v>
      </c>
      <c r="C951" s="11" t="s">
        <v>1802</v>
      </c>
      <c r="E951" s="8">
        <v>8095</v>
      </c>
      <c r="G951" s="6">
        <f t="shared" si="22"/>
        <v>8095</v>
      </c>
    </row>
    <row r="952" spans="1:8" hidden="1" x14ac:dyDescent="0.25">
      <c r="A952" s="17">
        <v>43300</v>
      </c>
      <c r="B952" s="10" t="s">
        <v>1399</v>
      </c>
      <c r="C952" s="11" t="s">
        <v>1802</v>
      </c>
      <c r="E952" s="8">
        <v>3296</v>
      </c>
      <c r="G952" s="6">
        <f t="shared" si="22"/>
        <v>3296</v>
      </c>
    </row>
    <row r="953" spans="1:8" hidden="1" x14ac:dyDescent="0.25">
      <c r="A953" s="17">
        <v>43300</v>
      </c>
      <c r="B953" s="10" t="s">
        <v>2786</v>
      </c>
      <c r="C953" s="11" t="s">
        <v>166</v>
      </c>
      <c r="E953" s="8">
        <v>8000</v>
      </c>
      <c r="G953" s="6">
        <f t="shared" si="22"/>
        <v>8000</v>
      </c>
    </row>
    <row r="954" spans="1:8" hidden="1" x14ac:dyDescent="0.25">
      <c r="A954" s="17">
        <v>43300</v>
      </c>
      <c r="B954" s="10" t="s">
        <v>2786</v>
      </c>
      <c r="C954" s="11" t="s">
        <v>166</v>
      </c>
      <c r="E954" s="8">
        <v>9100</v>
      </c>
      <c r="G954" s="6">
        <f t="shared" si="22"/>
        <v>9100</v>
      </c>
    </row>
    <row r="955" spans="1:8" hidden="1" x14ac:dyDescent="0.25">
      <c r="A955" s="17">
        <v>43300</v>
      </c>
      <c r="B955" s="10" t="s">
        <v>2786</v>
      </c>
      <c r="C955" s="11" t="s">
        <v>166</v>
      </c>
      <c r="E955" s="8">
        <v>9000</v>
      </c>
      <c r="G955" s="6">
        <f t="shared" si="22"/>
        <v>9000</v>
      </c>
    </row>
    <row r="956" spans="1:8" hidden="1" x14ac:dyDescent="0.25">
      <c r="A956" s="17">
        <v>43300</v>
      </c>
      <c r="B956" s="10" t="s">
        <v>2786</v>
      </c>
      <c r="C956" s="11" t="s">
        <v>166</v>
      </c>
      <c r="E956" s="8">
        <v>4450</v>
      </c>
      <c r="G956" s="6">
        <f t="shared" si="22"/>
        <v>4450</v>
      </c>
    </row>
    <row r="957" spans="1:8" hidden="1" x14ac:dyDescent="0.25">
      <c r="A957" s="17">
        <v>43300</v>
      </c>
      <c r="B957" s="10" t="s">
        <v>1399</v>
      </c>
      <c r="C957" s="11" t="s">
        <v>166</v>
      </c>
      <c r="E957" s="8">
        <v>110000</v>
      </c>
      <c r="G957" s="6">
        <f t="shared" si="22"/>
        <v>110000</v>
      </c>
    </row>
    <row r="958" spans="1:8" hidden="1" x14ac:dyDescent="0.25">
      <c r="A958" s="17">
        <v>43315</v>
      </c>
      <c r="B958" s="10" t="s">
        <v>2651</v>
      </c>
      <c r="C958" s="11" t="s">
        <v>1802</v>
      </c>
      <c r="F958" s="9">
        <f>SUM((1500000-1500000*2%))</f>
        <v>1470000</v>
      </c>
      <c r="G958" s="6">
        <f t="shared" si="22"/>
        <v>-1470000</v>
      </c>
      <c r="H958" s="31" t="s">
        <v>3718</v>
      </c>
    </row>
    <row r="959" spans="1:8" hidden="1" x14ac:dyDescent="0.25">
      <c r="A959" s="17">
        <v>43304</v>
      </c>
      <c r="B959" s="10" t="s">
        <v>2651</v>
      </c>
      <c r="C959" s="11" t="s">
        <v>1802</v>
      </c>
      <c r="E959" s="8">
        <v>1665915</v>
      </c>
      <c r="G959" s="6">
        <f t="shared" si="22"/>
        <v>1665915</v>
      </c>
    </row>
    <row r="960" spans="1:8" hidden="1" x14ac:dyDescent="0.25">
      <c r="A960" s="17">
        <v>43313</v>
      </c>
      <c r="B960" s="10" t="s">
        <v>1399</v>
      </c>
      <c r="C960" s="11" t="s">
        <v>1814</v>
      </c>
      <c r="E960" s="8">
        <v>705608</v>
      </c>
      <c r="G960" s="6">
        <f t="shared" si="22"/>
        <v>705608</v>
      </c>
    </row>
    <row r="961" spans="1:8" hidden="1" x14ac:dyDescent="0.25">
      <c r="A961" s="17">
        <v>43313</v>
      </c>
      <c r="B961" s="10" t="s">
        <v>2786</v>
      </c>
      <c r="C961" s="11" t="s">
        <v>180</v>
      </c>
      <c r="E961" s="8">
        <v>7400</v>
      </c>
      <c r="G961" s="6">
        <f t="shared" si="22"/>
        <v>7400</v>
      </c>
    </row>
    <row r="962" spans="1:8" hidden="1" x14ac:dyDescent="0.25">
      <c r="A962" s="17">
        <v>43307</v>
      </c>
      <c r="B962" s="10" t="s">
        <v>2786</v>
      </c>
      <c r="C962" s="11" t="s">
        <v>180</v>
      </c>
      <c r="E962" s="8">
        <v>6000</v>
      </c>
      <c r="G962" s="6">
        <f t="shared" si="22"/>
        <v>6000</v>
      </c>
    </row>
    <row r="963" spans="1:8" hidden="1" x14ac:dyDescent="0.25">
      <c r="A963" s="17">
        <v>43305</v>
      </c>
      <c r="B963" s="10" t="s">
        <v>2270</v>
      </c>
      <c r="C963" s="11" t="s">
        <v>166</v>
      </c>
      <c r="E963" s="8">
        <v>8600</v>
      </c>
      <c r="G963" s="6">
        <f t="shared" ref="G963:G1006" si="23">E963-F963</f>
        <v>8600</v>
      </c>
    </row>
    <row r="964" spans="1:8" hidden="1" x14ac:dyDescent="0.25">
      <c r="A964" s="17">
        <v>43305</v>
      </c>
      <c r="B964" s="10" t="s">
        <v>2786</v>
      </c>
      <c r="C964" s="11" t="s">
        <v>166</v>
      </c>
      <c r="E964" s="8">
        <v>8600</v>
      </c>
      <c r="G964" s="6">
        <f t="shared" si="23"/>
        <v>8600</v>
      </c>
    </row>
    <row r="965" spans="1:8" hidden="1" x14ac:dyDescent="0.25">
      <c r="A965" s="17">
        <v>43315</v>
      </c>
      <c r="B965" s="10" t="s">
        <v>1399</v>
      </c>
      <c r="C965" s="11" t="s">
        <v>1814</v>
      </c>
      <c r="E965" s="8">
        <v>25550</v>
      </c>
      <c r="G965" s="6">
        <f t="shared" si="23"/>
        <v>25550</v>
      </c>
      <c r="H965" s="127"/>
    </row>
    <row r="966" spans="1:8" hidden="1" x14ac:dyDescent="0.25">
      <c r="A966" s="17">
        <v>43290</v>
      </c>
      <c r="B966" s="10" t="s">
        <v>1399</v>
      </c>
      <c r="C966" s="11" t="s">
        <v>1802</v>
      </c>
      <c r="E966" s="8">
        <v>1800</v>
      </c>
      <c r="G966" s="6">
        <f t="shared" si="23"/>
        <v>1800</v>
      </c>
    </row>
    <row r="967" spans="1:8" hidden="1" x14ac:dyDescent="0.25">
      <c r="A967" s="17">
        <v>43290</v>
      </c>
      <c r="B967" s="10" t="s">
        <v>2651</v>
      </c>
      <c r="C967" s="11" t="s">
        <v>1802</v>
      </c>
      <c r="E967" s="8">
        <v>245053</v>
      </c>
      <c r="G967" s="6">
        <f t="shared" si="23"/>
        <v>245053</v>
      </c>
    </row>
    <row r="968" spans="1:8" hidden="1" x14ac:dyDescent="0.25">
      <c r="A968" s="17">
        <v>43290</v>
      </c>
      <c r="B968" s="10" t="s">
        <v>2651</v>
      </c>
      <c r="C968" s="11" t="s">
        <v>1802</v>
      </c>
      <c r="E968" s="8">
        <v>59832</v>
      </c>
      <c r="G968" s="6">
        <f t="shared" si="23"/>
        <v>59832</v>
      </c>
    </row>
    <row r="969" spans="1:8" hidden="1" x14ac:dyDescent="0.25">
      <c r="A969" s="17">
        <v>43290</v>
      </c>
      <c r="B969" s="10" t="s">
        <v>1399</v>
      </c>
      <c r="C969" s="11" t="s">
        <v>1802</v>
      </c>
      <c r="E969" s="8">
        <v>15245</v>
      </c>
      <c r="G969" s="6">
        <f t="shared" si="23"/>
        <v>15245</v>
      </c>
    </row>
    <row r="970" spans="1:8" hidden="1" x14ac:dyDescent="0.25">
      <c r="A970" s="17">
        <v>43290</v>
      </c>
      <c r="B970" s="10" t="s">
        <v>1399</v>
      </c>
      <c r="C970" s="11" t="s">
        <v>1802</v>
      </c>
      <c r="E970" s="8">
        <v>7042</v>
      </c>
      <c r="G970" s="6">
        <f t="shared" si="23"/>
        <v>7042</v>
      </c>
    </row>
    <row r="971" spans="1:8" hidden="1" x14ac:dyDescent="0.25">
      <c r="A971" s="17">
        <v>43290</v>
      </c>
      <c r="B971" s="10" t="s">
        <v>1399</v>
      </c>
      <c r="C971" s="11" t="s">
        <v>1802</v>
      </c>
      <c r="E971" s="8">
        <v>82600</v>
      </c>
      <c r="G971" s="6">
        <f t="shared" si="23"/>
        <v>82600</v>
      </c>
    </row>
    <row r="972" spans="1:8" hidden="1" x14ac:dyDescent="0.25">
      <c r="A972" s="17">
        <v>43290</v>
      </c>
      <c r="B972" s="10" t="s">
        <v>2651</v>
      </c>
      <c r="C972" s="11" t="s">
        <v>1802</v>
      </c>
      <c r="E972" s="8">
        <v>17826</v>
      </c>
      <c r="G972" s="6">
        <f t="shared" si="23"/>
        <v>17826</v>
      </c>
    </row>
    <row r="973" spans="1:8" hidden="1" x14ac:dyDescent="0.25">
      <c r="A973" s="17">
        <v>43290</v>
      </c>
      <c r="B973" s="10" t="s">
        <v>1399</v>
      </c>
      <c r="C973" s="11" t="s">
        <v>1802</v>
      </c>
      <c r="E973" s="8">
        <v>6680</v>
      </c>
      <c r="G973" s="6">
        <f t="shared" si="23"/>
        <v>6680</v>
      </c>
    </row>
    <row r="974" spans="1:8" hidden="1" x14ac:dyDescent="0.25">
      <c r="A974" s="17">
        <v>43290</v>
      </c>
      <c r="B974" s="10" t="s">
        <v>1399</v>
      </c>
      <c r="C974" s="11" t="s">
        <v>1802</v>
      </c>
      <c r="E974" s="8">
        <v>1600</v>
      </c>
      <c r="G974" s="6">
        <f t="shared" si="23"/>
        <v>1600</v>
      </c>
    </row>
    <row r="975" spans="1:8" hidden="1" x14ac:dyDescent="0.25">
      <c r="A975" s="17">
        <v>43307</v>
      </c>
      <c r="B975" s="21" t="s">
        <v>11</v>
      </c>
      <c r="C975" s="11" t="s">
        <v>164</v>
      </c>
      <c r="E975" s="8">
        <v>5815</v>
      </c>
      <c r="G975" s="6">
        <f t="shared" si="23"/>
        <v>5815</v>
      </c>
    </row>
    <row r="976" spans="1:8" hidden="1" x14ac:dyDescent="0.25">
      <c r="A976" s="17">
        <v>43307</v>
      </c>
      <c r="B976" s="50" t="s">
        <v>3732</v>
      </c>
      <c r="C976" s="11" t="s">
        <v>166</v>
      </c>
      <c r="E976" s="8">
        <v>4300</v>
      </c>
      <c r="G976" s="6">
        <f t="shared" si="23"/>
        <v>4300</v>
      </c>
    </row>
    <row r="977" spans="1:8" hidden="1" x14ac:dyDescent="0.25">
      <c r="A977" s="17">
        <v>43307</v>
      </c>
      <c r="B977" s="50" t="s">
        <v>3732</v>
      </c>
      <c r="C977" s="11" t="s">
        <v>166</v>
      </c>
      <c r="E977" s="8">
        <v>121656</v>
      </c>
      <c r="G977" s="6">
        <f t="shared" si="23"/>
        <v>121656</v>
      </c>
    </row>
    <row r="978" spans="1:8" hidden="1" x14ac:dyDescent="0.25">
      <c r="A978" s="17">
        <v>43307</v>
      </c>
      <c r="B978" s="50" t="s">
        <v>3732</v>
      </c>
      <c r="C978" s="11" t="s">
        <v>166</v>
      </c>
      <c r="E978" s="8">
        <v>4300</v>
      </c>
      <c r="G978" s="6">
        <f t="shared" si="23"/>
        <v>4300</v>
      </c>
    </row>
    <row r="979" spans="1:8" hidden="1" x14ac:dyDescent="0.25">
      <c r="A979" s="17">
        <v>43328</v>
      </c>
      <c r="B979" s="50" t="s">
        <v>3732</v>
      </c>
      <c r="C979" s="11" t="s">
        <v>166</v>
      </c>
      <c r="E979" s="8">
        <v>7660</v>
      </c>
      <c r="G979" s="6">
        <f t="shared" si="23"/>
        <v>7660</v>
      </c>
    </row>
    <row r="980" spans="1:8" hidden="1" x14ac:dyDescent="0.25">
      <c r="A980" s="17">
        <v>43328</v>
      </c>
      <c r="B980" s="50" t="s">
        <v>1399</v>
      </c>
      <c r="C980" s="11" t="s">
        <v>166</v>
      </c>
      <c r="E980" s="8">
        <v>44000</v>
      </c>
      <c r="G980" s="6">
        <f t="shared" si="23"/>
        <v>44000</v>
      </c>
    </row>
    <row r="981" spans="1:8" hidden="1" x14ac:dyDescent="0.25">
      <c r="A981" s="17">
        <v>43328</v>
      </c>
      <c r="B981" s="40" t="s">
        <v>3621</v>
      </c>
      <c r="C981" s="11" t="s">
        <v>166</v>
      </c>
      <c r="E981" s="8">
        <v>59200</v>
      </c>
      <c r="G981" s="6">
        <f t="shared" si="23"/>
        <v>59200</v>
      </c>
    </row>
    <row r="982" spans="1:8" hidden="1" x14ac:dyDescent="0.25">
      <c r="A982" s="17">
        <v>43328</v>
      </c>
      <c r="B982" s="40" t="s">
        <v>3621</v>
      </c>
      <c r="C982" s="11" t="s">
        <v>166</v>
      </c>
      <c r="E982" s="8">
        <v>59200</v>
      </c>
      <c r="G982" s="6">
        <f t="shared" si="23"/>
        <v>59200</v>
      </c>
    </row>
    <row r="983" spans="1:8" hidden="1" x14ac:dyDescent="0.25">
      <c r="A983" s="55">
        <v>43322</v>
      </c>
      <c r="B983" s="10" t="s">
        <v>1399</v>
      </c>
      <c r="C983" s="11" t="s">
        <v>166</v>
      </c>
      <c r="F983" s="9">
        <v>212538</v>
      </c>
      <c r="G983" s="6">
        <f t="shared" si="23"/>
        <v>-212538</v>
      </c>
      <c r="H983" s="77"/>
    </row>
    <row r="984" spans="1:8" hidden="1" x14ac:dyDescent="0.25">
      <c r="A984" s="55">
        <v>43322</v>
      </c>
      <c r="B984" s="10" t="s">
        <v>2270</v>
      </c>
      <c r="C984" s="11" t="s">
        <v>166</v>
      </c>
      <c r="F984" s="9">
        <v>8600</v>
      </c>
      <c r="G984" s="6">
        <f t="shared" si="23"/>
        <v>-8600</v>
      </c>
      <c r="H984" s="78" t="s">
        <v>3744</v>
      </c>
    </row>
    <row r="985" spans="1:8" hidden="1" x14ac:dyDescent="0.25">
      <c r="A985" s="55">
        <v>43322</v>
      </c>
      <c r="B985" s="10" t="s">
        <v>2786</v>
      </c>
      <c r="C985" s="11" t="s">
        <v>166</v>
      </c>
      <c r="F985" s="9">
        <v>118971</v>
      </c>
      <c r="G985" s="6">
        <f t="shared" si="23"/>
        <v>-118971</v>
      </c>
      <c r="H985" s="79"/>
    </row>
    <row r="986" spans="1:8" hidden="1" x14ac:dyDescent="0.25">
      <c r="A986" s="55">
        <v>43320</v>
      </c>
      <c r="B986" s="10" t="s">
        <v>1399</v>
      </c>
      <c r="C986" s="11" t="s">
        <v>1814</v>
      </c>
      <c r="E986" s="8">
        <v>282988</v>
      </c>
      <c r="G986" s="6">
        <f t="shared" si="23"/>
        <v>282988</v>
      </c>
    </row>
    <row r="987" spans="1:8" hidden="1" x14ac:dyDescent="0.25">
      <c r="A987" s="265">
        <v>43339</v>
      </c>
      <c r="B987" s="10" t="s">
        <v>1399</v>
      </c>
      <c r="C987" s="11" t="s">
        <v>166</v>
      </c>
      <c r="E987" s="8">
        <v>55000</v>
      </c>
      <c r="G987" s="6">
        <f t="shared" si="23"/>
        <v>55000</v>
      </c>
    </row>
    <row r="988" spans="1:8" hidden="1" x14ac:dyDescent="0.25">
      <c r="A988" s="265">
        <v>43343</v>
      </c>
      <c r="B988" s="40" t="s">
        <v>3621</v>
      </c>
      <c r="C988" s="11" t="s">
        <v>166</v>
      </c>
      <c r="E988" s="8">
        <v>37000</v>
      </c>
      <c r="G988" s="6">
        <f t="shared" si="23"/>
        <v>37000</v>
      </c>
    </row>
    <row r="989" spans="1:8" hidden="1" x14ac:dyDescent="0.25">
      <c r="A989" s="265">
        <v>43343</v>
      </c>
      <c r="B989" s="10" t="s">
        <v>3732</v>
      </c>
      <c r="C989" s="11" t="s">
        <v>166</v>
      </c>
      <c r="E989" s="8">
        <v>6900</v>
      </c>
      <c r="G989" s="6">
        <f t="shared" si="23"/>
        <v>6900</v>
      </c>
    </row>
    <row r="990" spans="1:8" hidden="1" x14ac:dyDescent="0.25">
      <c r="A990" s="265">
        <v>43343</v>
      </c>
      <c r="B990" s="10" t="s">
        <v>1399</v>
      </c>
      <c r="C990" s="11" t="s">
        <v>166</v>
      </c>
      <c r="E990" s="8">
        <v>55000</v>
      </c>
      <c r="G990" s="6">
        <f t="shared" si="23"/>
        <v>55000</v>
      </c>
    </row>
    <row r="991" spans="1:8" hidden="1" x14ac:dyDescent="0.25">
      <c r="A991" s="265">
        <v>43343</v>
      </c>
      <c r="B991" s="40" t="s">
        <v>3621</v>
      </c>
      <c r="C991" s="11" t="s">
        <v>166</v>
      </c>
      <c r="E991" s="8">
        <v>59200</v>
      </c>
      <c r="G991" s="6">
        <f t="shared" si="23"/>
        <v>59200</v>
      </c>
    </row>
    <row r="992" spans="1:8" hidden="1" x14ac:dyDescent="0.25">
      <c r="A992" s="265">
        <v>43343</v>
      </c>
      <c r="B992" s="10" t="s">
        <v>1399</v>
      </c>
      <c r="C992" s="11" t="s">
        <v>1814</v>
      </c>
      <c r="E992" s="8">
        <v>43293</v>
      </c>
      <c r="G992" s="6">
        <f t="shared" si="23"/>
        <v>43293</v>
      </c>
    </row>
    <row r="993" spans="1:8" hidden="1" x14ac:dyDescent="0.25">
      <c r="A993" s="265">
        <v>43343</v>
      </c>
      <c r="B993" s="10" t="s">
        <v>1399</v>
      </c>
      <c r="C993" s="11" t="s">
        <v>1814</v>
      </c>
      <c r="E993" s="8">
        <v>299085</v>
      </c>
      <c r="G993" s="6">
        <f t="shared" si="23"/>
        <v>299085</v>
      </c>
    </row>
    <row r="994" spans="1:8" hidden="1" x14ac:dyDescent="0.25">
      <c r="A994" s="265">
        <v>43299</v>
      </c>
      <c r="B994" s="10" t="s">
        <v>1399</v>
      </c>
      <c r="C994" s="11" t="s">
        <v>1814</v>
      </c>
      <c r="F994" s="9">
        <v>500000</v>
      </c>
      <c r="G994" s="6">
        <f t="shared" si="23"/>
        <v>-500000</v>
      </c>
      <c r="H994" s="31" t="s">
        <v>3695</v>
      </c>
    </row>
    <row r="995" spans="1:8" hidden="1" x14ac:dyDescent="0.25">
      <c r="A995" s="265">
        <v>43342</v>
      </c>
      <c r="B995" s="10" t="s">
        <v>2651</v>
      </c>
      <c r="C995" s="11" t="s">
        <v>1802</v>
      </c>
      <c r="E995" s="8">
        <v>48818</v>
      </c>
      <c r="G995" s="6">
        <f t="shared" si="23"/>
        <v>48818</v>
      </c>
    </row>
    <row r="996" spans="1:8" hidden="1" x14ac:dyDescent="0.25">
      <c r="A996" s="265">
        <v>43342</v>
      </c>
      <c r="B996" s="10" t="s">
        <v>1399</v>
      </c>
      <c r="C996" s="11" t="s">
        <v>1802</v>
      </c>
      <c r="E996" s="8">
        <v>9880</v>
      </c>
      <c r="G996" s="6">
        <f t="shared" si="23"/>
        <v>9880</v>
      </c>
    </row>
    <row r="997" spans="1:8" hidden="1" x14ac:dyDescent="0.25">
      <c r="A997" s="265">
        <v>43342</v>
      </c>
      <c r="B997" s="10" t="s">
        <v>1399</v>
      </c>
      <c r="C997" s="11" t="s">
        <v>1802</v>
      </c>
      <c r="E997" s="8">
        <v>2472</v>
      </c>
      <c r="G997" s="6">
        <f t="shared" si="23"/>
        <v>2472</v>
      </c>
    </row>
    <row r="998" spans="1:8" hidden="1" x14ac:dyDescent="0.25">
      <c r="A998" s="265">
        <v>43342</v>
      </c>
      <c r="B998" s="10" t="s">
        <v>1399</v>
      </c>
      <c r="C998" s="11" t="s">
        <v>1802</v>
      </c>
      <c r="E998" s="8">
        <v>4320</v>
      </c>
      <c r="G998" s="6">
        <f t="shared" si="23"/>
        <v>4320</v>
      </c>
    </row>
    <row r="999" spans="1:8" hidden="1" x14ac:dyDescent="0.25">
      <c r="A999" s="265">
        <v>43342</v>
      </c>
      <c r="B999" s="10" t="s">
        <v>2651</v>
      </c>
      <c r="C999" s="11" t="s">
        <v>1802</v>
      </c>
      <c r="E999" s="8">
        <v>25000</v>
      </c>
      <c r="G999" s="6">
        <f t="shared" si="23"/>
        <v>25000</v>
      </c>
    </row>
    <row r="1000" spans="1:8" hidden="1" x14ac:dyDescent="0.25">
      <c r="A1000" s="265">
        <v>43351</v>
      </c>
      <c r="B1000" s="40" t="s">
        <v>3621</v>
      </c>
      <c r="C1000" s="11" t="s">
        <v>180</v>
      </c>
      <c r="E1000" s="8">
        <v>578880</v>
      </c>
      <c r="G1000" s="6">
        <f t="shared" si="23"/>
        <v>578880</v>
      </c>
    </row>
    <row r="1001" spans="1:8" hidden="1" x14ac:dyDescent="0.25">
      <c r="A1001" s="265">
        <v>43354</v>
      </c>
      <c r="B1001" s="10" t="s">
        <v>2932</v>
      </c>
      <c r="C1001" s="11" t="s">
        <v>180</v>
      </c>
      <c r="E1001" s="8">
        <v>1331000</v>
      </c>
      <c r="G1001" s="6">
        <f t="shared" si="23"/>
        <v>1331000</v>
      </c>
    </row>
    <row r="1002" spans="1:8" hidden="1" x14ac:dyDescent="0.25">
      <c r="A1002" s="265">
        <v>43351</v>
      </c>
      <c r="B1002" s="40" t="s">
        <v>3621</v>
      </c>
      <c r="C1002" s="11" t="s">
        <v>166</v>
      </c>
      <c r="E1002" s="8">
        <v>59200</v>
      </c>
      <c r="G1002" s="6">
        <f t="shared" si="23"/>
        <v>59200</v>
      </c>
    </row>
    <row r="1003" spans="1:8" hidden="1" x14ac:dyDescent="0.25">
      <c r="A1003" s="265">
        <v>43353</v>
      </c>
      <c r="B1003" s="10" t="s">
        <v>1399</v>
      </c>
      <c r="C1003" s="11" t="s">
        <v>1814</v>
      </c>
      <c r="E1003" s="8">
        <v>48186</v>
      </c>
      <c r="G1003" s="6">
        <f t="shared" si="23"/>
        <v>48186</v>
      </c>
    </row>
    <row r="1004" spans="1:8" hidden="1" x14ac:dyDescent="0.25">
      <c r="A1004" s="265">
        <v>43356</v>
      </c>
      <c r="B1004" s="10" t="s">
        <v>1399</v>
      </c>
      <c r="C1004" s="11" t="s">
        <v>180</v>
      </c>
      <c r="F1004" s="9">
        <v>20050</v>
      </c>
      <c r="G1004" s="6">
        <f t="shared" si="23"/>
        <v>-20050</v>
      </c>
      <c r="H1004" s="77"/>
    </row>
    <row r="1005" spans="1:8" hidden="1" x14ac:dyDescent="0.25">
      <c r="A1005" s="265">
        <v>43356</v>
      </c>
      <c r="B1005" s="10" t="s">
        <v>2226</v>
      </c>
      <c r="C1005" s="11" t="s">
        <v>180</v>
      </c>
      <c r="F1005" s="9">
        <v>22000</v>
      </c>
      <c r="G1005" s="6">
        <f t="shared" si="23"/>
        <v>-22000</v>
      </c>
      <c r="H1005" s="78"/>
    </row>
    <row r="1006" spans="1:8" hidden="1" x14ac:dyDescent="0.25">
      <c r="A1006" s="265">
        <v>43356</v>
      </c>
      <c r="B1006" s="10" t="s">
        <v>1396</v>
      </c>
      <c r="C1006" s="11" t="s">
        <v>180</v>
      </c>
      <c r="F1006" s="9">
        <v>104351</v>
      </c>
      <c r="G1006" s="6">
        <f t="shared" si="23"/>
        <v>-104351</v>
      </c>
      <c r="H1006" s="78"/>
    </row>
    <row r="1007" spans="1:8" hidden="1" x14ac:dyDescent="0.25">
      <c r="A1007" s="265">
        <v>43356</v>
      </c>
      <c r="B1007" s="10" t="s">
        <v>3400</v>
      </c>
      <c r="C1007" s="11" t="s">
        <v>180</v>
      </c>
      <c r="F1007" s="9">
        <v>25920</v>
      </c>
      <c r="G1007" s="6">
        <f t="shared" ref="G1007:G1091" si="24">E1007-F1007</f>
        <v>-25920</v>
      </c>
      <c r="H1007" s="78" t="s">
        <v>3893</v>
      </c>
    </row>
    <row r="1008" spans="1:8" hidden="1" x14ac:dyDescent="0.25">
      <c r="A1008" s="265">
        <v>43356</v>
      </c>
      <c r="B1008" s="10" t="s">
        <v>2786</v>
      </c>
      <c r="C1008" s="11" t="s">
        <v>180</v>
      </c>
      <c r="F1008" s="9">
        <v>107830</v>
      </c>
      <c r="G1008" s="6">
        <f t="shared" si="24"/>
        <v>-107830</v>
      </c>
      <c r="H1008" s="78"/>
    </row>
    <row r="1009" spans="1:8" hidden="1" x14ac:dyDescent="0.25">
      <c r="A1009" s="265">
        <v>43356</v>
      </c>
      <c r="B1009" s="40" t="s">
        <v>3621</v>
      </c>
      <c r="C1009" s="11" t="s">
        <v>180</v>
      </c>
      <c r="F1009" s="9">
        <f>599810-F1004-F1005-F1006-F1007-F1008</f>
        <v>319659</v>
      </c>
      <c r="G1009" s="6">
        <f t="shared" si="24"/>
        <v>-319659</v>
      </c>
      <c r="H1009" s="79"/>
    </row>
    <row r="1010" spans="1:8" hidden="1" x14ac:dyDescent="0.25">
      <c r="A1010" s="265">
        <v>43357</v>
      </c>
      <c r="B1010" s="10" t="s">
        <v>1399</v>
      </c>
      <c r="C1010" s="11" t="s">
        <v>1814</v>
      </c>
      <c r="F1010" s="9">
        <v>1000000</v>
      </c>
      <c r="G1010" s="6">
        <f t="shared" si="24"/>
        <v>-1000000</v>
      </c>
      <c r="H1010" s="77" t="s">
        <v>3895</v>
      </c>
    </row>
    <row r="1011" spans="1:8" hidden="1" x14ac:dyDescent="0.25">
      <c r="A1011" s="265">
        <v>43370</v>
      </c>
      <c r="B1011" s="40" t="s">
        <v>3621</v>
      </c>
      <c r="C1011" s="11" t="s">
        <v>166</v>
      </c>
      <c r="E1011" s="8">
        <v>59200</v>
      </c>
      <c r="G1011" s="6">
        <f t="shared" si="24"/>
        <v>59200</v>
      </c>
    </row>
    <row r="1012" spans="1:8" hidden="1" x14ac:dyDescent="0.25">
      <c r="A1012" s="265">
        <v>43370</v>
      </c>
      <c r="B1012" s="40" t="s">
        <v>3621</v>
      </c>
      <c r="C1012" s="11" t="s">
        <v>166</v>
      </c>
      <c r="E1012" s="8">
        <v>59200</v>
      </c>
      <c r="G1012" s="6">
        <f t="shared" si="24"/>
        <v>59200</v>
      </c>
    </row>
    <row r="1013" spans="1:8" hidden="1" x14ac:dyDescent="0.25">
      <c r="A1013" s="265">
        <v>43358</v>
      </c>
      <c r="B1013" s="10" t="s">
        <v>1399</v>
      </c>
      <c r="C1013" s="11" t="s">
        <v>166</v>
      </c>
      <c r="E1013" s="8">
        <v>1776981</v>
      </c>
      <c r="G1013" s="6">
        <f t="shared" si="24"/>
        <v>1776981</v>
      </c>
    </row>
    <row r="1014" spans="1:8" hidden="1" x14ac:dyDescent="0.25">
      <c r="A1014" s="265">
        <v>43358</v>
      </c>
      <c r="B1014" s="40" t="s">
        <v>3621</v>
      </c>
      <c r="C1014" s="11" t="s">
        <v>166</v>
      </c>
      <c r="E1014" s="8">
        <v>59200</v>
      </c>
      <c r="G1014" s="6">
        <f t="shared" si="24"/>
        <v>59200</v>
      </c>
    </row>
    <row r="1015" spans="1:8" hidden="1" x14ac:dyDescent="0.25">
      <c r="A1015" s="265">
        <v>43292</v>
      </c>
      <c r="B1015" s="10" t="s">
        <v>1399</v>
      </c>
      <c r="C1015" s="11" t="s">
        <v>166</v>
      </c>
      <c r="F1015" s="9">
        <v>1000000</v>
      </c>
      <c r="G1015" s="6">
        <f t="shared" si="24"/>
        <v>-1000000</v>
      </c>
      <c r="H1015" s="31" t="s">
        <v>3686</v>
      </c>
    </row>
    <row r="1016" spans="1:8" hidden="1" x14ac:dyDescent="0.25">
      <c r="A1016" s="265">
        <v>43370</v>
      </c>
      <c r="B1016" s="10" t="s">
        <v>3732</v>
      </c>
      <c r="C1016" s="11" t="s">
        <v>180</v>
      </c>
      <c r="E1016" s="8">
        <v>121875</v>
      </c>
      <c r="G1016" s="6">
        <f t="shared" si="24"/>
        <v>121875</v>
      </c>
    </row>
    <row r="1017" spans="1:8" hidden="1" x14ac:dyDescent="0.25">
      <c r="A1017" s="265">
        <v>43344</v>
      </c>
      <c r="B1017" s="10" t="s">
        <v>2651</v>
      </c>
      <c r="C1017" s="11" t="s">
        <v>1802</v>
      </c>
      <c r="E1017" s="8">
        <v>271266</v>
      </c>
      <c r="G1017" s="6">
        <f t="shared" si="24"/>
        <v>271266</v>
      </c>
    </row>
    <row r="1018" spans="1:8" hidden="1" x14ac:dyDescent="0.25">
      <c r="A1018" s="265">
        <v>43361</v>
      </c>
      <c r="B1018" s="10" t="s">
        <v>2651</v>
      </c>
      <c r="C1018" s="11" t="s">
        <v>1802</v>
      </c>
      <c r="E1018" s="8">
        <v>1881</v>
      </c>
      <c r="G1018" s="6">
        <f t="shared" si="24"/>
        <v>1881</v>
      </c>
    </row>
    <row r="1019" spans="1:8" hidden="1" x14ac:dyDescent="0.25">
      <c r="A1019" s="265">
        <v>43365</v>
      </c>
      <c r="B1019" s="10" t="s">
        <v>2651</v>
      </c>
      <c r="C1019" s="11" t="s">
        <v>1802</v>
      </c>
      <c r="E1019" s="8">
        <v>66105</v>
      </c>
      <c r="G1019" s="6">
        <f t="shared" si="24"/>
        <v>66105</v>
      </c>
    </row>
    <row r="1020" spans="1:8" hidden="1" x14ac:dyDescent="0.25">
      <c r="A1020" s="265">
        <v>43365</v>
      </c>
      <c r="B1020" s="10" t="s">
        <v>1399</v>
      </c>
      <c r="C1020" s="11" t="s">
        <v>1802</v>
      </c>
      <c r="E1020" s="8">
        <v>11974</v>
      </c>
      <c r="G1020" s="6">
        <f t="shared" si="24"/>
        <v>11974</v>
      </c>
    </row>
    <row r="1021" spans="1:8" hidden="1" x14ac:dyDescent="0.25">
      <c r="A1021" s="265">
        <v>43370</v>
      </c>
      <c r="B1021" s="10" t="s">
        <v>1399</v>
      </c>
      <c r="C1021" s="11" t="s">
        <v>1802</v>
      </c>
      <c r="E1021" s="8">
        <v>1798</v>
      </c>
      <c r="G1021" s="6">
        <f t="shared" si="24"/>
        <v>1798</v>
      </c>
    </row>
    <row r="1022" spans="1:8" hidden="1" x14ac:dyDescent="0.25">
      <c r="A1022" s="265">
        <v>43372</v>
      </c>
      <c r="B1022" s="10" t="s">
        <v>2786</v>
      </c>
      <c r="C1022" s="11" t="s">
        <v>169</v>
      </c>
      <c r="E1022" s="108"/>
      <c r="F1022" s="109">
        <v>53365</v>
      </c>
      <c r="G1022" s="6">
        <f t="shared" si="24"/>
        <v>-53365</v>
      </c>
      <c r="H1022" s="77"/>
    </row>
    <row r="1023" spans="1:8" hidden="1" x14ac:dyDescent="0.25">
      <c r="A1023" s="265">
        <v>43372</v>
      </c>
      <c r="B1023" s="10" t="s">
        <v>1399</v>
      </c>
      <c r="C1023" s="11" t="s">
        <v>169</v>
      </c>
      <c r="E1023" s="108"/>
      <c r="F1023" s="111">
        <v>21635</v>
      </c>
      <c r="G1023" s="6">
        <f t="shared" si="24"/>
        <v>-21635</v>
      </c>
      <c r="H1023" s="78" t="s">
        <v>3918</v>
      </c>
    </row>
    <row r="1024" spans="1:8" hidden="1" x14ac:dyDescent="0.25">
      <c r="A1024" s="265">
        <v>43374</v>
      </c>
      <c r="B1024" s="10" t="s">
        <v>2651</v>
      </c>
      <c r="C1024" s="11" t="s">
        <v>1802</v>
      </c>
      <c r="F1024" s="9">
        <v>784000</v>
      </c>
      <c r="G1024" s="6">
        <f t="shared" si="24"/>
        <v>-784000</v>
      </c>
      <c r="H1024" s="31" t="s">
        <v>3927</v>
      </c>
    </row>
    <row r="1025" spans="1:8" hidden="1" x14ac:dyDescent="0.25">
      <c r="A1025" s="265">
        <v>43374</v>
      </c>
      <c r="B1025" s="10" t="s">
        <v>2651</v>
      </c>
      <c r="C1025" s="11" t="s">
        <v>1802</v>
      </c>
      <c r="F1025" s="9">
        <v>500000</v>
      </c>
      <c r="G1025" s="6">
        <f t="shared" si="24"/>
        <v>-500000</v>
      </c>
      <c r="H1025" s="31" t="s">
        <v>3928</v>
      </c>
    </row>
    <row r="1026" spans="1:8" hidden="1" x14ac:dyDescent="0.25">
      <c r="A1026" s="265">
        <v>43374</v>
      </c>
      <c r="B1026" s="10" t="s">
        <v>1399</v>
      </c>
      <c r="C1026" s="11" t="s">
        <v>166</v>
      </c>
      <c r="F1026" s="9">
        <v>600000</v>
      </c>
      <c r="G1026" s="6">
        <f t="shared" si="24"/>
        <v>-600000</v>
      </c>
      <c r="H1026" s="13" t="s">
        <v>3934</v>
      </c>
    </row>
    <row r="1027" spans="1:8" hidden="1" x14ac:dyDescent="0.25">
      <c r="A1027" s="265">
        <v>43370</v>
      </c>
      <c r="B1027" s="40" t="s">
        <v>3621</v>
      </c>
      <c r="C1027" s="11" t="s">
        <v>166</v>
      </c>
      <c r="E1027" s="8">
        <v>21500</v>
      </c>
      <c r="G1027" s="6">
        <f t="shared" si="24"/>
        <v>21500</v>
      </c>
    </row>
    <row r="1028" spans="1:8" hidden="1" x14ac:dyDescent="0.25">
      <c r="A1028" s="265">
        <v>43370</v>
      </c>
      <c r="B1028" s="10" t="s">
        <v>3732</v>
      </c>
      <c r="C1028" s="11" t="s">
        <v>166</v>
      </c>
      <c r="E1028" s="8">
        <v>21200</v>
      </c>
      <c r="G1028" s="6">
        <f t="shared" si="24"/>
        <v>21200</v>
      </c>
    </row>
    <row r="1029" spans="1:8" hidden="1" x14ac:dyDescent="0.25">
      <c r="A1029" s="265">
        <v>43374</v>
      </c>
      <c r="B1029" s="40" t="s">
        <v>3621</v>
      </c>
      <c r="C1029" s="11" t="s">
        <v>166</v>
      </c>
      <c r="E1029" s="8">
        <v>59200</v>
      </c>
      <c r="G1029" s="6">
        <f t="shared" si="24"/>
        <v>59200</v>
      </c>
    </row>
    <row r="1030" spans="1:8" hidden="1" x14ac:dyDescent="0.25">
      <c r="A1030" s="265">
        <v>43374</v>
      </c>
      <c r="B1030" s="40" t="s">
        <v>3621</v>
      </c>
      <c r="C1030" s="11" t="s">
        <v>166</v>
      </c>
      <c r="E1030" s="108"/>
      <c r="F1030" s="110">
        <v>472900</v>
      </c>
      <c r="G1030" s="6">
        <f t="shared" si="24"/>
        <v>-472900</v>
      </c>
      <c r="H1030" s="77"/>
    </row>
    <row r="1031" spans="1:8" hidden="1" x14ac:dyDescent="0.25">
      <c r="A1031" s="265">
        <v>43374</v>
      </c>
      <c r="B1031" s="10" t="s">
        <v>1399</v>
      </c>
      <c r="C1031" s="11" t="s">
        <v>166</v>
      </c>
      <c r="E1031" s="108"/>
      <c r="F1031" s="110">
        <v>325125</v>
      </c>
      <c r="G1031" s="6">
        <f t="shared" si="24"/>
        <v>-325125</v>
      </c>
      <c r="H1031" s="78" t="s">
        <v>3947</v>
      </c>
    </row>
    <row r="1032" spans="1:8" hidden="1" x14ac:dyDescent="0.25">
      <c r="A1032" s="265">
        <v>43374</v>
      </c>
      <c r="B1032" s="10" t="s">
        <v>3732</v>
      </c>
      <c r="C1032" s="11" t="s">
        <v>166</v>
      </c>
      <c r="E1032" s="108"/>
      <c r="F1032" s="111">
        <f>806000-F1031-F1030</f>
        <v>7975</v>
      </c>
      <c r="G1032" s="6">
        <f t="shared" si="24"/>
        <v>-7975</v>
      </c>
      <c r="H1032" s="79"/>
    </row>
    <row r="1033" spans="1:8" hidden="1" x14ac:dyDescent="0.25">
      <c r="A1033" s="265">
        <v>43346</v>
      </c>
      <c r="B1033" s="10" t="s">
        <v>1399</v>
      </c>
      <c r="C1033" s="11" t="s">
        <v>166</v>
      </c>
      <c r="D1033" s="771"/>
      <c r="E1033" s="22">
        <v>98790</v>
      </c>
      <c r="F1033" s="279"/>
      <c r="G1033" s="6">
        <f t="shared" si="24"/>
        <v>98790</v>
      </c>
    </row>
    <row r="1034" spans="1:8" hidden="1" x14ac:dyDescent="0.25">
      <c r="A1034" s="265">
        <v>43383</v>
      </c>
      <c r="B1034" s="10" t="s">
        <v>3732</v>
      </c>
      <c r="C1034" s="11" t="s">
        <v>180</v>
      </c>
      <c r="D1034" s="771"/>
      <c r="E1034" s="282">
        <v>46840</v>
      </c>
      <c r="F1034" s="279"/>
      <c r="G1034" s="6">
        <f t="shared" si="24"/>
        <v>46840</v>
      </c>
    </row>
    <row r="1035" spans="1:8" hidden="1" x14ac:dyDescent="0.25">
      <c r="A1035" s="265">
        <v>43383</v>
      </c>
      <c r="B1035" s="10" t="s">
        <v>2932</v>
      </c>
      <c r="C1035" s="11" t="s">
        <v>180</v>
      </c>
      <c r="E1035" s="108"/>
      <c r="F1035" s="109">
        <v>500000</v>
      </c>
      <c r="G1035" s="6">
        <f t="shared" si="24"/>
        <v>-500000</v>
      </c>
      <c r="H1035" s="31" t="s">
        <v>3956</v>
      </c>
    </row>
    <row r="1036" spans="1:8" hidden="1" x14ac:dyDescent="0.25">
      <c r="A1036" s="265">
        <v>43383</v>
      </c>
      <c r="B1036" s="10" t="s">
        <v>2932</v>
      </c>
      <c r="C1036" s="11" t="s">
        <v>180</v>
      </c>
      <c r="E1036" s="108"/>
      <c r="F1036" s="111">
        <v>500000</v>
      </c>
      <c r="G1036" s="6">
        <f t="shared" si="24"/>
        <v>-500000</v>
      </c>
      <c r="H1036" s="31" t="s">
        <v>3955</v>
      </c>
    </row>
    <row r="1037" spans="1:8" hidden="1" x14ac:dyDescent="0.25">
      <c r="A1037" s="265">
        <v>43383</v>
      </c>
      <c r="B1037" s="10" t="s">
        <v>2651</v>
      </c>
      <c r="C1037" s="11" t="s">
        <v>1802</v>
      </c>
      <c r="E1037" s="108"/>
      <c r="F1037" s="109">
        <v>207927</v>
      </c>
      <c r="G1037" s="6">
        <f t="shared" si="24"/>
        <v>-207927</v>
      </c>
      <c r="H1037" s="7" t="s">
        <v>4032</v>
      </c>
    </row>
    <row r="1038" spans="1:8" hidden="1" x14ac:dyDescent="0.25">
      <c r="A1038" s="265">
        <v>43383</v>
      </c>
      <c r="B1038" s="10" t="s">
        <v>1399</v>
      </c>
      <c r="C1038" s="11" t="s">
        <v>1802</v>
      </c>
      <c r="E1038" s="108"/>
      <c r="F1038" s="111">
        <v>150637</v>
      </c>
      <c r="G1038" s="6">
        <f t="shared" si="24"/>
        <v>-150637</v>
      </c>
      <c r="H1038" s="7" t="s">
        <v>4032</v>
      </c>
    </row>
    <row r="1039" spans="1:8" hidden="1" x14ac:dyDescent="0.25">
      <c r="A1039" s="265">
        <v>43388</v>
      </c>
      <c r="B1039" s="10" t="s">
        <v>1399</v>
      </c>
      <c r="C1039" s="11" t="s">
        <v>1814</v>
      </c>
      <c r="D1039" s="771"/>
      <c r="E1039" s="280">
        <v>128475</v>
      </c>
      <c r="F1039" s="279"/>
      <c r="G1039" s="6">
        <f t="shared" si="24"/>
        <v>128475</v>
      </c>
    </row>
    <row r="1040" spans="1:8" hidden="1" x14ac:dyDescent="0.25">
      <c r="A1040" s="265">
        <v>43388</v>
      </c>
      <c r="B1040" s="10" t="s">
        <v>1399</v>
      </c>
      <c r="C1040" s="11" t="s">
        <v>1814</v>
      </c>
      <c r="D1040" s="771"/>
      <c r="E1040" s="282">
        <v>103000</v>
      </c>
      <c r="F1040" s="279"/>
      <c r="G1040" s="6">
        <f t="shared" si="24"/>
        <v>103000</v>
      </c>
    </row>
    <row r="1041" spans="1:8" hidden="1" x14ac:dyDescent="0.25">
      <c r="A1041" s="265">
        <v>43372</v>
      </c>
      <c r="B1041" s="10" t="s">
        <v>1399</v>
      </c>
      <c r="C1041" s="11" t="s">
        <v>164</v>
      </c>
      <c r="D1041" s="771"/>
      <c r="E1041" s="22">
        <v>4358</v>
      </c>
      <c r="F1041" s="279"/>
      <c r="G1041" s="6">
        <f t="shared" si="24"/>
        <v>4358</v>
      </c>
    </row>
    <row r="1042" spans="1:8" hidden="1" x14ac:dyDescent="0.25">
      <c r="A1042" s="265">
        <v>43372</v>
      </c>
      <c r="B1042" s="40" t="s">
        <v>3621</v>
      </c>
      <c r="C1042" s="11" t="s">
        <v>166</v>
      </c>
      <c r="D1042" s="771"/>
      <c r="E1042" s="280">
        <v>59200</v>
      </c>
      <c r="F1042" s="279"/>
      <c r="G1042" s="6">
        <f t="shared" si="24"/>
        <v>59200</v>
      </c>
    </row>
    <row r="1043" spans="1:8" hidden="1" x14ac:dyDescent="0.25">
      <c r="A1043" s="265">
        <v>43372</v>
      </c>
      <c r="B1043" s="10" t="s">
        <v>3732</v>
      </c>
      <c r="C1043" s="11" t="s">
        <v>166</v>
      </c>
      <c r="D1043" s="771"/>
      <c r="E1043" s="282">
        <v>8800</v>
      </c>
      <c r="F1043" s="279"/>
      <c r="G1043" s="6">
        <f t="shared" si="24"/>
        <v>8800</v>
      </c>
    </row>
    <row r="1044" spans="1:8" hidden="1" x14ac:dyDescent="0.25">
      <c r="A1044" s="265">
        <v>43389</v>
      </c>
      <c r="B1044" s="10" t="s">
        <v>1399</v>
      </c>
      <c r="C1044" s="11" t="s">
        <v>1814</v>
      </c>
      <c r="D1044" s="771"/>
      <c r="E1044" s="22">
        <v>27380</v>
      </c>
      <c r="F1044" s="279"/>
      <c r="G1044" s="6">
        <f t="shared" si="24"/>
        <v>27380</v>
      </c>
    </row>
    <row r="1045" spans="1:8" hidden="1" x14ac:dyDescent="0.25">
      <c r="A1045" s="265">
        <v>43389</v>
      </c>
      <c r="B1045" s="10" t="s">
        <v>2651</v>
      </c>
      <c r="C1045" s="11" t="s">
        <v>1802</v>
      </c>
      <c r="D1045" s="771"/>
      <c r="E1045" s="280">
        <v>7300</v>
      </c>
      <c r="F1045" s="279"/>
      <c r="G1045" s="6">
        <f t="shared" si="24"/>
        <v>7300</v>
      </c>
    </row>
    <row r="1046" spans="1:8" hidden="1" x14ac:dyDescent="0.25">
      <c r="A1046" s="265">
        <v>43389</v>
      </c>
      <c r="B1046" s="10" t="s">
        <v>1399</v>
      </c>
      <c r="C1046" s="11" t="s">
        <v>1802</v>
      </c>
      <c r="D1046" s="771"/>
      <c r="E1046" s="281">
        <v>1798</v>
      </c>
      <c r="F1046" s="279"/>
      <c r="G1046" s="6">
        <f t="shared" si="24"/>
        <v>1798</v>
      </c>
    </row>
    <row r="1047" spans="1:8" hidden="1" x14ac:dyDescent="0.25">
      <c r="A1047" s="265">
        <v>43389</v>
      </c>
      <c r="B1047" s="10" t="s">
        <v>1399</v>
      </c>
      <c r="C1047" s="11" t="s">
        <v>1802</v>
      </c>
      <c r="D1047" s="771"/>
      <c r="E1047" s="281">
        <v>4320</v>
      </c>
      <c r="F1047" s="279"/>
      <c r="G1047" s="6">
        <f t="shared" si="24"/>
        <v>4320</v>
      </c>
    </row>
    <row r="1048" spans="1:8" hidden="1" x14ac:dyDescent="0.25">
      <c r="A1048" s="265">
        <v>43389</v>
      </c>
      <c r="B1048" s="10" t="s">
        <v>1399</v>
      </c>
      <c r="C1048" s="11" t="s">
        <v>1802</v>
      </c>
      <c r="D1048" s="771"/>
      <c r="E1048" s="281">
        <v>680</v>
      </c>
      <c r="F1048" s="279"/>
      <c r="G1048" s="6">
        <f t="shared" si="24"/>
        <v>680</v>
      </c>
    </row>
    <row r="1049" spans="1:8" hidden="1" x14ac:dyDescent="0.25">
      <c r="A1049" s="265">
        <v>43389</v>
      </c>
      <c r="B1049" s="10" t="s">
        <v>2651</v>
      </c>
      <c r="C1049" s="11" t="s">
        <v>1802</v>
      </c>
      <c r="D1049" s="771"/>
      <c r="E1049" s="281">
        <v>15490</v>
      </c>
      <c r="F1049" s="279"/>
      <c r="G1049" s="6">
        <f t="shared" si="24"/>
        <v>15490</v>
      </c>
    </row>
    <row r="1050" spans="1:8" hidden="1" x14ac:dyDescent="0.25">
      <c r="A1050" s="265">
        <v>43389</v>
      </c>
      <c r="B1050" s="10" t="s">
        <v>1399</v>
      </c>
      <c r="C1050" s="11" t="s">
        <v>1802</v>
      </c>
      <c r="D1050" s="771"/>
      <c r="E1050" s="282">
        <v>7440</v>
      </c>
      <c r="F1050" s="279"/>
      <c r="G1050" s="6">
        <f t="shared" si="24"/>
        <v>7440</v>
      </c>
    </row>
    <row r="1051" spans="1:8" hidden="1" x14ac:dyDescent="0.25">
      <c r="A1051" s="265">
        <v>43391</v>
      </c>
      <c r="B1051" s="10" t="s">
        <v>1399</v>
      </c>
      <c r="C1051" s="11" t="s">
        <v>1814</v>
      </c>
      <c r="F1051" s="9">
        <v>500000</v>
      </c>
      <c r="G1051" s="6">
        <f t="shared" si="24"/>
        <v>-500000</v>
      </c>
      <c r="H1051" s="31" t="s">
        <v>4090</v>
      </c>
    </row>
    <row r="1052" spans="1:8" hidden="1" x14ac:dyDescent="0.25">
      <c r="A1052" s="265">
        <v>43391</v>
      </c>
      <c r="B1052" s="10" t="s">
        <v>1399</v>
      </c>
      <c r="C1052" s="11" t="s">
        <v>1802</v>
      </c>
      <c r="F1052" s="9">
        <v>142013</v>
      </c>
      <c r="G1052" s="6">
        <f t="shared" si="24"/>
        <v>-142013</v>
      </c>
      <c r="H1052" s="77"/>
    </row>
    <row r="1053" spans="1:8" hidden="1" x14ac:dyDescent="0.25">
      <c r="A1053" s="265">
        <v>43391</v>
      </c>
      <c r="B1053" s="10" t="s">
        <v>2651</v>
      </c>
      <c r="C1053" s="11" t="s">
        <v>1802</v>
      </c>
      <c r="F1053" s="9">
        <v>285845</v>
      </c>
      <c r="G1053" s="6">
        <f t="shared" si="24"/>
        <v>-285845</v>
      </c>
      <c r="H1053" s="78" t="s">
        <v>4090</v>
      </c>
    </row>
    <row r="1054" spans="1:8" hidden="1" x14ac:dyDescent="0.25">
      <c r="A1054" s="265">
        <v>43391</v>
      </c>
      <c r="B1054" s="10" t="s">
        <v>2651</v>
      </c>
      <c r="C1054" s="11" t="s">
        <v>1802</v>
      </c>
      <c r="F1054" s="9">
        <f>686000-F1053-F1052</f>
        <v>258142</v>
      </c>
      <c r="G1054" s="6">
        <f t="shared" si="24"/>
        <v>-258142</v>
      </c>
      <c r="H1054" s="78"/>
    </row>
    <row r="1055" spans="1:8" hidden="1" x14ac:dyDescent="0.25">
      <c r="A1055" s="265">
        <v>43391</v>
      </c>
      <c r="B1055" s="10" t="s">
        <v>1399</v>
      </c>
      <c r="C1055" s="11" t="s">
        <v>166</v>
      </c>
      <c r="F1055" s="9">
        <v>152489</v>
      </c>
      <c r="G1055" s="6">
        <f t="shared" si="24"/>
        <v>-152489</v>
      </c>
      <c r="H1055" s="77"/>
    </row>
    <row r="1056" spans="1:8" hidden="1" x14ac:dyDescent="0.25">
      <c r="A1056" s="265">
        <v>43391</v>
      </c>
      <c r="B1056" s="40" t="s">
        <v>2786</v>
      </c>
      <c r="C1056" s="11" t="s">
        <v>166</v>
      </c>
      <c r="F1056" s="9">
        <v>44094</v>
      </c>
      <c r="G1056" s="6">
        <f t="shared" si="24"/>
        <v>-44094</v>
      </c>
      <c r="H1056" s="78"/>
    </row>
    <row r="1057" spans="1:8" hidden="1" x14ac:dyDescent="0.25">
      <c r="A1057" s="265">
        <v>43391</v>
      </c>
      <c r="B1057" s="10" t="s">
        <v>3732</v>
      </c>
      <c r="C1057" s="11" t="s">
        <v>166</v>
      </c>
      <c r="F1057" s="9">
        <v>194441</v>
      </c>
      <c r="G1057" s="6">
        <f t="shared" si="24"/>
        <v>-194441</v>
      </c>
      <c r="H1057" s="78"/>
    </row>
    <row r="1058" spans="1:8" hidden="1" x14ac:dyDescent="0.25">
      <c r="A1058" s="265">
        <v>43391</v>
      </c>
      <c r="B1058" s="10" t="s">
        <v>2651</v>
      </c>
      <c r="C1058" s="11" t="s">
        <v>166</v>
      </c>
      <c r="F1058" s="9">
        <v>40100</v>
      </c>
      <c r="G1058" s="6">
        <f t="shared" si="24"/>
        <v>-40100</v>
      </c>
      <c r="H1058" s="78" t="s">
        <v>4090</v>
      </c>
    </row>
    <row r="1059" spans="1:8" hidden="1" x14ac:dyDescent="0.25">
      <c r="A1059" s="265">
        <v>43391</v>
      </c>
      <c r="B1059" s="10" t="s">
        <v>3621</v>
      </c>
      <c r="C1059" s="11" t="s">
        <v>166</v>
      </c>
      <c r="F1059" s="9">
        <v>153600</v>
      </c>
      <c r="G1059" s="6">
        <f t="shared" si="24"/>
        <v>-153600</v>
      </c>
      <c r="H1059" s="78"/>
    </row>
    <row r="1060" spans="1:8" hidden="1" x14ac:dyDescent="0.25">
      <c r="A1060" s="265">
        <v>43391</v>
      </c>
      <c r="B1060" s="10" t="s">
        <v>1399</v>
      </c>
      <c r="C1060" s="11" t="s">
        <v>166</v>
      </c>
      <c r="F1060" s="9">
        <f>700000-F1061-F1059-F1058-F1057-F1056-F1055</f>
        <v>25276</v>
      </c>
      <c r="G1060" s="6">
        <f t="shared" si="24"/>
        <v>-25276</v>
      </c>
      <c r="H1060" s="78"/>
    </row>
    <row r="1061" spans="1:8" hidden="1" x14ac:dyDescent="0.25">
      <c r="A1061" s="265">
        <v>43391</v>
      </c>
      <c r="B1061" s="10" t="s">
        <v>2932</v>
      </c>
      <c r="C1061" s="11" t="s">
        <v>166</v>
      </c>
      <c r="F1061" s="9">
        <v>90000</v>
      </c>
      <c r="G1061" s="6">
        <f t="shared" si="24"/>
        <v>-90000</v>
      </c>
      <c r="H1061" s="79"/>
    </row>
    <row r="1062" spans="1:8" hidden="1" x14ac:dyDescent="0.25">
      <c r="A1062" s="265">
        <v>43400</v>
      </c>
      <c r="B1062" s="10" t="s">
        <v>2932</v>
      </c>
      <c r="C1062" s="11" t="s">
        <v>180</v>
      </c>
      <c r="E1062" s="8">
        <v>2464000</v>
      </c>
      <c r="G1062" s="6">
        <f t="shared" si="24"/>
        <v>2464000</v>
      </c>
    </row>
    <row r="1063" spans="1:8" hidden="1" x14ac:dyDescent="0.25">
      <c r="A1063" s="265">
        <v>43400</v>
      </c>
      <c r="B1063" s="10" t="s">
        <v>3732</v>
      </c>
      <c r="C1063" s="11" t="s">
        <v>161</v>
      </c>
      <c r="E1063" s="8">
        <v>35376</v>
      </c>
      <c r="G1063" s="6">
        <f t="shared" si="24"/>
        <v>35376</v>
      </c>
    </row>
    <row r="1064" spans="1:8" hidden="1" x14ac:dyDescent="0.25">
      <c r="A1064" s="265">
        <v>43400</v>
      </c>
      <c r="B1064" s="10" t="s">
        <v>2786</v>
      </c>
      <c r="C1064" s="11" t="s">
        <v>3010</v>
      </c>
      <c r="F1064" s="9">
        <v>38432</v>
      </c>
      <c r="G1064" s="6">
        <f t="shared" si="24"/>
        <v>-38432</v>
      </c>
      <c r="H1064" s="77"/>
    </row>
    <row r="1065" spans="1:8" hidden="1" x14ac:dyDescent="0.25">
      <c r="A1065" s="265">
        <v>43400</v>
      </c>
      <c r="B1065" s="10" t="s">
        <v>2932</v>
      </c>
      <c r="C1065" s="11" t="s">
        <v>3010</v>
      </c>
      <c r="F1065" s="9">
        <f>50000-F1064</f>
        <v>11568</v>
      </c>
      <c r="G1065" s="6">
        <f t="shared" si="24"/>
        <v>-11568</v>
      </c>
      <c r="H1065" s="79" t="s">
        <v>4142</v>
      </c>
    </row>
    <row r="1066" spans="1:8" hidden="1" x14ac:dyDescent="0.25">
      <c r="A1066" s="265">
        <v>43410</v>
      </c>
      <c r="B1066" s="10" t="s">
        <v>2932</v>
      </c>
      <c r="C1066" s="11" t="s">
        <v>180</v>
      </c>
      <c r="F1066" s="9">
        <v>1000000</v>
      </c>
      <c r="G1066" s="6">
        <f t="shared" si="24"/>
        <v>-1000000</v>
      </c>
      <c r="H1066" s="79" t="s">
        <v>4155</v>
      </c>
    </row>
    <row r="1067" spans="1:8" hidden="1" x14ac:dyDescent="0.25">
      <c r="A1067" s="265">
        <v>43410</v>
      </c>
      <c r="B1067" s="10" t="s">
        <v>1399</v>
      </c>
      <c r="C1067" s="11" t="s">
        <v>1814</v>
      </c>
      <c r="E1067" s="291">
        <v>135880</v>
      </c>
      <c r="G1067" s="6">
        <f t="shared" si="24"/>
        <v>135880</v>
      </c>
    </row>
    <row r="1068" spans="1:8" hidden="1" x14ac:dyDescent="0.25">
      <c r="A1068" s="265">
        <v>43410</v>
      </c>
      <c r="B1068" s="10" t="s">
        <v>1399</v>
      </c>
      <c r="C1068" s="11" t="s">
        <v>1814</v>
      </c>
      <c r="E1068" s="8">
        <v>15332</v>
      </c>
      <c r="G1068" s="6">
        <f t="shared" si="24"/>
        <v>15332</v>
      </c>
    </row>
    <row r="1069" spans="1:8" hidden="1" x14ac:dyDescent="0.25">
      <c r="A1069" s="265">
        <v>43410</v>
      </c>
      <c r="B1069" s="10" t="s">
        <v>1399</v>
      </c>
      <c r="C1069" s="11" t="s">
        <v>1814</v>
      </c>
      <c r="E1069" s="8">
        <v>41120</v>
      </c>
      <c r="G1069" s="6">
        <f t="shared" si="24"/>
        <v>41120</v>
      </c>
    </row>
    <row r="1070" spans="1:8" ht="16.5" hidden="1" thickBot="1" x14ac:dyDescent="0.3">
      <c r="A1070" s="265">
        <v>43410</v>
      </c>
      <c r="B1070" s="10" t="s">
        <v>1399</v>
      </c>
      <c r="C1070" s="11" t="s">
        <v>1814</v>
      </c>
      <c r="E1070" s="292">
        <v>173696</v>
      </c>
      <c r="G1070" s="6">
        <f t="shared" si="24"/>
        <v>173696</v>
      </c>
    </row>
    <row r="1071" spans="1:8" hidden="1" x14ac:dyDescent="0.25">
      <c r="A1071" s="265">
        <v>43410</v>
      </c>
      <c r="B1071" s="10" t="s">
        <v>2932</v>
      </c>
      <c r="C1071" s="11" t="s">
        <v>3010</v>
      </c>
      <c r="E1071" s="291">
        <v>218805</v>
      </c>
      <c r="G1071" s="6">
        <f t="shared" si="24"/>
        <v>218805</v>
      </c>
    </row>
    <row r="1072" spans="1:8" hidden="1" x14ac:dyDescent="0.25">
      <c r="A1072" s="265">
        <v>43414</v>
      </c>
      <c r="B1072" s="10" t="s">
        <v>2651</v>
      </c>
      <c r="C1072" s="11" t="s">
        <v>1802</v>
      </c>
      <c r="D1072" s="771"/>
      <c r="E1072" s="291">
        <v>29089</v>
      </c>
      <c r="F1072" s="279"/>
      <c r="G1072" s="6">
        <f t="shared" si="24"/>
        <v>29089</v>
      </c>
    </row>
    <row r="1073" spans="1:8" hidden="1" x14ac:dyDescent="0.25">
      <c r="A1073" s="265">
        <v>43414</v>
      </c>
      <c r="B1073" s="10" t="s">
        <v>3732</v>
      </c>
      <c r="C1073" s="11" t="s">
        <v>1802</v>
      </c>
      <c r="D1073" s="771"/>
      <c r="E1073" s="8">
        <v>2039</v>
      </c>
      <c r="F1073" s="279"/>
      <c r="G1073" s="6">
        <f t="shared" si="24"/>
        <v>2039</v>
      </c>
    </row>
    <row r="1074" spans="1:8" hidden="1" x14ac:dyDescent="0.25">
      <c r="A1074" s="265">
        <v>43414</v>
      </c>
      <c r="B1074" s="10" t="s">
        <v>2932</v>
      </c>
      <c r="C1074" s="11" t="s">
        <v>1802</v>
      </c>
      <c r="D1074" s="771"/>
      <c r="E1074" s="8">
        <v>113159</v>
      </c>
      <c r="F1074" s="279"/>
      <c r="G1074" s="6">
        <f t="shared" si="24"/>
        <v>113159</v>
      </c>
    </row>
    <row r="1075" spans="1:8" hidden="1" x14ac:dyDescent="0.25">
      <c r="A1075" s="265">
        <v>43414</v>
      </c>
      <c r="B1075" s="10" t="s">
        <v>1399</v>
      </c>
      <c r="C1075" s="11" t="s">
        <v>1802</v>
      </c>
      <c r="D1075" s="771"/>
      <c r="E1075" s="8">
        <v>4179</v>
      </c>
      <c r="F1075" s="279"/>
      <c r="G1075" s="6">
        <f t="shared" si="24"/>
        <v>4179</v>
      </c>
    </row>
    <row r="1076" spans="1:8" hidden="1" x14ac:dyDescent="0.25">
      <c r="A1076" s="265">
        <v>43414</v>
      </c>
      <c r="B1076" s="10" t="s">
        <v>2932</v>
      </c>
      <c r="C1076" s="11" t="s">
        <v>1802</v>
      </c>
      <c r="D1076" s="771"/>
      <c r="E1076" s="8">
        <v>28884</v>
      </c>
      <c r="F1076" s="279"/>
      <c r="G1076" s="6">
        <f t="shared" si="24"/>
        <v>28884</v>
      </c>
    </row>
    <row r="1077" spans="1:8" hidden="1" x14ac:dyDescent="0.25">
      <c r="A1077" s="265">
        <v>43414</v>
      </c>
      <c r="B1077" s="10" t="s">
        <v>2651</v>
      </c>
      <c r="C1077" s="11" t="s">
        <v>1802</v>
      </c>
      <c r="D1077" s="771"/>
      <c r="E1077" s="8">
        <v>9985</v>
      </c>
      <c r="F1077" s="279"/>
      <c r="G1077" s="6">
        <f t="shared" si="24"/>
        <v>9985</v>
      </c>
    </row>
    <row r="1078" spans="1:8" hidden="1" x14ac:dyDescent="0.25">
      <c r="A1078" s="265">
        <v>43414</v>
      </c>
      <c r="B1078" s="10" t="s">
        <v>1399</v>
      </c>
      <c r="C1078" s="11" t="s">
        <v>1802</v>
      </c>
      <c r="D1078" s="771"/>
      <c r="E1078" s="8">
        <v>38080</v>
      </c>
      <c r="F1078" s="279"/>
      <c r="G1078" s="6">
        <f t="shared" si="24"/>
        <v>38080</v>
      </c>
    </row>
    <row r="1079" spans="1:8" hidden="1" x14ac:dyDescent="0.25">
      <c r="A1079" s="265">
        <v>43414</v>
      </c>
      <c r="B1079" s="10" t="s">
        <v>2651</v>
      </c>
      <c r="C1079" s="11" t="s">
        <v>1802</v>
      </c>
      <c r="D1079" s="771"/>
      <c r="E1079" s="8">
        <v>2376</v>
      </c>
      <c r="F1079" s="279"/>
      <c r="G1079" s="6">
        <f t="shared" si="24"/>
        <v>2376</v>
      </c>
    </row>
    <row r="1080" spans="1:8" hidden="1" x14ac:dyDescent="0.25">
      <c r="A1080" s="265">
        <v>43414</v>
      </c>
      <c r="B1080" s="10" t="s">
        <v>1399</v>
      </c>
      <c r="C1080" s="11" t="s">
        <v>1802</v>
      </c>
      <c r="D1080" s="771"/>
      <c r="E1080" s="8">
        <v>9053</v>
      </c>
      <c r="F1080" s="279"/>
      <c r="G1080" s="6">
        <f t="shared" si="24"/>
        <v>9053</v>
      </c>
    </row>
    <row r="1081" spans="1:8" hidden="1" x14ac:dyDescent="0.25">
      <c r="A1081" s="265">
        <v>43414</v>
      </c>
      <c r="B1081" s="10" t="s">
        <v>2651</v>
      </c>
      <c r="C1081" s="11" t="s">
        <v>1802</v>
      </c>
      <c r="D1081" s="771"/>
      <c r="E1081" s="8">
        <v>37796</v>
      </c>
      <c r="F1081" s="279"/>
      <c r="G1081" s="6">
        <f t="shared" si="24"/>
        <v>37796</v>
      </c>
    </row>
    <row r="1082" spans="1:8" ht="16.5" hidden="1" thickBot="1" x14ac:dyDescent="0.3">
      <c r="A1082" s="265">
        <v>43414</v>
      </c>
      <c r="B1082" s="10" t="s">
        <v>1399</v>
      </c>
      <c r="C1082" s="11" t="s">
        <v>1802</v>
      </c>
      <c r="D1082" s="771"/>
      <c r="E1082" s="292">
        <v>19052</v>
      </c>
      <c r="F1082" s="279"/>
      <c r="G1082" s="6">
        <f t="shared" si="24"/>
        <v>19052</v>
      </c>
    </row>
    <row r="1083" spans="1:8" ht="16.5" hidden="1" thickBot="1" x14ac:dyDescent="0.3">
      <c r="A1083" s="265">
        <v>43414</v>
      </c>
      <c r="B1083" s="10" t="s">
        <v>1399</v>
      </c>
      <c r="C1083" s="11" t="s">
        <v>164</v>
      </c>
      <c r="D1083" s="771"/>
      <c r="E1083" s="293">
        <v>34736</v>
      </c>
      <c r="F1083" s="279"/>
      <c r="G1083" s="6">
        <f t="shared" si="24"/>
        <v>34736</v>
      </c>
    </row>
    <row r="1084" spans="1:8" hidden="1" x14ac:dyDescent="0.25">
      <c r="A1084" s="265">
        <v>43414</v>
      </c>
      <c r="B1084" s="10" t="s">
        <v>1399</v>
      </c>
      <c r="C1084" s="11" t="s">
        <v>166</v>
      </c>
      <c r="E1084" s="291">
        <v>40000</v>
      </c>
      <c r="G1084" s="6">
        <f t="shared" si="24"/>
        <v>40000</v>
      </c>
      <c r="H1084" s="7" t="s">
        <v>4205</v>
      </c>
    </row>
    <row r="1085" spans="1:8" ht="16.5" hidden="1" thickBot="1" x14ac:dyDescent="0.3">
      <c r="A1085" s="265">
        <v>43414</v>
      </c>
      <c r="B1085" s="10" t="s">
        <v>1399</v>
      </c>
      <c r="C1085" s="11" t="s">
        <v>166</v>
      </c>
      <c r="E1085" s="292">
        <v>12216</v>
      </c>
      <c r="G1085" s="6">
        <f t="shared" si="24"/>
        <v>12216</v>
      </c>
    </row>
    <row r="1086" spans="1:8" hidden="1" x14ac:dyDescent="0.25">
      <c r="A1086" s="265">
        <v>43421</v>
      </c>
      <c r="B1086" s="10" t="s">
        <v>3621</v>
      </c>
      <c r="C1086" s="11" t="s">
        <v>166</v>
      </c>
      <c r="E1086" s="8">
        <v>22200</v>
      </c>
      <c r="G1086" s="6">
        <f t="shared" si="24"/>
        <v>22200</v>
      </c>
    </row>
    <row r="1087" spans="1:8" hidden="1" x14ac:dyDescent="0.25">
      <c r="A1087" s="265">
        <v>43433</v>
      </c>
      <c r="B1087" s="10" t="s">
        <v>2932</v>
      </c>
      <c r="C1087" s="11" t="s">
        <v>3010</v>
      </c>
      <c r="F1087" s="9">
        <v>207000</v>
      </c>
      <c r="G1087" s="6">
        <f t="shared" si="24"/>
        <v>-207000</v>
      </c>
      <c r="H1087" s="31" t="s">
        <v>4200</v>
      </c>
    </row>
    <row r="1088" spans="1:8" hidden="1" x14ac:dyDescent="0.25">
      <c r="A1088" s="265">
        <v>43433</v>
      </c>
      <c r="B1088" s="10" t="s">
        <v>2932</v>
      </c>
      <c r="C1088" s="11" t="s">
        <v>3010</v>
      </c>
      <c r="F1088" s="9">
        <v>237</v>
      </c>
      <c r="G1088" s="6">
        <f t="shared" si="24"/>
        <v>-237</v>
      </c>
      <c r="H1088" s="123"/>
    </row>
    <row r="1089" spans="1:7" hidden="1" x14ac:dyDescent="0.25">
      <c r="A1089" s="265">
        <v>43433</v>
      </c>
      <c r="B1089" s="10" t="s">
        <v>1399</v>
      </c>
      <c r="C1089" s="11" t="s">
        <v>164</v>
      </c>
      <c r="E1089" s="8">
        <v>1221</v>
      </c>
      <c r="G1089" s="6">
        <f t="shared" si="24"/>
        <v>1221</v>
      </c>
    </row>
    <row r="1090" spans="1:7" hidden="1" x14ac:dyDescent="0.25">
      <c r="A1090" s="265">
        <v>43442</v>
      </c>
      <c r="B1090" s="10" t="s">
        <v>3621</v>
      </c>
      <c r="C1090" s="11" t="s">
        <v>166</v>
      </c>
      <c r="E1090" s="8">
        <v>13000</v>
      </c>
      <c r="G1090" s="6">
        <f t="shared" si="24"/>
        <v>13000</v>
      </c>
    </row>
    <row r="1091" spans="1:7" hidden="1" x14ac:dyDescent="0.25">
      <c r="A1091" s="265">
        <v>43442</v>
      </c>
      <c r="B1091" s="10" t="s">
        <v>2651</v>
      </c>
      <c r="C1091" s="11" t="s">
        <v>1802</v>
      </c>
      <c r="E1091" s="9">
        <v>12145</v>
      </c>
      <c r="G1091" s="6">
        <f t="shared" si="24"/>
        <v>12145</v>
      </c>
    </row>
    <row r="1092" spans="1:7" hidden="1" x14ac:dyDescent="0.25">
      <c r="A1092" s="265">
        <v>43442</v>
      </c>
      <c r="B1092" s="10" t="s">
        <v>1399</v>
      </c>
      <c r="C1092" s="11" t="s">
        <v>1802</v>
      </c>
      <c r="E1092" s="9">
        <v>3300</v>
      </c>
      <c r="G1092" s="6">
        <f t="shared" ref="G1092:G1201" si="25">E1092-F1092</f>
        <v>3300</v>
      </c>
    </row>
    <row r="1093" spans="1:7" hidden="1" x14ac:dyDescent="0.25">
      <c r="A1093" s="265">
        <v>43442</v>
      </c>
      <c r="B1093" s="10" t="s">
        <v>2932</v>
      </c>
      <c r="C1093" s="11" t="s">
        <v>1802</v>
      </c>
      <c r="E1093" s="9">
        <v>9450</v>
      </c>
      <c r="G1093" s="6">
        <f t="shared" si="25"/>
        <v>9450</v>
      </c>
    </row>
    <row r="1094" spans="1:7" hidden="1" x14ac:dyDescent="0.25">
      <c r="A1094" s="265">
        <v>43442</v>
      </c>
      <c r="B1094" s="10" t="s">
        <v>2651</v>
      </c>
      <c r="C1094" s="11" t="s">
        <v>1802</v>
      </c>
      <c r="E1094" s="9">
        <v>2988</v>
      </c>
      <c r="G1094" s="6">
        <f t="shared" si="25"/>
        <v>2988</v>
      </c>
    </row>
    <row r="1095" spans="1:7" hidden="1" x14ac:dyDescent="0.25">
      <c r="A1095" s="265">
        <v>43442</v>
      </c>
      <c r="B1095" s="10" t="s">
        <v>1399</v>
      </c>
      <c r="C1095" s="11" t="s">
        <v>1802</v>
      </c>
      <c r="E1095" s="9">
        <v>2250</v>
      </c>
      <c r="G1095" s="6">
        <f t="shared" si="25"/>
        <v>2250</v>
      </c>
    </row>
    <row r="1096" spans="1:7" hidden="1" x14ac:dyDescent="0.25">
      <c r="A1096" s="265">
        <v>43442</v>
      </c>
      <c r="B1096" s="10" t="s">
        <v>1399</v>
      </c>
      <c r="C1096" s="11" t="s">
        <v>1802</v>
      </c>
      <c r="E1096" s="9">
        <v>12526</v>
      </c>
      <c r="G1096" s="6">
        <f t="shared" si="25"/>
        <v>12526</v>
      </c>
    </row>
    <row r="1097" spans="1:7" hidden="1" x14ac:dyDescent="0.25">
      <c r="A1097" s="265">
        <v>43442</v>
      </c>
      <c r="B1097" s="10" t="s">
        <v>1399</v>
      </c>
      <c r="C1097" s="11" t="s">
        <v>1802</v>
      </c>
      <c r="E1097" s="9">
        <v>4560</v>
      </c>
      <c r="G1097" s="6">
        <f t="shared" si="25"/>
        <v>4560</v>
      </c>
    </row>
    <row r="1098" spans="1:7" hidden="1" x14ac:dyDescent="0.25">
      <c r="A1098" s="265">
        <v>43442</v>
      </c>
      <c r="B1098" s="10" t="s">
        <v>2651</v>
      </c>
      <c r="C1098" s="11" t="s">
        <v>1802</v>
      </c>
      <c r="E1098" s="9">
        <v>87188</v>
      </c>
      <c r="G1098" s="6">
        <f t="shared" si="25"/>
        <v>87188</v>
      </c>
    </row>
    <row r="1099" spans="1:7" hidden="1" x14ac:dyDescent="0.25">
      <c r="A1099" s="265">
        <v>43442</v>
      </c>
      <c r="B1099" s="10" t="s">
        <v>1399</v>
      </c>
      <c r="C1099" s="11" t="s">
        <v>1802</v>
      </c>
      <c r="E1099" s="9">
        <v>16560</v>
      </c>
      <c r="G1099" s="6">
        <f t="shared" si="25"/>
        <v>16560</v>
      </c>
    </row>
    <row r="1100" spans="1:7" hidden="1" x14ac:dyDescent="0.25">
      <c r="A1100" s="265">
        <v>43442</v>
      </c>
      <c r="B1100" s="10" t="s">
        <v>2932</v>
      </c>
      <c r="C1100" s="11" t="s">
        <v>3010</v>
      </c>
      <c r="E1100" s="8">
        <v>42500</v>
      </c>
      <c r="G1100" s="6">
        <f t="shared" si="25"/>
        <v>42500</v>
      </c>
    </row>
    <row r="1101" spans="1:7" hidden="1" x14ac:dyDescent="0.25">
      <c r="A1101" s="265">
        <v>43442</v>
      </c>
      <c r="B1101" s="10" t="s">
        <v>2786</v>
      </c>
      <c r="C1101" s="11" t="s">
        <v>3010</v>
      </c>
      <c r="E1101" s="8">
        <v>42500</v>
      </c>
      <c r="G1101" s="6">
        <f t="shared" si="25"/>
        <v>42500</v>
      </c>
    </row>
    <row r="1102" spans="1:7" hidden="1" x14ac:dyDescent="0.25">
      <c r="A1102" s="265">
        <v>43442</v>
      </c>
      <c r="B1102" s="10" t="s">
        <v>3732</v>
      </c>
      <c r="C1102" s="11" t="s">
        <v>3010</v>
      </c>
      <c r="E1102" s="8">
        <v>75000</v>
      </c>
      <c r="G1102" s="6">
        <f t="shared" si="25"/>
        <v>75000</v>
      </c>
    </row>
    <row r="1103" spans="1:7" hidden="1" x14ac:dyDescent="0.25">
      <c r="A1103" s="265">
        <v>43442</v>
      </c>
      <c r="B1103" s="10" t="s">
        <v>2651</v>
      </c>
      <c r="C1103" s="11" t="s">
        <v>3010</v>
      </c>
      <c r="E1103" s="8">
        <v>30000</v>
      </c>
      <c r="G1103" s="6">
        <f t="shared" si="25"/>
        <v>30000</v>
      </c>
    </row>
    <row r="1104" spans="1:7" hidden="1" x14ac:dyDescent="0.25">
      <c r="A1104" s="265">
        <v>43456</v>
      </c>
      <c r="B1104" s="10" t="s">
        <v>1399</v>
      </c>
      <c r="C1104" s="11" t="s">
        <v>166</v>
      </c>
      <c r="E1104" s="8">
        <v>14308</v>
      </c>
      <c r="G1104" s="6">
        <f t="shared" si="25"/>
        <v>14308</v>
      </c>
    </row>
    <row r="1105" spans="1:7" hidden="1" x14ac:dyDescent="0.25">
      <c r="A1105" s="265">
        <v>43456</v>
      </c>
      <c r="B1105" s="10" t="s">
        <v>2651</v>
      </c>
      <c r="C1105" s="11" t="s">
        <v>1802</v>
      </c>
      <c r="E1105" s="8">
        <v>9381</v>
      </c>
      <c r="G1105" s="6">
        <f t="shared" si="25"/>
        <v>9381</v>
      </c>
    </row>
    <row r="1106" spans="1:7" hidden="1" x14ac:dyDescent="0.25">
      <c r="A1106" s="265">
        <v>43456</v>
      </c>
      <c r="B1106" s="10" t="s">
        <v>2651</v>
      </c>
      <c r="C1106" s="11" t="s">
        <v>1802</v>
      </c>
      <c r="E1106" s="8">
        <v>77473</v>
      </c>
      <c r="G1106" s="6">
        <f t="shared" si="25"/>
        <v>77473</v>
      </c>
    </row>
    <row r="1107" spans="1:7" hidden="1" x14ac:dyDescent="0.25">
      <c r="A1107" s="265">
        <v>43456</v>
      </c>
      <c r="B1107" s="10" t="s">
        <v>2651</v>
      </c>
      <c r="C1107" s="11" t="s">
        <v>1802</v>
      </c>
      <c r="E1107" s="8">
        <v>138695</v>
      </c>
      <c r="G1107" s="6">
        <f t="shared" si="25"/>
        <v>138695</v>
      </c>
    </row>
    <row r="1108" spans="1:7" hidden="1" x14ac:dyDescent="0.25">
      <c r="A1108" s="265">
        <v>43456</v>
      </c>
      <c r="B1108" s="10" t="s">
        <v>2651</v>
      </c>
      <c r="C1108" s="11" t="s">
        <v>1802</v>
      </c>
      <c r="E1108" s="8">
        <v>31694</v>
      </c>
      <c r="G1108" s="6">
        <f t="shared" si="25"/>
        <v>31694</v>
      </c>
    </row>
    <row r="1109" spans="1:7" hidden="1" x14ac:dyDescent="0.25">
      <c r="A1109" s="265">
        <v>43456</v>
      </c>
      <c r="B1109" s="10" t="s">
        <v>2651</v>
      </c>
      <c r="C1109" s="11" t="s">
        <v>1802</v>
      </c>
      <c r="E1109" s="8">
        <v>34809</v>
      </c>
      <c r="G1109" s="6">
        <f t="shared" si="25"/>
        <v>34809</v>
      </c>
    </row>
    <row r="1110" spans="1:7" hidden="1" x14ac:dyDescent="0.25">
      <c r="A1110" s="265">
        <v>43456</v>
      </c>
      <c r="B1110" s="10" t="s">
        <v>2651</v>
      </c>
      <c r="C1110" s="11" t="s">
        <v>1802</v>
      </c>
      <c r="E1110" s="8">
        <v>34809</v>
      </c>
      <c r="G1110" s="6">
        <f t="shared" si="25"/>
        <v>34809</v>
      </c>
    </row>
    <row r="1111" spans="1:7" hidden="1" x14ac:dyDescent="0.25">
      <c r="A1111" s="265">
        <v>43456</v>
      </c>
      <c r="B1111" s="10" t="s">
        <v>2651</v>
      </c>
      <c r="C1111" s="11" t="s">
        <v>1802</v>
      </c>
      <c r="E1111" s="8">
        <v>12792</v>
      </c>
      <c r="G1111" s="6">
        <f t="shared" si="25"/>
        <v>12792</v>
      </c>
    </row>
    <row r="1112" spans="1:7" hidden="1" x14ac:dyDescent="0.25">
      <c r="A1112" s="265">
        <v>43466</v>
      </c>
      <c r="B1112" s="10" t="s">
        <v>1399</v>
      </c>
      <c r="C1112" s="11" t="s">
        <v>1814</v>
      </c>
      <c r="E1112" s="8">
        <v>99008</v>
      </c>
      <c r="G1112" s="6">
        <f t="shared" si="25"/>
        <v>99008</v>
      </c>
    </row>
    <row r="1113" spans="1:7" hidden="1" x14ac:dyDescent="0.25">
      <c r="A1113" s="265">
        <v>43466</v>
      </c>
      <c r="B1113" s="10" t="s">
        <v>2786</v>
      </c>
      <c r="C1113" s="11" t="s">
        <v>166</v>
      </c>
      <c r="E1113" s="8">
        <v>7878</v>
      </c>
      <c r="G1113" s="6">
        <f t="shared" si="25"/>
        <v>7878</v>
      </c>
    </row>
    <row r="1114" spans="1:7" hidden="1" x14ac:dyDescent="0.25">
      <c r="A1114" s="265">
        <v>43466</v>
      </c>
      <c r="B1114" s="10" t="s">
        <v>2932</v>
      </c>
      <c r="C1114" s="11" t="s">
        <v>166</v>
      </c>
      <c r="E1114" s="8">
        <v>10000</v>
      </c>
      <c r="G1114" s="6">
        <f t="shared" si="25"/>
        <v>10000</v>
      </c>
    </row>
    <row r="1115" spans="1:7" hidden="1" x14ac:dyDescent="0.25">
      <c r="A1115" s="265">
        <v>43470</v>
      </c>
      <c r="B1115" s="10" t="s">
        <v>1399</v>
      </c>
      <c r="C1115" s="11" t="s">
        <v>1802</v>
      </c>
      <c r="E1115" s="8">
        <v>5840</v>
      </c>
      <c r="G1115" s="6">
        <f t="shared" si="25"/>
        <v>5840</v>
      </c>
    </row>
    <row r="1116" spans="1:7" hidden="1" x14ac:dyDescent="0.25">
      <c r="A1116" s="265">
        <v>43470</v>
      </c>
      <c r="B1116" s="10" t="s">
        <v>1399</v>
      </c>
      <c r="C1116" s="11" t="s">
        <v>1802</v>
      </c>
      <c r="E1116" s="8">
        <v>3148</v>
      </c>
      <c r="G1116" s="6">
        <f t="shared" si="25"/>
        <v>3148</v>
      </c>
    </row>
    <row r="1117" spans="1:7" hidden="1" x14ac:dyDescent="0.25">
      <c r="A1117" s="265">
        <v>43470</v>
      </c>
      <c r="B1117" s="10" t="s">
        <v>1399</v>
      </c>
      <c r="C1117" s="11" t="s">
        <v>1802</v>
      </c>
      <c r="E1117" s="8">
        <v>9792</v>
      </c>
      <c r="G1117" s="6">
        <f t="shared" si="25"/>
        <v>9792</v>
      </c>
    </row>
    <row r="1118" spans="1:7" hidden="1" x14ac:dyDescent="0.25">
      <c r="A1118" s="265">
        <v>43470</v>
      </c>
      <c r="B1118" s="10" t="s">
        <v>2651</v>
      </c>
      <c r="C1118" s="11" t="s">
        <v>1802</v>
      </c>
      <c r="E1118" s="8">
        <v>41724</v>
      </c>
      <c r="G1118" s="6">
        <f t="shared" si="25"/>
        <v>41724</v>
      </c>
    </row>
    <row r="1119" spans="1:7" hidden="1" x14ac:dyDescent="0.25">
      <c r="A1119" s="265">
        <v>43470</v>
      </c>
      <c r="B1119" s="10" t="s">
        <v>1399</v>
      </c>
      <c r="C1119" s="11" t="s">
        <v>1802</v>
      </c>
      <c r="E1119" s="8">
        <v>7814</v>
      </c>
      <c r="G1119" s="6">
        <f t="shared" si="25"/>
        <v>7814</v>
      </c>
    </row>
    <row r="1120" spans="1:7" hidden="1" x14ac:dyDescent="0.25">
      <c r="A1120" s="265">
        <v>43470</v>
      </c>
      <c r="B1120" s="10" t="s">
        <v>2651</v>
      </c>
      <c r="C1120" s="11" t="s">
        <v>1802</v>
      </c>
      <c r="E1120" s="8">
        <v>93325</v>
      </c>
      <c r="G1120" s="6">
        <f t="shared" si="25"/>
        <v>93325</v>
      </c>
    </row>
    <row r="1121" spans="1:8" hidden="1" x14ac:dyDescent="0.25">
      <c r="A1121" s="265">
        <v>43470</v>
      </c>
      <c r="B1121" s="10" t="s">
        <v>2651</v>
      </c>
      <c r="C1121" s="11" t="s">
        <v>1802</v>
      </c>
      <c r="E1121" s="8">
        <v>2505</v>
      </c>
      <c r="G1121" s="6">
        <f t="shared" si="25"/>
        <v>2505</v>
      </c>
    </row>
    <row r="1122" spans="1:8" hidden="1" x14ac:dyDescent="0.25">
      <c r="A1122" s="265">
        <v>43470</v>
      </c>
      <c r="B1122" s="10" t="s">
        <v>2651</v>
      </c>
      <c r="C1122" s="11" t="s">
        <v>1802</v>
      </c>
      <c r="E1122" s="8">
        <v>137108</v>
      </c>
      <c r="G1122" s="6">
        <f t="shared" si="25"/>
        <v>137108</v>
      </c>
    </row>
    <row r="1123" spans="1:8" hidden="1" x14ac:dyDescent="0.25">
      <c r="A1123" s="265">
        <v>43470</v>
      </c>
      <c r="B1123" s="10" t="s">
        <v>3732</v>
      </c>
      <c r="C1123" s="11" t="s">
        <v>3010</v>
      </c>
      <c r="F1123" s="294">
        <v>75000</v>
      </c>
      <c r="G1123" s="6">
        <f t="shared" si="25"/>
        <v>-75000</v>
      </c>
      <c r="H1123" s="77"/>
    </row>
    <row r="1124" spans="1:8" hidden="1" x14ac:dyDescent="0.25">
      <c r="A1124" s="265">
        <v>43470</v>
      </c>
      <c r="B1124" s="10" t="s">
        <v>2932</v>
      </c>
      <c r="C1124" s="11" t="s">
        <v>3010</v>
      </c>
      <c r="F1124" s="9">
        <v>42500</v>
      </c>
      <c r="G1124" s="6">
        <f t="shared" si="25"/>
        <v>-42500</v>
      </c>
      <c r="H1124" s="78" t="s">
        <v>4358</v>
      </c>
    </row>
    <row r="1125" spans="1:8" hidden="1" x14ac:dyDescent="0.25">
      <c r="A1125" s="265">
        <v>43470</v>
      </c>
      <c r="B1125" s="10" t="s">
        <v>2786</v>
      </c>
      <c r="C1125" s="11" t="s">
        <v>3010</v>
      </c>
      <c r="F1125" s="9">
        <v>42500</v>
      </c>
      <c r="G1125" s="6">
        <f t="shared" si="25"/>
        <v>-42500</v>
      </c>
      <c r="H1125" s="78"/>
    </row>
    <row r="1126" spans="1:8" ht="16.5" hidden="1" thickBot="1" x14ac:dyDescent="0.3">
      <c r="A1126" s="265">
        <v>43470</v>
      </c>
      <c r="B1126" s="10" t="s">
        <v>2651</v>
      </c>
      <c r="C1126" s="11" t="s">
        <v>3010</v>
      </c>
      <c r="F1126" s="295">
        <v>30000</v>
      </c>
      <c r="G1126" s="6">
        <f t="shared" si="25"/>
        <v>-30000</v>
      </c>
      <c r="H1126" s="79"/>
    </row>
    <row r="1127" spans="1:8" hidden="1" x14ac:dyDescent="0.25">
      <c r="A1127" s="265">
        <v>43473</v>
      </c>
      <c r="B1127" s="10" t="s">
        <v>1399</v>
      </c>
      <c r="C1127" s="11" t="s">
        <v>1814</v>
      </c>
      <c r="E1127" s="108"/>
      <c r="F1127" s="110">
        <v>400000</v>
      </c>
      <c r="G1127" s="6">
        <f t="shared" si="25"/>
        <v>-400000</v>
      </c>
      <c r="H1127" s="77" t="s">
        <v>4375</v>
      </c>
    </row>
    <row r="1128" spans="1:8" hidden="1" x14ac:dyDescent="0.25">
      <c r="A1128" s="265">
        <v>43473</v>
      </c>
      <c r="B1128" s="10" t="s">
        <v>1399</v>
      </c>
      <c r="C1128" s="11" t="s">
        <v>166</v>
      </c>
      <c r="E1128" s="108"/>
      <c r="F1128" s="19">
        <v>300000</v>
      </c>
      <c r="G1128" s="6">
        <f t="shared" si="25"/>
        <v>-300000</v>
      </c>
      <c r="H1128" s="31" t="s">
        <v>4375</v>
      </c>
    </row>
    <row r="1129" spans="1:8" hidden="1" x14ac:dyDescent="0.25">
      <c r="A1129" s="265">
        <v>43473</v>
      </c>
      <c r="B1129" s="10" t="s">
        <v>2651</v>
      </c>
      <c r="C1129" s="11" t="s">
        <v>1802</v>
      </c>
      <c r="E1129" s="108"/>
      <c r="F1129" s="19">
        <v>405000</v>
      </c>
      <c r="G1129" s="6">
        <f t="shared" si="25"/>
        <v>-405000</v>
      </c>
      <c r="H1129" s="31" t="s">
        <v>4375</v>
      </c>
    </row>
    <row r="1130" spans="1:8" hidden="1" x14ac:dyDescent="0.25">
      <c r="A1130" s="265">
        <v>43480</v>
      </c>
      <c r="B1130" s="10" t="s">
        <v>2932</v>
      </c>
      <c r="C1130" s="11" t="s">
        <v>180</v>
      </c>
      <c r="E1130" s="108"/>
      <c r="F1130" s="294">
        <v>500000</v>
      </c>
      <c r="G1130" s="6">
        <f t="shared" si="25"/>
        <v>-500000</v>
      </c>
      <c r="H1130" s="77" t="s">
        <v>4393</v>
      </c>
    </row>
    <row r="1131" spans="1:8" hidden="1" x14ac:dyDescent="0.25">
      <c r="A1131" s="265">
        <v>43480</v>
      </c>
      <c r="B1131" s="10" t="s">
        <v>2932</v>
      </c>
      <c r="C1131" s="11" t="s">
        <v>180</v>
      </c>
      <c r="E1131" s="108"/>
      <c r="F1131" s="9">
        <f>500000-F1132-F1133</f>
        <v>72064</v>
      </c>
      <c r="G1131" s="6">
        <f t="shared" si="25"/>
        <v>-72064</v>
      </c>
      <c r="H1131" s="77"/>
    </row>
    <row r="1132" spans="1:8" hidden="1" x14ac:dyDescent="0.25">
      <c r="A1132" s="265">
        <v>43480</v>
      </c>
      <c r="B1132" s="10" t="s">
        <v>3621</v>
      </c>
      <c r="C1132" s="11" t="s">
        <v>180</v>
      </c>
      <c r="E1132" s="108"/>
      <c r="F1132" s="9">
        <v>259221</v>
      </c>
      <c r="G1132" s="6">
        <f t="shared" si="25"/>
        <v>-259221</v>
      </c>
      <c r="H1132" s="78" t="s">
        <v>4394</v>
      </c>
    </row>
    <row r="1133" spans="1:8" hidden="1" x14ac:dyDescent="0.25">
      <c r="A1133" s="265">
        <v>43480</v>
      </c>
      <c r="B1133" s="10" t="s">
        <v>3732</v>
      </c>
      <c r="C1133" s="11" t="s">
        <v>180</v>
      </c>
      <c r="E1133" s="108"/>
      <c r="F1133" s="9">
        <v>168715</v>
      </c>
      <c r="G1133" s="6">
        <f t="shared" si="25"/>
        <v>-168715</v>
      </c>
      <c r="H1133" s="79"/>
    </row>
    <row r="1134" spans="1:8" ht="16.5" hidden="1" thickBot="1" x14ac:dyDescent="0.3">
      <c r="A1134" s="265">
        <v>43480</v>
      </c>
      <c r="B1134" s="10" t="s">
        <v>2932</v>
      </c>
      <c r="C1134" s="11" t="s">
        <v>180</v>
      </c>
      <c r="E1134" s="108"/>
      <c r="F1134" s="295">
        <v>400000</v>
      </c>
      <c r="G1134" s="6">
        <f t="shared" si="25"/>
        <v>-400000</v>
      </c>
      <c r="H1134" s="79" t="s">
        <v>4395</v>
      </c>
    </row>
    <row r="1135" spans="1:8" hidden="1" x14ac:dyDescent="0.25">
      <c r="A1135" s="265">
        <v>43480</v>
      </c>
      <c r="B1135" s="10" t="s">
        <v>1399</v>
      </c>
      <c r="C1135" s="11" t="s">
        <v>164</v>
      </c>
      <c r="E1135" s="8">
        <v>28596</v>
      </c>
      <c r="G1135" s="6">
        <f t="shared" si="25"/>
        <v>28596</v>
      </c>
    </row>
    <row r="1136" spans="1:8" hidden="1" x14ac:dyDescent="0.25">
      <c r="A1136" s="265">
        <v>43481</v>
      </c>
      <c r="B1136" s="10" t="s">
        <v>1399</v>
      </c>
      <c r="C1136" s="11" t="s">
        <v>164</v>
      </c>
      <c r="F1136" s="9">
        <v>75000</v>
      </c>
      <c r="G1136" s="6">
        <f t="shared" si="25"/>
        <v>-75000</v>
      </c>
      <c r="H1136" s="31" t="s">
        <v>4405</v>
      </c>
    </row>
    <row r="1137" spans="1:8" hidden="1" x14ac:dyDescent="0.25">
      <c r="A1137" s="265">
        <v>43489</v>
      </c>
      <c r="B1137" s="10" t="s">
        <v>2651</v>
      </c>
      <c r="C1137" s="11" t="s">
        <v>1802</v>
      </c>
      <c r="E1137" s="8">
        <v>92310</v>
      </c>
      <c r="G1137" s="6">
        <f t="shared" si="25"/>
        <v>92310</v>
      </c>
    </row>
    <row r="1138" spans="1:8" hidden="1" x14ac:dyDescent="0.25">
      <c r="A1138" s="265">
        <v>43489</v>
      </c>
      <c r="B1138" s="10" t="s">
        <v>2651</v>
      </c>
      <c r="C1138" s="11" t="s">
        <v>1802</v>
      </c>
      <c r="E1138" s="8">
        <v>2968</v>
      </c>
      <c r="G1138" s="6">
        <f t="shared" si="25"/>
        <v>2968</v>
      </c>
    </row>
    <row r="1139" spans="1:8" hidden="1" x14ac:dyDescent="0.25">
      <c r="A1139" s="265">
        <v>43491</v>
      </c>
      <c r="B1139" s="10" t="s">
        <v>2651</v>
      </c>
      <c r="C1139" s="11" t="s">
        <v>1802</v>
      </c>
      <c r="E1139" s="108"/>
      <c r="F1139" s="19">
        <v>2505</v>
      </c>
      <c r="G1139" s="6">
        <f t="shared" si="25"/>
        <v>-2505</v>
      </c>
      <c r="H1139" s="7" t="s">
        <v>4469</v>
      </c>
    </row>
    <row r="1140" spans="1:8" hidden="1" x14ac:dyDescent="0.25">
      <c r="A1140" s="265">
        <v>43480</v>
      </c>
      <c r="B1140" s="10" t="s">
        <v>1399</v>
      </c>
      <c r="C1140" s="11" t="s">
        <v>166</v>
      </c>
      <c r="D1140" s="771"/>
      <c r="E1140" s="280">
        <v>80400</v>
      </c>
      <c r="F1140" s="279"/>
      <c r="G1140" s="6">
        <f t="shared" si="25"/>
        <v>80400</v>
      </c>
    </row>
    <row r="1141" spans="1:8" hidden="1" x14ac:dyDescent="0.25">
      <c r="A1141" s="265">
        <v>43480</v>
      </c>
      <c r="B1141" s="10" t="s">
        <v>2786</v>
      </c>
      <c r="C1141" s="11" t="s">
        <v>166</v>
      </c>
      <c r="D1141" s="771"/>
      <c r="E1141" s="281">
        <v>4800</v>
      </c>
      <c r="F1141" s="279"/>
      <c r="G1141" s="6">
        <f t="shared" si="25"/>
        <v>4800</v>
      </c>
    </row>
    <row r="1142" spans="1:8" hidden="1" x14ac:dyDescent="0.25">
      <c r="A1142" s="265">
        <v>43480</v>
      </c>
      <c r="B1142" s="10" t="s">
        <v>2786</v>
      </c>
      <c r="C1142" s="11" t="s">
        <v>166</v>
      </c>
      <c r="D1142" s="771"/>
      <c r="E1142" s="281">
        <v>4800</v>
      </c>
      <c r="F1142" s="279"/>
      <c r="G1142" s="6">
        <f t="shared" si="25"/>
        <v>4800</v>
      </c>
    </row>
    <row r="1143" spans="1:8" hidden="1" x14ac:dyDescent="0.25">
      <c r="A1143" s="265">
        <v>43480</v>
      </c>
      <c r="B1143" s="10" t="s">
        <v>3732</v>
      </c>
      <c r="C1143" s="11" t="s">
        <v>166</v>
      </c>
      <c r="D1143" s="771"/>
      <c r="E1143" s="281">
        <v>27600</v>
      </c>
      <c r="F1143" s="279"/>
      <c r="G1143" s="6">
        <f t="shared" si="25"/>
        <v>27600</v>
      </c>
    </row>
    <row r="1144" spans="1:8" hidden="1" x14ac:dyDescent="0.25">
      <c r="A1144" s="265">
        <v>43480</v>
      </c>
      <c r="B1144" s="10" t="s">
        <v>2786</v>
      </c>
      <c r="C1144" s="11" t="s">
        <v>166</v>
      </c>
      <c r="D1144" s="771"/>
      <c r="E1144" s="281">
        <v>3816</v>
      </c>
      <c r="F1144" s="279"/>
      <c r="G1144" s="6">
        <f t="shared" si="25"/>
        <v>3816</v>
      </c>
    </row>
    <row r="1145" spans="1:8" hidden="1" x14ac:dyDescent="0.25">
      <c r="A1145" s="265">
        <v>43480</v>
      </c>
      <c r="B1145" s="10" t="s">
        <v>1399</v>
      </c>
      <c r="C1145" s="11" t="s">
        <v>166</v>
      </c>
      <c r="D1145" s="771"/>
      <c r="E1145" s="281">
        <v>60775</v>
      </c>
      <c r="F1145" s="279"/>
      <c r="G1145" s="6">
        <f t="shared" si="25"/>
        <v>60775</v>
      </c>
    </row>
    <row r="1146" spans="1:8" hidden="1" x14ac:dyDescent="0.25">
      <c r="A1146" s="265">
        <v>43480</v>
      </c>
      <c r="B1146" s="10" t="s">
        <v>2786</v>
      </c>
      <c r="C1146" s="11" t="s">
        <v>166</v>
      </c>
      <c r="D1146" s="771"/>
      <c r="E1146" s="281">
        <v>22800</v>
      </c>
      <c r="F1146" s="279"/>
      <c r="G1146" s="6">
        <f t="shared" si="25"/>
        <v>22800</v>
      </c>
    </row>
    <row r="1147" spans="1:8" hidden="1" x14ac:dyDescent="0.25">
      <c r="A1147" s="265">
        <v>43480</v>
      </c>
      <c r="B1147" s="10" t="s">
        <v>1399</v>
      </c>
      <c r="C1147" s="11" t="s">
        <v>166</v>
      </c>
      <c r="D1147" s="771"/>
      <c r="E1147" s="281">
        <v>40000</v>
      </c>
      <c r="F1147" s="279"/>
      <c r="G1147" s="6">
        <f t="shared" si="25"/>
        <v>40000</v>
      </c>
    </row>
    <row r="1148" spans="1:8" hidden="1" x14ac:dyDescent="0.25">
      <c r="A1148" s="265">
        <v>43480</v>
      </c>
      <c r="B1148" s="10" t="s">
        <v>1399</v>
      </c>
      <c r="C1148" s="11" t="s">
        <v>166</v>
      </c>
      <c r="D1148" s="771"/>
      <c r="E1148" s="281">
        <v>10000</v>
      </c>
      <c r="F1148" s="279"/>
      <c r="G1148" s="6">
        <f t="shared" si="25"/>
        <v>10000</v>
      </c>
    </row>
    <row r="1149" spans="1:8" hidden="1" x14ac:dyDescent="0.25">
      <c r="A1149" s="265">
        <v>43493</v>
      </c>
      <c r="B1149" s="10" t="s">
        <v>1399</v>
      </c>
      <c r="C1149" s="11" t="s">
        <v>1814</v>
      </c>
      <c r="D1149" s="771"/>
      <c r="E1149" s="22">
        <v>218756</v>
      </c>
      <c r="F1149" s="279"/>
      <c r="G1149" s="6">
        <f t="shared" si="25"/>
        <v>218756</v>
      </c>
    </row>
    <row r="1150" spans="1:8" hidden="1" x14ac:dyDescent="0.25">
      <c r="A1150" s="265">
        <v>43495</v>
      </c>
      <c r="B1150" s="10" t="s">
        <v>2932</v>
      </c>
      <c r="C1150" s="11" t="s">
        <v>180</v>
      </c>
      <c r="D1150" s="771"/>
      <c r="E1150" s="22">
        <v>160000</v>
      </c>
      <c r="F1150" s="279"/>
      <c r="G1150" s="6">
        <f t="shared" si="25"/>
        <v>160000</v>
      </c>
    </row>
    <row r="1151" spans="1:8" hidden="1" x14ac:dyDescent="0.25">
      <c r="A1151" s="265">
        <v>43495</v>
      </c>
      <c r="B1151" s="10" t="s">
        <v>2651</v>
      </c>
      <c r="C1151" s="11" t="s">
        <v>3010</v>
      </c>
      <c r="D1151" s="771"/>
      <c r="E1151" s="280">
        <v>90000</v>
      </c>
      <c r="F1151" s="279"/>
      <c r="G1151" s="6">
        <f t="shared" si="25"/>
        <v>90000</v>
      </c>
    </row>
    <row r="1152" spans="1:8" hidden="1" x14ac:dyDescent="0.25">
      <c r="A1152" s="265">
        <v>43495</v>
      </c>
      <c r="B1152" s="10" t="s">
        <v>3732</v>
      </c>
      <c r="C1152" s="11" t="s">
        <v>3010</v>
      </c>
      <c r="D1152" s="771"/>
      <c r="E1152" s="281">
        <v>135000</v>
      </c>
      <c r="F1152" s="279"/>
      <c r="G1152" s="6">
        <f t="shared" si="25"/>
        <v>135000</v>
      </c>
    </row>
    <row r="1153" spans="1:8" hidden="1" x14ac:dyDescent="0.25">
      <c r="A1153" s="265">
        <v>43495</v>
      </c>
      <c r="B1153" s="10" t="s">
        <v>2932</v>
      </c>
      <c r="C1153" s="11" t="s">
        <v>3010</v>
      </c>
      <c r="D1153" s="771"/>
      <c r="E1153" s="282">
        <v>85000</v>
      </c>
      <c r="F1153" s="279"/>
      <c r="G1153" s="6">
        <f t="shared" si="25"/>
        <v>85000</v>
      </c>
    </row>
    <row r="1154" spans="1:8" hidden="1" x14ac:dyDescent="0.25">
      <c r="A1154" s="265">
        <v>43495</v>
      </c>
      <c r="B1154" s="10" t="s">
        <v>1399</v>
      </c>
      <c r="C1154" s="11" t="s">
        <v>164</v>
      </c>
      <c r="D1154" s="771"/>
      <c r="E1154" s="280">
        <v>5259</v>
      </c>
      <c r="F1154" s="279"/>
      <c r="G1154" s="6">
        <f t="shared" si="25"/>
        <v>5259</v>
      </c>
    </row>
    <row r="1155" spans="1:8" hidden="1" x14ac:dyDescent="0.25">
      <c r="A1155" s="265">
        <v>43495</v>
      </c>
      <c r="B1155" s="10" t="s">
        <v>1399</v>
      </c>
      <c r="C1155" s="11" t="s">
        <v>164</v>
      </c>
      <c r="D1155" s="771"/>
      <c r="E1155" s="281">
        <v>74051</v>
      </c>
      <c r="F1155" s="279"/>
      <c r="G1155" s="6">
        <f t="shared" si="25"/>
        <v>74051</v>
      </c>
    </row>
    <row r="1156" spans="1:8" hidden="1" x14ac:dyDescent="0.25">
      <c r="A1156" s="265">
        <v>43495</v>
      </c>
      <c r="B1156" s="10" t="s">
        <v>1399</v>
      </c>
      <c r="C1156" s="11" t="s">
        <v>164</v>
      </c>
      <c r="D1156" s="771"/>
      <c r="E1156" s="282">
        <v>19773</v>
      </c>
      <c r="F1156" s="279"/>
      <c r="G1156" s="6">
        <f t="shared" si="25"/>
        <v>19773</v>
      </c>
    </row>
    <row r="1157" spans="1:8" hidden="1" x14ac:dyDescent="0.25">
      <c r="A1157" s="265">
        <v>43495</v>
      </c>
      <c r="B1157" s="10" t="s">
        <v>2651</v>
      </c>
      <c r="C1157" s="11" t="s">
        <v>3010</v>
      </c>
      <c r="D1157" s="771"/>
      <c r="E1157" s="299"/>
      <c r="F1157" s="279">
        <v>250000</v>
      </c>
      <c r="G1157" s="6">
        <f t="shared" si="25"/>
        <v>-250000</v>
      </c>
      <c r="H1157" s="123"/>
    </row>
    <row r="1158" spans="1:8" hidden="1" x14ac:dyDescent="0.25">
      <c r="A1158" s="265">
        <v>43500</v>
      </c>
      <c r="B1158" s="10" t="s">
        <v>2651</v>
      </c>
      <c r="C1158" s="11" t="s">
        <v>1802</v>
      </c>
      <c r="D1158" s="771"/>
      <c r="E1158" s="281">
        <v>164818</v>
      </c>
      <c r="F1158" s="279"/>
      <c r="G1158" s="6">
        <f t="shared" si="25"/>
        <v>164818</v>
      </c>
    </row>
    <row r="1159" spans="1:8" hidden="1" x14ac:dyDescent="0.25">
      <c r="A1159" s="265">
        <v>43500</v>
      </c>
      <c r="B1159" s="10" t="s">
        <v>1399</v>
      </c>
      <c r="C1159" s="11" t="s">
        <v>1802</v>
      </c>
      <c r="D1159" s="771"/>
      <c r="E1159" s="281">
        <v>4060</v>
      </c>
      <c r="F1159" s="279"/>
      <c r="G1159" s="6">
        <f t="shared" si="25"/>
        <v>4060</v>
      </c>
    </row>
    <row r="1160" spans="1:8" hidden="1" x14ac:dyDescent="0.25">
      <c r="A1160" s="265">
        <v>43500</v>
      </c>
      <c r="B1160" s="10" t="s">
        <v>2651</v>
      </c>
      <c r="C1160" s="11" t="s">
        <v>1802</v>
      </c>
      <c r="D1160" s="771"/>
      <c r="E1160" s="281">
        <v>66065</v>
      </c>
      <c r="F1160" s="279"/>
      <c r="G1160" s="6">
        <f t="shared" si="25"/>
        <v>66065</v>
      </c>
    </row>
    <row r="1161" spans="1:8" hidden="1" x14ac:dyDescent="0.25">
      <c r="A1161" s="265">
        <v>43500</v>
      </c>
      <c r="B1161" s="10" t="s">
        <v>2651</v>
      </c>
      <c r="C1161" s="11" t="s">
        <v>1802</v>
      </c>
      <c r="D1161" s="771"/>
      <c r="E1161" s="281">
        <v>54061</v>
      </c>
      <c r="F1161" s="279"/>
      <c r="G1161" s="6">
        <f t="shared" si="25"/>
        <v>54061</v>
      </c>
    </row>
    <row r="1162" spans="1:8" hidden="1" x14ac:dyDescent="0.25">
      <c r="A1162" s="265">
        <v>43500</v>
      </c>
      <c r="B1162" s="10" t="s">
        <v>1399</v>
      </c>
      <c r="C1162" s="11" t="s">
        <v>1802</v>
      </c>
      <c r="D1162" s="771"/>
      <c r="E1162" s="281">
        <v>8310</v>
      </c>
      <c r="F1162" s="279"/>
      <c r="G1162" s="6">
        <f t="shared" si="25"/>
        <v>8310</v>
      </c>
    </row>
    <row r="1163" spans="1:8" hidden="1" x14ac:dyDescent="0.25">
      <c r="A1163" s="265">
        <v>43500</v>
      </c>
      <c r="B1163" s="10" t="s">
        <v>2932</v>
      </c>
      <c r="C1163" s="11" t="s">
        <v>3010</v>
      </c>
      <c r="D1163" s="771"/>
      <c r="E1163" s="280">
        <v>10000</v>
      </c>
      <c r="F1163" s="279"/>
      <c r="G1163" s="6">
        <f t="shared" si="25"/>
        <v>10000</v>
      </c>
    </row>
    <row r="1164" spans="1:8" hidden="1" x14ac:dyDescent="0.25">
      <c r="A1164" s="265">
        <v>43500</v>
      </c>
      <c r="B1164" s="10" t="s">
        <v>2651</v>
      </c>
      <c r="C1164" s="11" t="s">
        <v>3010</v>
      </c>
      <c r="D1164" s="771"/>
      <c r="E1164" s="282">
        <v>145000</v>
      </c>
      <c r="F1164" s="279"/>
      <c r="G1164" s="6">
        <f t="shared" si="25"/>
        <v>145000</v>
      </c>
    </row>
    <row r="1165" spans="1:8" hidden="1" x14ac:dyDescent="0.25">
      <c r="A1165" s="265">
        <v>43500</v>
      </c>
      <c r="B1165" s="10" t="s">
        <v>1399</v>
      </c>
      <c r="C1165" s="11" t="s">
        <v>169</v>
      </c>
      <c r="E1165" s="8">
        <v>2094</v>
      </c>
      <c r="G1165" s="6">
        <f t="shared" si="25"/>
        <v>2094</v>
      </c>
    </row>
    <row r="1166" spans="1:8" hidden="1" x14ac:dyDescent="0.25">
      <c r="A1166" s="265">
        <v>43500</v>
      </c>
      <c r="B1166" s="10" t="s">
        <v>1399</v>
      </c>
      <c r="C1166" s="11" t="s">
        <v>169</v>
      </c>
      <c r="E1166" s="8">
        <v>14538</v>
      </c>
      <c r="G1166" s="6">
        <f t="shared" si="25"/>
        <v>14538</v>
      </c>
    </row>
    <row r="1167" spans="1:8" hidden="1" x14ac:dyDescent="0.25">
      <c r="A1167" s="265">
        <v>43500</v>
      </c>
      <c r="B1167" s="10" t="s">
        <v>1399</v>
      </c>
      <c r="C1167" s="11" t="s">
        <v>169</v>
      </c>
      <c r="E1167" s="8">
        <v>23518</v>
      </c>
      <c r="G1167" s="6">
        <f t="shared" si="25"/>
        <v>23518</v>
      </c>
    </row>
    <row r="1168" spans="1:8" hidden="1" x14ac:dyDescent="0.25">
      <c r="A1168" s="265">
        <v>43500</v>
      </c>
      <c r="B1168" s="10" t="s">
        <v>1399</v>
      </c>
      <c r="C1168" s="11" t="s">
        <v>169</v>
      </c>
      <c r="E1168" s="8">
        <v>2815</v>
      </c>
      <c r="G1168" s="6">
        <f t="shared" si="25"/>
        <v>2815</v>
      </c>
    </row>
    <row r="1169" spans="1:8" hidden="1" x14ac:dyDescent="0.25">
      <c r="A1169" s="265">
        <v>43508</v>
      </c>
      <c r="B1169" s="10" t="s">
        <v>2651</v>
      </c>
      <c r="C1169" s="11" t="s">
        <v>1802</v>
      </c>
      <c r="D1169" s="771"/>
      <c r="E1169" s="280">
        <v>1474</v>
      </c>
      <c r="F1169" s="279"/>
      <c r="G1169" s="6">
        <f t="shared" si="25"/>
        <v>1474</v>
      </c>
    </row>
    <row r="1170" spans="1:8" hidden="1" x14ac:dyDescent="0.25">
      <c r="A1170" s="265">
        <v>43508</v>
      </c>
      <c r="B1170" s="10" t="s">
        <v>2651</v>
      </c>
      <c r="C1170" s="11" t="s">
        <v>1802</v>
      </c>
      <c r="D1170" s="771"/>
      <c r="E1170" s="281">
        <v>122831</v>
      </c>
      <c r="F1170" s="279"/>
      <c r="G1170" s="6">
        <f t="shared" si="25"/>
        <v>122831</v>
      </c>
    </row>
    <row r="1171" spans="1:8" hidden="1" x14ac:dyDescent="0.25">
      <c r="A1171" s="265">
        <v>43508</v>
      </c>
      <c r="B1171" s="10" t="s">
        <v>1399</v>
      </c>
      <c r="C1171" s="11" t="s">
        <v>1802</v>
      </c>
      <c r="D1171" s="771"/>
      <c r="E1171" s="281">
        <v>2128</v>
      </c>
      <c r="F1171" s="279"/>
      <c r="G1171" s="6">
        <f t="shared" si="25"/>
        <v>2128</v>
      </c>
    </row>
    <row r="1172" spans="1:8" hidden="1" x14ac:dyDescent="0.25">
      <c r="A1172" s="265">
        <v>43508</v>
      </c>
      <c r="B1172" s="10" t="s">
        <v>1399</v>
      </c>
      <c r="C1172" s="11" t="s">
        <v>1802</v>
      </c>
      <c r="D1172" s="771"/>
      <c r="E1172" s="282">
        <v>3010</v>
      </c>
      <c r="F1172" s="279"/>
      <c r="G1172" s="6">
        <f t="shared" si="25"/>
        <v>3010</v>
      </c>
    </row>
    <row r="1173" spans="1:8" hidden="1" x14ac:dyDescent="0.25">
      <c r="A1173" s="265">
        <v>43508</v>
      </c>
      <c r="B1173" s="10" t="s">
        <v>1399</v>
      </c>
      <c r="C1173" s="11" t="s">
        <v>166</v>
      </c>
      <c r="D1173" s="771"/>
      <c r="E1173" s="22">
        <v>78000</v>
      </c>
      <c r="F1173" s="279"/>
      <c r="G1173" s="6">
        <f t="shared" si="25"/>
        <v>78000</v>
      </c>
    </row>
    <row r="1174" spans="1:8" hidden="1" x14ac:dyDescent="0.25">
      <c r="A1174" s="265">
        <v>43508</v>
      </c>
      <c r="B1174" s="10" t="s">
        <v>1399</v>
      </c>
      <c r="C1174" s="11" t="s">
        <v>164</v>
      </c>
      <c r="E1174" s="8">
        <v>5490</v>
      </c>
      <c r="G1174" s="6">
        <f t="shared" si="25"/>
        <v>5490</v>
      </c>
    </row>
    <row r="1175" spans="1:8" hidden="1" x14ac:dyDescent="0.25">
      <c r="A1175" s="265">
        <v>43508</v>
      </c>
      <c r="B1175" s="10" t="s">
        <v>1399</v>
      </c>
      <c r="C1175" s="11" t="s">
        <v>164</v>
      </c>
      <c r="F1175" s="9">
        <v>13520</v>
      </c>
      <c r="G1175" s="6">
        <f t="shared" si="25"/>
        <v>-13520</v>
      </c>
      <c r="H1175" s="7" t="s">
        <v>4469</v>
      </c>
    </row>
    <row r="1176" spans="1:8" hidden="1" x14ac:dyDescent="0.25">
      <c r="A1176" s="265">
        <v>43512</v>
      </c>
      <c r="B1176" s="10" t="s">
        <v>2932</v>
      </c>
      <c r="C1176" s="11" t="s">
        <v>3010</v>
      </c>
      <c r="E1176" s="291">
        <v>24000</v>
      </c>
      <c r="G1176" s="6">
        <f t="shared" si="25"/>
        <v>24000</v>
      </c>
    </row>
    <row r="1177" spans="1:8" hidden="1" x14ac:dyDescent="0.25">
      <c r="A1177" s="265">
        <v>43512</v>
      </c>
      <c r="B1177" s="10" t="s">
        <v>2651</v>
      </c>
      <c r="C1177" s="11" t="s">
        <v>3010</v>
      </c>
      <c r="E1177" s="8">
        <v>121000</v>
      </c>
      <c r="G1177" s="6">
        <f t="shared" si="25"/>
        <v>121000</v>
      </c>
    </row>
    <row r="1178" spans="1:8" ht="16.5" hidden="1" thickBot="1" x14ac:dyDescent="0.3">
      <c r="A1178" s="265">
        <v>43512</v>
      </c>
      <c r="B1178" s="10" t="s">
        <v>2932</v>
      </c>
      <c r="C1178" s="11" t="s">
        <v>3010</v>
      </c>
      <c r="E1178" s="292">
        <v>15000</v>
      </c>
      <c r="G1178" s="6">
        <f t="shared" si="25"/>
        <v>15000</v>
      </c>
    </row>
    <row r="1179" spans="1:8" ht="16.5" hidden="1" thickBot="1" x14ac:dyDescent="0.3">
      <c r="A1179" s="265">
        <v>43512</v>
      </c>
      <c r="B1179" s="10" t="s">
        <v>2786</v>
      </c>
      <c r="C1179" s="11" t="s">
        <v>161</v>
      </c>
      <c r="F1179" s="300">
        <v>500000</v>
      </c>
      <c r="G1179" s="6">
        <f t="shared" si="25"/>
        <v>-500000</v>
      </c>
      <c r="H1179" s="31" t="s">
        <v>4640</v>
      </c>
    </row>
    <row r="1180" spans="1:8" ht="16.5" hidden="1" thickBot="1" x14ac:dyDescent="0.3">
      <c r="A1180" s="265">
        <v>43512</v>
      </c>
      <c r="B1180" s="10" t="s">
        <v>1399</v>
      </c>
      <c r="C1180" s="11" t="s">
        <v>164</v>
      </c>
      <c r="F1180" s="300">
        <v>100000</v>
      </c>
      <c r="G1180" s="6">
        <f t="shared" si="25"/>
        <v>-100000</v>
      </c>
      <c r="H1180" s="31" t="s">
        <v>4577</v>
      </c>
    </row>
    <row r="1181" spans="1:8" hidden="1" x14ac:dyDescent="0.25">
      <c r="A1181" s="265">
        <v>43512</v>
      </c>
      <c r="B1181" s="10" t="s">
        <v>2651</v>
      </c>
      <c r="C1181" s="11" t="s">
        <v>3010</v>
      </c>
      <c r="E1181" s="108"/>
      <c r="F1181" s="294">
        <v>65000</v>
      </c>
      <c r="G1181" s="6">
        <f t="shared" si="25"/>
        <v>-65000</v>
      </c>
      <c r="H1181" s="31" t="s">
        <v>4576</v>
      </c>
    </row>
    <row r="1182" spans="1:8" ht="16.5" hidden="1" thickBot="1" x14ac:dyDescent="0.3">
      <c r="A1182" s="265">
        <v>43512</v>
      </c>
      <c r="B1182" s="10" t="s">
        <v>3732</v>
      </c>
      <c r="C1182" s="11" t="s">
        <v>3010</v>
      </c>
      <c r="E1182" s="108"/>
      <c r="F1182" s="295">
        <v>135000</v>
      </c>
      <c r="G1182" s="6">
        <f t="shared" si="25"/>
        <v>-135000</v>
      </c>
      <c r="H1182" s="77" t="s">
        <v>4576</v>
      </c>
    </row>
    <row r="1183" spans="1:8" hidden="1" x14ac:dyDescent="0.25">
      <c r="A1183" s="265">
        <v>43517</v>
      </c>
      <c r="B1183" s="10" t="s">
        <v>2651</v>
      </c>
      <c r="C1183" s="11" t="s">
        <v>1802</v>
      </c>
      <c r="E1183" s="291">
        <v>51927</v>
      </c>
      <c r="G1183" s="6">
        <f t="shared" si="25"/>
        <v>51927</v>
      </c>
    </row>
    <row r="1184" spans="1:8" hidden="1" x14ac:dyDescent="0.25">
      <c r="A1184" s="265">
        <v>43517</v>
      </c>
      <c r="B1184" s="10" t="s">
        <v>2651</v>
      </c>
      <c r="C1184" s="11" t="s">
        <v>1802</v>
      </c>
      <c r="E1184" s="8">
        <v>44869</v>
      </c>
      <c r="G1184" s="6">
        <f t="shared" si="25"/>
        <v>44869</v>
      </c>
    </row>
    <row r="1185" spans="1:8" ht="16.5" hidden="1" thickBot="1" x14ac:dyDescent="0.3">
      <c r="A1185" s="265">
        <v>43517</v>
      </c>
      <c r="B1185" s="10" t="s">
        <v>2651</v>
      </c>
      <c r="C1185" s="11" t="s">
        <v>1802</v>
      </c>
      <c r="E1185" s="292">
        <v>707</v>
      </c>
      <c r="G1185" s="6">
        <f t="shared" si="25"/>
        <v>707</v>
      </c>
    </row>
    <row r="1186" spans="1:8" ht="16.5" hidden="1" thickBot="1" x14ac:dyDescent="0.3">
      <c r="A1186" s="265">
        <v>43518</v>
      </c>
      <c r="B1186" s="10" t="s">
        <v>2932</v>
      </c>
      <c r="C1186" s="11" t="s">
        <v>180</v>
      </c>
      <c r="E1186" s="293">
        <v>631320</v>
      </c>
      <c r="G1186" s="6">
        <f t="shared" si="25"/>
        <v>631320</v>
      </c>
    </row>
    <row r="1187" spans="1:8" hidden="1" x14ac:dyDescent="0.25">
      <c r="A1187" s="265">
        <v>43519</v>
      </c>
      <c r="B1187" s="10" t="s">
        <v>2932</v>
      </c>
      <c r="C1187" s="11" t="s">
        <v>166</v>
      </c>
      <c r="E1187" s="291">
        <v>35000</v>
      </c>
      <c r="G1187" s="6">
        <f t="shared" si="25"/>
        <v>35000</v>
      </c>
    </row>
    <row r="1188" spans="1:8" hidden="1" x14ac:dyDescent="0.25">
      <c r="A1188" s="265">
        <v>43519</v>
      </c>
      <c r="B1188" s="10" t="s">
        <v>2651</v>
      </c>
      <c r="C1188" s="11" t="s">
        <v>166</v>
      </c>
      <c r="E1188" s="8">
        <v>18400</v>
      </c>
      <c r="G1188" s="6">
        <f t="shared" si="25"/>
        <v>18400</v>
      </c>
    </row>
    <row r="1189" spans="1:8" ht="16.5" hidden="1" thickBot="1" x14ac:dyDescent="0.3">
      <c r="A1189" s="265">
        <v>43519</v>
      </c>
      <c r="B1189" s="10" t="s">
        <v>2651</v>
      </c>
      <c r="C1189" s="11" t="s">
        <v>166</v>
      </c>
      <c r="E1189" s="292">
        <v>9200</v>
      </c>
      <c r="G1189" s="6">
        <f t="shared" si="25"/>
        <v>9200</v>
      </c>
    </row>
    <row r="1190" spans="1:8" ht="16.5" hidden="1" thickBot="1" x14ac:dyDescent="0.3">
      <c r="A1190" s="265">
        <v>43519</v>
      </c>
      <c r="B1190" s="10" t="s">
        <v>4720</v>
      </c>
      <c r="C1190" s="11" t="s">
        <v>1814</v>
      </c>
      <c r="E1190" s="293">
        <v>199286</v>
      </c>
      <c r="G1190" s="6">
        <f t="shared" si="25"/>
        <v>199286</v>
      </c>
    </row>
    <row r="1191" spans="1:8" hidden="1" x14ac:dyDescent="0.25">
      <c r="A1191" s="265">
        <v>43519</v>
      </c>
      <c r="B1191" s="10" t="s">
        <v>2932</v>
      </c>
      <c r="C1191" s="11" t="s">
        <v>180</v>
      </c>
      <c r="F1191" s="9">
        <v>500000</v>
      </c>
      <c r="G1191" s="6">
        <f t="shared" si="25"/>
        <v>-500000</v>
      </c>
      <c r="H1191" s="31" t="s">
        <v>4624</v>
      </c>
    </row>
    <row r="1192" spans="1:8" hidden="1" x14ac:dyDescent="0.25">
      <c r="A1192" s="265">
        <v>43525</v>
      </c>
      <c r="B1192" s="10" t="s">
        <v>2932</v>
      </c>
      <c r="C1192" s="11" t="s">
        <v>166</v>
      </c>
      <c r="E1192" s="291">
        <v>45000</v>
      </c>
      <c r="G1192" s="6">
        <f t="shared" si="25"/>
        <v>45000</v>
      </c>
    </row>
    <row r="1193" spans="1:8" ht="16.5" hidden="1" thickBot="1" x14ac:dyDescent="0.3">
      <c r="A1193" s="265">
        <v>43525</v>
      </c>
      <c r="B1193" s="10" t="s">
        <v>2651</v>
      </c>
      <c r="C1193" s="11" t="s">
        <v>166</v>
      </c>
      <c r="E1193" s="292">
        <v>12500</v>
      </c>
      <c r="G1193" s="6">
        <f t="shared" si="25"/>
        <v>12500</v>
      </c>
    </row>
    <row r="1194" spans="1:8" ht="16.5" hidden="1" thickBot="1" x14ac:dyDescent="0.3">
      <c r="A1194" s="265">
        <v>43525</v>
      </c>
      <c r="B1194" s="10" t="s">
        <v>1399</v>
      </c>
      <c r="C1194" s="11" t="s">
        <v>164</v>
      </c>
      <c r="E1194" s="293">
        <v>84648</v>
      </c>
      <c r="G1194" s="6">
        <f t="shared" si="25"/>
        <v>84648</v>
      </c>
    </row>
    <row r="1195" spans="1:8" hidden="1" x14ac:dyDescent="0.25">
      <c r="A1195" s="265">
        <v>43529</v>
      </c>
      <c r="B1195" s="10" t="s">
        <v>1399</v>
      </c>
      <c r="C1195" s="11" t="s">
        <v>169</v>
      </c>
      <c r="F1195" s="9">
        <v>100000</v>
      </c>
      <c r="G1195" s="6">
        <f t="shared" si="25"/>
        <v>-100000</v>
      </c>
      <c r="H1195" s="31" t="s">
        <v>4641</v>
      </c>
    </row>
    <row r="1196" spans="1:8" hidden="1" x14ac:dyDescent="0.25">
      <c r="A1196" s="265">
        <v>43529</v>
      </c>
      <c r="B1196" s="10" t="s">
        <v>1399</v>
      </c>
      <c r="C1196" s="11" t="s">
        <v>1814</v>
      </c>
      <c r="F1196" s="9">
        <v>300000</v>
      </c>
      <c r="G1196" s="6">
        <f t="shared" si="25"/>
        <v>-300000</v>
      </c>
      <c r="H1196" s="31" t="s">
        <v>4642</v>
      </c>
    </row>
    <row r="1197" spans="1:8" hidden="1" x14ac:dyDescent="0.25">
      <c r="A1197" s="265">
        <v>43529</v>
      </c>
      <c r="B1197" s="10" t="s">
        <v>2932</v>
      </c>
      <c r="C1197" s="11" t="s">
        <v>180</v>
      </c>
      <c r="F1197" s="9">
        <v>300000</v>
      </c>
      <c r="G1197" s="6">
        <f t="shared" si="25"/>
        <v>-300000</v>
      </c>
      <c r="H1197" s="77" t="s">
        <v>4643</v>
      </c>
    </row>
    <row r="1198" spans="1:8" hidden="1" x14ac:dyDescent="0.25">
      <c r="A1198" s="265">
        <v>43529</v>
      </c>
      <c r="B1198" s="10" t="s">
        <v>40</v>
      </c>
      <c r="C1198" s="11" t="s">
        <v>164</v>
      </c>
      <c r="F1198" s="9">
        <v>1743</v>
      </c>
      <c r="G1198" s="6">
        <f t="shared" si="25"/>
        <v>-1743</v>
      </c>
      <c r="H1198" s="77"/>
    </row>
    <row r="1199" spans="1:8" hidden="1" x14ac:dyDescent="0.25">
      <c r="A1199" s="265">
        <v>43529</v>
      </c>
      <c r="B1199" s="10" t="s">
        <v>11</v>
      </c>
      <c r="C1199" s="11" t="s">
        <v>164</v>
      </c>
      <c r="F1199" s="9">
        <v>5815</v>
      </c>
      <c r="G1199" s="6">
        <f t="shared" si="25"/>
        <v>-5815</v>
      </c>
      <c r="H1199" s="78"/>
    </row>
    <row r="1200" spans="1:8" hidden="1" x14ac:dyDescent="0.25">
      <c r="A1200" s="265">
        <v>43529</v>
      </c>
      <c r="B1200" s="10" t="s">
        <v>4644</v>
      </c>
      <c r="C1200" s="11" t="s">
        <v>164</v>
      </c>
      <c r="F1200" s="9">
        <v>900</v>
      </c>
      <c r="G1200" s="6">
        <f t="shared" si="25"/>
        <v>-900</v>
      </c>
      <c r="H1200" s="78" t="s">
        <v>4645</v>
      </c>
    </row>
    <row r="1201" spans="1:8" hidden="1" x14ac:dyDescent="0.25">
      <c r="A1201" s="265">
        <v>43529</v>
      </c>
      <c r="B1201" s="10" t="s">
        <v>1399</v>
      </c>
      <c r="C1201" s="11" t="s">
        <v>164</v>
      </c>
      <c r="F1201" s="9">
        <f>75000-F1200-F1199-F1198</f>
        <v>66542</v>
      </c>
      <c r="G1201" s="6">
        <f t="shared" si="25"/>
        <v>-66542</v>
      </c>
      <c r="H1201" s="79"/>
    </row>
    <row r="1202" spans="1:8" ht="16.5" hidden="1" thickBot="1" x14ac:dyDescent="0.3">
      <c r="A1202" s="265">
        <v>43525</v>
      </c>
      <c r="B1202" s="10" t="s">
        <v>2651</v>
      </c>
      <c r="C1202" s="11" t="s">
        <v>3010</v>
      </c>
      <c r="E1202" s="293"/>
      <c r="F1202" s="9">
        <v>41000</v>
      </c>
      <c r="G1202" s="6">
        <f>E1202-F1202</f>
        <v>-41000</v>
      </c>
    </row>
    <row r="1203" spans="1:8" hidden="1" x14ac:dyDescent="0.25">
      <c r="A1203" s="265">
        <v>43529</v>
      </c>
      <c r="B1203" s="10" t="s">
        <v>2932</v>
      </c>
      <c r="C1203" s="11" t="s">
        <v>3010</v>
      </c>
      <c r="F1203" s="9">
        <f>25000+109000</f>
        <v>134000</v>
      </c>
      <c r="G1203" s="6">
        <f>E1203-F1203</f>
        <v>-134000</v>
      </c>
    </row>
    <row r="1204" spans="1:8" hidden="1" x14ac:dyDescent="0.25">
      <c r="A1204" s="265">
        <v>43525</v>
      </c>
      <c r="B1204" s="10" t="s">
        <v>2651</v>
      </c>
      <c r="C1204" s="11" t="s">
        <v>3010</v>
      </c>
      <c r="F1204" s="9">
        <v>25000</v>
      </c>
      <c r="G1204" s="6">
        <f>E1204-F1204</f>
        <v>-25000</v>
      </c>
    </row>
    <row r="1205" spans="1:8" hidden="1" x14ac:dyDescent="0.25">
      <c r="A1205" s="265">
        <v>43525</v>
      </c>
      <c r="B1205" s="10" t="s">
        <v>2651</v>
      </c>
      <c r="C1205" s="11" t="s">
        <v>3010</v>
      </c>
      <c r="E1205" s="8">
        <v>122500</v>
      </c>
      <c r="G1205" s="6">
        <f>E1205-F1205</f>
        <v>122500</v>
      </c>
    </row>
    <row r="1206" spans="1:8" hidden="1" x14ac:dyDescent="0.25">
      <c r="A1206" s="265">
        <v>43535</v>
      </c>
      <c r="B1206" s="10" t="s">
        <v>1399</v>
      </c>
      <c r="C1206" s="11" t="s">
        <v>1802</v>
      </c>
      <c r="E1206" s="291">
        <v>3220</v>
      </c>
      <c r="G1206" s="6">
        <f t="shared" ref="G1206:G1263" si="26">E1206-F1206</f>
        <v>3220</v>
      </c>
    </row>
    <row r="1207" spans="1:8" hidden="1" x14ac:dyDescent="0.25">
      <c r="A1207" s="265">
        <v>43535</v>
      </c>
      <c r="B1207" s="10" t="s">
        <v>2651</v>
      </c>
      <c r="C1207" s="11" t="s">
        <v>1802</v>
      </c>
      <c r="E1207" s="8">
        <v>29777</v>
      </c>
      <c r="G1207" s="6">
        <f t="shared" si="26"/>
        <v>29777</v>
      </c>
    </row>
    <row r="1208" spans="1:8" hidden="1" x14ac:dyDescent="0.25">
      <c r="A1208" s="265">
        <v>43535</v>
      </c>
      <c r="B1208" s="10" t="s">
        <v>2651</v>
      </c>
      <c r="C1208" s="11" t="s">
        <v>1802</v>
      </c>
      <c r="E1208" s="8">
        <v>218807</v>
      </c>
      <c r="G1208" s="6">
        <f t="shared" si="26"/>
        <v>218807</v>
      </c>
    </row>
    <row r="1209" spans="1:8" hidden="1" x14ac:dyDescent="0.25">
      <c r="A1209" s="265">
        <v>43535</v>
      </c>
      <c r="B1209" s="10" t="s">
        <v>2651</v>
      </c>
      <c r="C1209" s="11" t="s">
        <v>1802</v>
      </c>
      <c r="E1209" s="8">
        <v>35853</v>
      </c>
      <c r="G1209" s="6">
        <f t="shared" si="26"/>
        <v>35853</v>
      </c>
    </row>
    <row r="1210" spans="1:8" hidden="1" x14ac:dyDescent="0.25">
      <c r="A1210" s="265">
        <v>43535</v>
      </c>
      <c r="B1210" s="10" t="s">
        <v>2651</v>
      </c>
      <c r="C1210" s="11" t="s">
        <v>1802</v>
      </c>
      <c r="E1210" s="8">
        <v>16052</v>
      </c>
      <c r="G1210" s="6">
        <f t="shared" si="26"/>
        <v>16052</v>
      </c>
    </row>
    <row r="1211" spans="1:8" hidden="1" x14ac:dyDescent="0.25">
      <c r="A1211" s="265">
        <v>43535</v>
      </c>
      <c r="B1211" s="10" t="s">
        <v>18</v>
      </c>
      <c r="C1211" s="11" t="s">
        <v>1802</v>
      </c>
      <c r="E1211" s="8">
        <v>1189</v>
      </c>
      <c r="G1211" s="6">
        <f t="shared" si="26"/>
        <v>1189</v>
      </c>
    </row>
    <row r="1212" spans="1:8" hidden="1" x14ac:dyDescent="0.25">
      <c r="A1212" s="265">
        <v>43535</v>
      </c>
      <c r="B1212" s="10" t="s">
        <v>2651</v>
      </c>
      <c r="C1212" s="11" t="s">
        <v>1802</v>
      </c>
      <c r="E1212" s="8">
        <v>18123</v>
      </c>
      <c r="G1212" s="6">
        <f t="shared" si="26"/>
        <v>18123</v>
      </c>
    </row>
    <row r="1213" spans="1:8" ht="16.5" hidden="1" thickBot="1" x14ac:dyDescent="0.3">
      <c r="A1213" s="265">
        <v>43535</v>
      </c>
      <c r="B1213" s="10" t="s">
        <v>1399</v>
      </c>
      <c r="C1213" s="11" t="s">
        <v>1802</v>
      </c>
      <c r="E1213" s="292">
        <v>43480</v>
      </c>
      <c r="G1213" s="6">
        <f t="shared" si="26"/>
        <v>43480</v>
      </c>
    </row>
    <row r="1214" spans="1:8" ht="16.5" hidden="1" thickBot="1" x14ac:dyDescent="0.3">
      <c r="A1214" s="265">
        <v>43544</v>
      </c>
      <c r="B1214" s="10" t="s">
        <v>4720</v>
      </c>
      <c r="C1214" s="11" t="s">
        <v>166</v>
      </c>
      <c r="E1214" s="293">
        <v>50000</v>
      </c>
      <c r="G1214" s="6">
        <f t="shared" si="26"/>
        <v>50000</v>
      </c>
    </row>
    <row r="1215" spans="1:8" hidden="1" x14ac:dyDescent="0.25">
      <c r="A1215" s="265">
        <v>43544</v>
      </c>
      <c r="B1215" s="10" t="s">
        <v>2932</v>
      </c>
      <c r="C1215" s="11" t="s">
        <v>3010</v>
      </c>
      <c r="E1215" s="8">
        <v>157740</v>
      </c>
      <c r="G1215" s="6">
        <f t="shared" si="26"/>
        <v>157740</v>
      </c>
    </row>
    <row r="1216" spans="1:8" hidden="1" x14ac:dyDescent="0.25">
      <c r="A1216" s="265">
        <v>43544</v>
      </c>
      <c r="B1216" s="10" t="s">
        <v>2651</v>
      </c>
      <c r="C1216" s="11" t="s">
        <v>3010</v>
      </c>
      <c r="E1216" s="8">
        <v>6800</v>
      </c>
      <c r="G1216" s="6">
        <f t="shared" si="26"/>
        <v>6800</v>
      </c>
    </row>
    <row r="1217" spans="1:8" hidden="1" x14ac:dyDescent="0.25">
      <c r="A1217" s="265">
        <v>43549</v>
      </c>
      <c r="B1217" s="10" t="s">
        <v>1399</v>
      </c>
      <c r="C1217" s="11" t="s">
        <v>1802</v>
      </c>
      <c r="E1217" s="291">
        <v>8176</v>
      </c>
      <c r="G1217" s="330">
        <f t="shared" si="26"/>
        <v>8176</v>
      </c>
    </row>
    <row r="1218" spans="1:8" hidden="1" x14ac:dyDescent="0.25">
      <c r="A1218" s="265">
        <v>43549</v>
      </c>
      <c r="B1218" s="10" t="s">
        <v>2651</v>
      </c>
      <c r="C1218" s="11" t="s">
        <v>1802</v>
      </c>
      <c r="E1218" s="8">
        <v>24519</v>
      </c>
      <c r="G1218" s="331">
        <f t="shared" si="26"/>
        <v>24519</v>
      </c>
    </row>
    <row r="1219" spans="1:8" hidden="1" x14ac:dyDescent="0.25">
      <c r="A1219" s="265">
        <v>43549</v>
      </c>
      <c r="B1219" s="10" t="s">
        <v>2651</v>
      </c>
      <c r="C1219" s="11" t="s">
        <v>1802</v>
      </c>
      <c r="E1219" s="8">
        <v>128523</v>
      </c>
      <c r="G1219" s="331">
        <f t="shared" si="26"/>
        <v>128523</v>
      </c>
    </row>
    <row r="1220" spans="1:8" hidden="1" x14ac:dyDescent="0.25">
      <c r="A1220" s="265">
        <v>43549</v>
      </c>
      <c r="B1220" s="10" t="s">
        <v>1399</v>
      </c>
      <c r="C1220" s="11" t="s">
        <v>1802</v>
      </c>
      <c r="E1220" s="8">
        <v>4418</v>
      </c>
      <c r="G1220" s="331">
        <f t="shared" si="26"/>
        <v>4418</v>
      </c>
    </row>
    <row r="1221" spans="1:8" hidden="1" x14ac:dyDescent="0.25">
      <c r="A1221" s="265">
        <v>43549</v>
      </c>
      <c r="B1221" s="10" t="s">
        <v>2651</v>
      </c>
      <c r="C1221" s="11" t="s">
        <v>1802</v>
      </c>
      <c r="E1221" s="8">
        <v>11769</v>
      </c>
      <c r="G1221" s="331">
        <f t="shared" si="26"/>
        <v>11769</v>
      </c>
    </row>
    <row r="1222" spans="1:8" hidden="1" x14ac:dyDescent="0.25">
      <c r="A1222" s="265">
        <v>43549</v>
      </c>
      <c r="B1222" s="10" t="s">
        <v>2651</v>
      </c>
      <c r="C1222" s="11" t="s">
        <v>1802</v>
      </c>
      <c r="E1222" s="8">
        <v>59626</v>
      </c>
      <c r="G1222" s="331">
        <f t="shared" si="26"/>
        <v>59626</v>
      </c>
    </row>
    <row r="1223" spans="1:8" hidden="1" x14ac:dyDescent="0.25">
      <c r="A1223" s="265">
        <v>43549</v>
      </c>
      <c r="B1223" s="10" t="s">
        <v>2651</v>
      </c>
      <c r="C1223" s="11" t="s">
        <v>1802</v>
      </c>
      <c r="E1223" s="8">
        <v>42931</v>
      </c>
      <c r="G1223" s="331">
        <f t="shared" si="26"/>
        <v>42931</v>
      </c>
    </row>
    <row r="1224" spans="1:8" hidden="1" x14ac:dyDescent="0.25">
      <c r="A1224" s="112">
        <v>43549</v>
      </c>
      <c r="B1224" s="10" t="s">
        <v>4720</v>
      </c>
      <c r="C1224" s="11" t="s">
        <v>166</v>
      </c>
      <c r="E1224" s="8">
        <v>53000</v>
      </c>
      <c r="G1224" s="6">
        <f t="shared" si="26"/>
        <v>53000</v>
      </c>
    </row>
    <row r="1225" spans="1:8" hidden="1" x14ac:dyDescent="0.25">
      <c r="A1225" s="112">
        <v>43549</v>
      </c>
      <c r="B1225" s="10" t="s">
        <v>2932</v>
      </c>
      <c r="C1225" s="11" t="s">
        <v>166</v>
      </c>
      <c r="E1225" s="8">
        <v>35000</v>
      </c>
      <c r="G1225" s="6">
        <f t="shared" si="26"/>
        <v>35000</v>
      </c>
    </row>
    <row r="1226" spans="1:8" hidden="1" x14ac:dyDescent="0.25">
      <c r="A1226" s="112">
        <v>43549</v>
      </c>
      <c r="B1226" s="10" t="s">
        <v>4720</v>
      </c>
      <c r="C1226" s="11" t="s">
        <v>166</v>
      </c>
      <c r="D1226" s="771"/>
      <c r="E1226" s="281">
        <v>63600</v>
      </c>
      <c r="F1226" s="279"/>
      <c r="G1226" s="6">
        <f t="shared" si="26"/>
        <v>63600</v>
      </c>
    </row>
    <row r="1227" spans="1:8" hidden="1" x14ac:dyDescent="0.25">
      <c r="A1227" s="112">
        <v>43549</v>
      </c>
      <c r="B1227" s="10" t="s">
        <v>4720</v>
      </c>
      <c r="C1227" s="11" t="s">
        <v>166</v>
      </c>
      <c r="D1227" s="771"/>
      <c r="E1227" s="281">
        <v>31800</v>
      </c>
      <c r="F1227" s="279"/>
      <c r="G1227" s="6">
        <f t="shared" si="26"/>
        <v>31800</v>
      </c>
    </row>
    <row r="1228" spans="1:8" hidden="1" x14ac:dyDescent="0.25">
      <c r="A1228" s="112">
        <v>43549</v>
      </c>
      <c r="B1228" s="10" t="s">
        <v>3732</v>
      </c>
      <c r="C1228" s="11" t="s">
        <v>1802</v>
      </c>
      <c r="D1228" s="771"/>
      <c r="E1228" s="281"/>
      <c r="F1228" s="333">
        <v>2039</v>
      </c>
      <c r="G1228" s="6">
        <f t="shared" si="26"/>
        <v>-2039</v>
      </c>
      <c r="H1228" s="77"/>
    </row>
    <row r="1229" spans="1:8" hidden="1" x14ac:dyDescent="0.25">
      <c r="A1229" s="112">
        <v>43549</v>
      </c>
      <c r="B1229" s="10" t="s">
        <v>2932</v>
      </c>
      <c r="C1229" s="11" t="s">
        <v>1802</v>
      </c>
      <c r="D1229" s="771"/>
      <c r="E1229" s="281"/>
      <c r="F1229" s="334">
        <v>151493</v>
      </c>
      <c r="G1229" s="6">
        <f t="shared" si="26"/>
        <v>-151493</v>
      </c>
      <c r="H1229" s="78"/>
    </row>
    <row r="1230" spans="1:8" hidden="1" x14ac:dyDescent="0.25">
      <c r="A1230" s="112">
        <v>43549</v>
      </c>
      <c r="B1230" s="10" t="s">
        <v>18</v>
      </c>
      <c r="C1230" s="11" t="s">
        <v>1802</v>
      </c>
      <c r="D1230" s="771"/>
      <c r="E1230" s="281"/>
      <c r="F1230" s="334">
        <v>1189</v>
      </c>
      <c r="G1230" s="6">
        <f t="shared" si="26"/>
        <v>-1189</v>
      </c>
      <c r="H1230" s="78" t="s">
        <v>4754</v>
      </c>
    </row>
    <row r="1231" spans="1:8" hidden="1" x14ac:dyDescent="0.25">
      <c r="A1231" s="112">
        <v>43549</v>
      </c>
      <c r="B1231" s="10" t="s">
        <v>1399</v>
      </c>
      <c r="C1231" s="11" t="s">
        <v>1802</v>
      </c>
      <c r="D1231" s="771"/>
      <c r="E1231" s="281"/>
      <c r="F1231" s="334">
        <v>212956</v>
      </c>
      <c r="G1231" s="6">
        <f t="shared" si="26"/>
        <v>-212956</v>
      </c>
      <c r="H1231" s="78"/>
    </row>
    <row r="1232" spans="1:8" ht="16.5" hidden="1" thickBot="1" x14ac:dyDescent="0.3">
      <c r="A1232" s="112">
        <v>43549</v>
      </c>
      <c r="B1232" s="10" t="s">
        <v>2651</v>
      </c>
      <c r="C1232" s="11" t="s">
        <v>1802</v>
      </c>
      <c r="D1232" s="771"/>
      <c r="E1232" s="281"/>
      <c r="F1232" s="335">
        <f>500000-F1231-F1230-F1229-F1228</f>
        <v>132323</v>
      </c>
      <c r="G1232" s="6">
        <f t="shared" si="26"/>
        <v>-132323</v>
      </c>
      <c r="H1232" s="79"/>
    </row>
    <row r="1233" spans="1:8" hidden="1" x14ac:dyDescent="0.25">
      <c r="A1233" s="112">
        <v>43549</v>
      </c>
      <c r="B1233" s="10" t="s">
        <v>2651</v>
      </c>
      <c r="C1233" s="11" t="s">
        <v>1802</v>
      </c>
      <c r="D1233" s="771"/>
      <c r="E1233" s="281"/>
      <c r="F1233" s="279">
        <v>477500</v>
      </c>
      <c r="G1233" s="6">
        <f t="shared" si="26"/>
        <v>-477500</v>
      </c>
      <c r="H1233" s="78" t="s">
        <v>4754</v>
      </c>
    </row>
    <row r="1234" spans="1:8" ht="16.5" hidden="1" thickBot="1" x14ac:dyDescent="0.3">
      <c r="A1234" s="112">
        <v>43568</v>
      </c>
      <c r="B1234" s="10" t="s">
        <v>2932</v>
      </c>
      <c r="C1234" s="11" t="s">
        <v>166</v>
      </c>
      <c r="E1234" s="293">
        <v>23400</v>
      </c>
      <c r="G1234" s="6">
        <f t="shared" si="26"/>
        <v>23400</v>
      </c>
    </row>
    <row r="1235" spans="1:8" hidden="1" x14ac:dyDescent="0.25">
      <c r="A1235" s="112">
        <v>43568</v>
      </c>
      <c r="B1235" s="10" t="s">
        <v>4720</v>
      </c>
      <c r="C1235" s="11" t="s">
        <v>1814</v>
      </c>
      <c r="E1235" s="291">
        <v>9652</v>
      </c>
      <c r="G1235" s="6">
        <f t="shared" si="26"/>
        <v>9652</v>
      </c>
    </row>
    <row r="1236" spans="1:8" ht="16.5" hidden="1" thickBot="1" x14ac:dyDescent="0.3">
      <c r="A1236" s="112">
        <v>43568</v>
      </c>
      <c r="B1236" s="10" t="s">
        <v>4720</v>
      </c>
      <c r="C1236" s="11" t="s">
        <v>1814</v>
      </c>
      <c r="E1236" s="292">
        <v>74142</v>
      </c>
      <c r="G1236" s="6">
        <f t="shared" si="26"/>
        <v>74142</v>
      </c>
    </row>
    <row r="1237" spans="1:8" hidden="1" x14ac:dyDescent="0.25">
      <c r="A1237" s="112">
        <v>43568</v>
      </c>
      <c r="B1237" s="10" t="s">
        <v>2932</v>
      </c>
      <c r="C1237" s="11" t="s">
        <v>3010</v>
      </c>
      <c r="F1237" s="9">
        <v>157740</v>
      </c>
      <c r="G1237" s="6">
        <f t="shared" si="26"/>
        <v>-157740</v>
      </c>
      <c r="H1237" s="77"/>
    </row>
    <row r="1238" spans="1:8" hidden="1" x14ac:dyDescent="0.25">
      <c r="A1238" s="112">
        <v>43568</v>
      </c>
      <c r="B1238" s="10" t="s">
        <v>2651</v>
      </c>
      <c r="C1238" s="11" t="s">
        <v>3010</v>
      </c>
      <c r="F1238" s="9">
        <v>6800</v>
      </c>
      <c r="G1238" s="6">
        <f t="shared" si="26"/>
        <v>-6800</v>
      </c>
      <c r="H1238" s="78" t="s">
        <v>4802</v>
      </c>
    </row>
    <row r="1239" spans="1:8" hidden="1" x14ac:dyDescent="0.25">
      <c r="A1239" s="112">
        <v>43568</v>
      </c>
      <c r="B1239" s="10" t="s">
        <v>2651</v>
      </c>
      <c r="C1239" s="11" t="s">
        <v>3010</v>
      </c>
      <c r="F1239" s="9">
        <v>-540</v>
      </c>
      <c r="G1239" s="6">
        <f t="shared" si="26"/>
        <v>540</v>
      </c>
      <c r="H1239" s="79"/>
    </row>
    <row r="1240" spans="1:8" hidden="1" x14ac:dyDescent="0.25">
      <c r="A1240" s="112">
        <v>43571</v>
      </c>
      <c r="B1240" s="10" t="s">
        <v>2786</v>
      </c>
      <c r="C1240" s="11" t="s">
        <v>161</v>
      </c>
      <c r="E1240" s="108"/>
      <c r="F1240" s="19">
        <v>200000</v>
      </c>
      <c r="G1240" s="6">
        <f t="shared" si="26"/>
        <v>-200000</v>
      </c>
      <c r="H1240" s="78" t="s">
        <v>4805</v>
      </c>
    </row>
    <row r="1241" spans="1:8" hidden="1" x14ac:dyDescent="0.25">
      <c r="A1241" s="112">
        <v>43571</v>
      </c>
      <c r="B1241" s="10" t="s">
        <v>2932</v>
      </c>
      <c r="C1241" s="11" t="s">
        <v>180</v>
      </c>
      <c r="E1241" s="108"/>
      <c r="F1241" s="19">
        <v>400000</v>
      </c>
      <c r="G1241" s="6">
        <f t="shared" si="26"/>
        <v>-400000</v>
      </c>
      <c r="H1241" s="78" t="s">
        <v>4806</v>
      </c>
    </row>
    <row r="1242" spans="1:8" hidden="1" x14ac:dyDescent="0.25">
      <c r="A1242" s="112">
        <v>43571</v>
      </c>
      <c r="B1242" s="10" t="s">
        <v>1399</v>
      </c>
      <c r="C1242" s="11" t="s">
        <v>1814</v>
      </c>
      <c r="E1242" s="108"/>
      <c r="F1242" s="19">
        <v>300000</v>
      </c>
      <c r="G1242" s="6">
        <f t="shared" si="26"/>
        <v>-300000</v>
      </c>
      <c r="H1242" s="78" t="s">
        <v>4809</v>
      </c>
    </row>
    <row r="1243" spans="1:8" hidden="1" x14ac:dyDescent="0.25">
      <c r="A1243" s="112">
        <v>43571</v>
      </c>
      <c r="B1243" s="10" t="s">
        <v>1399</v>
      </c>
      <c r="C1243" s="11" t="s">
        <v>164</v>
      </c>
      <c r="E1243" s="108"/>
      <c r="F1243" s="19">
        <v>35000</v>
      </c>
      <c r="G1243" s="6">
        <f t="shared" si="26"/>
        <v>-35000</v>
      </c>
      <c r="H1243" s="78" t="s">
        <v>4812</v>
      </c>
    </row>
    <row r="1244" spans="1:8" hidden="1" x14ac:dyDescent="0.25">
      <c r="A1244" s="112">
        <v>43574</v>
      </c>
      <c r="B1244" s="10" t="s">
        <v>1399</v>
      </c>
      <c r="C1244" s="11" t="s">
        <v>1802</v>
      </c>
      <c r="E1244" s="291">
        <v>60000</v>
      </c>
      <c r="G1244" s="6">
        <f t="shared" si="26"/>
        <v>60000</v>
      </c>
    </row>
    <row r="1245" spans="1:8" hidden="1" x14ac:dyDescent="0.25">
      <c r="A1245" s="112">
        <v>43574</v>
      </c>
      <c r="B1245" s="10" t="s">
        <v>2651</v>
      </c>
      <c r="C1245" s="11" t="s">
        <v>1802</v>
      </c>
      <c r="E1245" s="8">
        <v>19668</v>
      </c>
      <c r="G1245" s="6">
        <f t="shared" si="26"/>
        <v>19668</v>
      </c>
    </row>
    <row r="1246" spans="1:8" hidden="1" x14ac:dyDescent="0.25">
      <c r="A1246" s="112">
        <v>43574</v>
      </c>
      <c r="B1246" s="10" t="s">
        <v>2651</v>
      </c>
      <c r="C1246" s="11" t="s">
        <v>1802</v>
      </c>
      <c r="E1246" s="8">
        <v>51207</v>
      </c>
      <c r="G1246" s="6">
        <f t="shared" si="26"/>
        <v>51207</v>
      </c>
    </row>
    <row r="1247" spans="1:8" hidden="1" x14ac:dyDescent="0.25">
      <c r="A1247" s="112">
        <v>43574</v>
      </c>
      <c r="B1247" s="10" t="s">
        <v>2651</v>
      </c>
      <c r="C1247" s="11" t="s">
        <v>1802</v>
      </c>
      <c r="E1247" s="8">
        <v>2067</v>
      </c>
      <c r="G1247" s="6">
        <f t="shared" si="26"/>
        <v>2067</v>
      </c>
    </row>
    <row r="1248" spans="1:8" hidden="1" x14ac:dyDescent="0.25">
      <c r="A1248" s="112">
        <v>43574</v>
      </c>
      <c r="B1248" s="10" t="s">
        <v>1399</v>
      </c>
      <c r="C1248" s="11" t="s">
        <v>1802</v>
      </c>
      <c r="E1248" s="8">
        <v>1708</v>
      </c>
      <c r="G1248" s="6">
        <f t="shared" si="26"/>
        <v>1708</v>
      </c>
    </row>
    <row r="1249" spans="1:8" hidden="1" x14ac:dyDescent="0.25">
      <c r="A1249" s="112">
        <v>43574</v>
      </c>
      <c r="B1249" s="10" t="s">
        <v>2651</v>
      </c>
      <c r="C1249" s="11" t="s">
        <v>1802</v>
      </c>
      <c r="E1249" s="8">
        <v>43272</v>
      </c>
      <c r="G1249" s="6">
        <f t="shared" si="26"/>
        <v>43272</v>
      </c>
    </row>
    <row r="1250" spans="1:8" hidden="1" x14ac:dyDescent="0.25">
      <c r="A1250" s="112">
        <v>43574</v>
      </c>
      <c r="B1250" s="10" t="s">
        <v>2651</v>
      </c>
      <c r="C1250" s="11" t="s">
        <v>1802</v>
      </c>
      <c r="E1250" s="8">
        <v>83066</v>
      </c>
      <c r="G1250" s="6">
        <f t="shared" si="26"/>
        <v>83066</v>
      </c>
    </row>
    <row r="1251" spans="1:8" hidden="1" x14ac:dyDescent="0.25">
      <c r="A1251" s="112">
        <v>43574</v>
      </c>
      <c r="B1251" s="10" t="s">
        <v>1399</v>
      </c>
      <c r="C1251" s="11" t="s">
        <v>1802</v>
      </c>
      <c r="E1251" s="8">
        <v>2040</v>
      </c>
      <c r="G1251" s="6">
        <f t="shared" si="26"/>
        <v>2040</v>
      </c>
    </row>
    <row r="1252" spans="1:8" ht="16.5" hidden="1" thickBot="1" x14ac:dyDescent="0.3">
      <c r="A1252" s="112">
        <v>43574</v>
      </c>
      <c r="B1252" s="10" t="s">
        <v>2651</v>
      </c>
      <c r="C1252" s="11" t="s">
        <v>1802</v>
      </c>
      <c r="E1252" s="292">
        <v>17118</v>
      </c>
      <c r="G1252" s="6">
        <f t="shared" si="26"/>
        <v>17118</v>
      </c>
    </row>
    <row r="1253" spans="1:8" hidden="1" x14ac:dyDescent="0.25">
      <c r="A1253" s="112">
        <v>43580</v>
      </c>
      <c r="B1253" s="10" t="s">
        <v>2932</v>
      </c>
      <c r="C1253" s="11" t="s">
        <v>166</v>
      </c>
      <c r="E1253" s="8">
        <v>24000</v>
      </c>
      <c r="G1253" s="6">
        <f t="shared" si="26"/>
        <v>24000</v>
      </c>
    </row>
    <row r="1254" spans="1:8" hidden="1" x14ac:dyDescent="0.25">
      <c r="A1254" s="112">
        <v>43580</v>
      </c>
      <c r="B1254" s="10" t="s">
        <v>2932</v>
      </c>
      <c r="C1254" s="11" t="s">
        <v>180</v>
      </c>
      <c r="E1254" s="8">
        <v>66000</v>
      </c>
      <c r="G1254" s="6">
        <f t="shared" si="26"/>
        <v>66000</v>
      </c>
    </row>
    <row r="1255" spans="1:8" hidden="1" x14ac:dyDescent="0.25">
      <c r="A1255" s="112">
        <v>43580</v>
      </c>
      <c r="B1255" s="10" t="s">
        <v>1399</v>
      </c>
      <c r="C1255" s="11" t="s">
        <v>164</v>
      </c>
      <c r="E1255" s="8">
        <v>19095</v>
      </c>
      <c r="G1255" s="6">
        <f t="shared" si="26"/>
        <v>19095</v>
      </c>
    </row>
    <row r="1256" spans="1:8" hidden="1" x14ac:dyDescent="0.25">
      <c r="A1256" s="112">
        <v>43580</v>
      </c>
      <c r="B1256" s="10" t="s">
        <v>2651</v>
      </c>
      <c r="C1256" s="11" t="s">
        <v>3010</v>
      </c>
      <c r="F1256" s="9">
        <v>15000</v>
      </c>
      <c r="G1256" s="6">
        <f t="shared" si="26"/>
        <v>-15000</v>
      </c>
      <c r="H1256" s="7" t="s">
        <v>4844</v>
      </c>
    </row>
    <row r="1257" spans="1:8" hidden="1" x14ac:dyDescent="0.25">
      <c r="A1257" s="112">
        <v>43580</v>
      </c>
      <c r="B1257" s="10" t="s">
        <v>2651</v>
      </c>
      <c r="C1257" s="11" t="s">
        <v>3010</v>
      </c>
      <c r="F1257" s="9">
        <v>540</v>
      </c>
      <c r="G1257" s="6">
        <f t="shared" si="26"/>
        <v>-540</v>
      </c>
      <c r="H1257" s="7" t="s">
        <v>3917</v>
      </c>
    </row>
    <row r="1258" spans="1:8" hidden="1" x14ac:dyDescent="0.25">
      <c r="A1258" s="112">
        <v>43580</v>
      </c>
      <c r="B1258" s="10" t="s">
        <v>2651</v>
      </c>
      <c r="C1258" s="11" t="s">
        <v>3010</v>
      </c>
      <c r="F1258" s="9">
        <v>82500</v>
      </c>
      <c r="G1258" s="6">
        <f t="shared" si="26"/>
        <v>-82500</v>
      </c>
      <c r="H1258" s="31" t="s">
        <v>4843</v>
      </c>
    </row>
    <row r="1259" spans="1:8" hidden="1" x14ac:dyDescent="0.25">
      <c r="A1259" s="112">
        <v>43582</v>
      </c>
      <c r="B1259" s="10" t="s">
        <v>2651</v>
      </c>
      <c r="C1259" s="11" t="s">
        <v>1802</v>
      </c>
      <c r="E1259" s="108">
        <v>48168</v>
      </c>
      <c r="F1259" s="109"/>
      <c r="G1259" s="6">
        <f t="shared" si="26"/>
        <v>48168</v>
      </c>
    </row>
    <row r="1260" spans="1:8" hidden="1" x14ac:dyDescent="0.25">
      <c r="A1260" s="112">
        <v>43582</v>
      </c>
      <c r="B1260" s="10" t="s">
        <v>2651</v>
      </c>
      <c r="C1260" s="11" t="s">
        <v>1802</v>
      </c>
      <c r="E1260" s="108">
        <v>5264</v>
      </c>
      <c r="F1260" s="110"/>
      <c r="G1260" s="6">
        <f t="shared" si="26"/>
        <v>5264</v>
      </c>
    </row>
    <row r="1261" spans="1:8" hidden="1" x14ac:dyDescent="0.25">
      <c r="A1261" s="112">
        <v>43582</v>
      </c>
      <c r="B1261" s="10" t="s">
        <v>2651</v>
      </c>
      <c r="C1261" s="11" t="s">
        <v>1802</v>
      </c>
      <c r="E1261" s="108">
        <v>44503</v>
      </c>
      <c r="F1261" s="110"/>
      <c r="G1261" s="6">
        <f t="shared" si="26"/>
        <v>44503</v>
      </c>
    </row>
    <row r="1262" spans="1:8" hidden="1" x14ac:dyDescent="0.25">
      <c r="A1262" s="112">
        <v>43582</v>
      </c>
      <c r="B1262" s="10" t="s">
        <v>2651</v>
      </c>
      <c r="C1262" s="11" t="s">
        <v>1802</v>
      </c>
      <c r="E1262" s="108">
        <v>3198</v>
      </c>
      <c r="F1262" s="110"/>
      <c r="G1262" s="6">
        <f t="shared" si="26"/>
        <v>3198</v>
      </c>
    </row>
    <row r="1263" spans="1:8" hidden="1" x14ac:dyDescent="0.25">
      <c r="A1263" s="112">
        <v>43582</v>
      </c>
      <c r="B1263" s="10" t="s">
        <v>1399</v>
      </c>
      <c r="C1263" s="11" t="s">
        <v>1802</v>
      </c>
      <c r="E1263" s="108">
        <v>2592</v>
      </c>
      <c r="F1263" s="111"/>
      <c r="G1263" s="6">
        <f t="shared" si="26"/>
        <v>2592</v>
      </c>
    </row>
    <row r="1264" spans="1:8" hidden="1" x14ac:dyDescent="0.25">
      <c r="A1264" s="112">
        <v>43580</v>
      </c>
      <c r="B1264" s="10" t="s">
        <v>2932</v>
      </c>
      <c r="C1264" s="11" t="s">
        <v>180</v>
      </c>
      <c r="E1264" s="108"/>
      <c r="F1264" s="19">
        <v>250000</v>
      </c>
      <c r="G1264" s="6">
        <f t="shared" ref="G1264:G1299" si="27">E1264-F1264</f>
        <v>-250000</v>
      </c>
      <c r="H1264" s="78" t="s">
        <v>4849</v>
      </c>
    </row>
    <row r="1265" spans="1:8" hidden="1" x14ac:dyDescent="0.25">
      <c r="A1265" s="112">
        <v>43587</v>
      </c>
      <c r="B1265" s="10" t="s">
        <v>1399</v>
      </c>
      <c r="C1265" s="11" t="s">
        <v>166</v>
      </c>
      <c r="E1265" s="8">
        <v>50800</v>
      </c>
      <c r="G1265" s="6">
        <f t="shared" si="27"/>
        <v>50800</v>
      </c>
    </row>
    <row r="1266" spans="1:8" hidden="1" x14ac:dyDescent="0.25">
      <c r="A1266" s="112">
        <v>43595</v>
      </c>
      <c r="B1266" s="10" t="s">
        <v>4883</v>
      </c>
      <c r="C1266" s="11" t="s">
        <v>164</v>
      </c>
      <c r="E1266" s="8">
        <v>262657</v>
      </c>
      <c r="G1266" s="6">
        <f t="shared" si="27"/>
        <v>262657</v>
      </c>
    </row>
    <row r="1267" spans="1:8" hidden="1" x14ac:dyDescent="0.25">
      <c r="A1267" s="112">
        <v>43595</v>
      </c>
      <c r="B1267" s="10" t="s">
        <v>1399</v>
      </c>
      <c r="C1267" s="11" t="s">
        <v>164</v>
      </c>
      <c r="E1267" s="8">
        <v>63122</v>
      </c>
      <c r="G1267" s="6">
        <f t="shared" si="27"/>
        <v>63122</v>
      </c>
    </row>
    <row r="1268" spans="1:8" hidden="1" x14ac:dyDescent="0.25">
      <c r="A1268" s="112">
        <v>43595</v>
      </c>
      <c r="B1268" s="10" t="s">
        <v>1399</v>
      </c>
      <c r="C1268" s="11" t="s">
        <v>164</v>
      </c>
      <c r="E1268" s="8">
        <v>23172</v>
      </c>
      <c r="G1268" s="6">
        <f t="shared" si="27"/>
        <v>23172</v>
      </c>
    </row>
    <row r="1269" spans="1:8" hidden="1" x14ac:dyDescent="0.25">
      <c r="A1269" s="112">
        <v>43599</v>
      </c>
      <c r="B1269" s="10" t="s">
        <v>2932</v>
      </c>
      <c r="C1269" s="11" t="s">
        <v>3010</v>
      </c>
      <c r="D1269" s="771"/>
      <c r="E1269" s="280">
        <v>80000</v>
      </c>
      <c r="F1269" s="279"/>
      <c r="G1269" s="6">
        <f t="shared" si="27"/>
        <v>80000</v>
      </c>
    </row>
    <row r="1270" spans="1:8" hidden="1" x14ac:dyDescent="0.25">
      <c r="A1270" s="112">
        <v>43599</v>
      </c>
      <c r="B1270" s="10" t="s">
        <v>2651</v>
      </c>
      <c r="C1270" s="11" t="s">
        <v>3010</v>
      </c>
      <c r="D1270" s="771"/>
      <c r="E1270" s="281">
        <v>85000</v>
      </c>
      <c r="F1270" s="279"/>
      <c r="G1270" s="6">
        <f t="shared" si="27"/>
        <v>85000</v>
      </c>
    </row>
    <row r="1271" spans="1:8" hidden="1" x14ac:dyDescent="0.25">
      <c r="A1271" s="112">
        <v>43607</v>
      </c>
      <c r="B1271" s="10" t="s">
        <v>1399</v>
      </c>
      <c r="C1271" s="11" t="s">
        <v>1814</v>
      </c>
      <c r="E1271" s="8">
        <v>97336</v>
      </c>
      <c r="G1271" s="6">
        <f t="shared" si="27"/>
        <v>97336</v>
      </c>
    </row>
    <row r="1272" spans="1:8" hidden="1" x14ac:dyDescent="0.25">
      <c r="A1272" s="112">
        <v>43613</v>
      </c>
      <c r="B1272" s="10" t="s">
        <v>1399</v>
      </c>
      <c r="C1272" s="11" t="s">
        <v>164</v>
      </c>
      <c r="F1272" s="9">
        <v>108607</v>
      </c>
      <c r="G1272" s="6">
        <f t="shared" si="27"/>
        <v>-108607</v>
      </c>
      <c r="H1272" s="77" t="s">
        <v>4978</v>
      </c>
    </row>
    <row r="1273" spans="1:8" hidden="1" x14ac:dyDescent="0.25">
      <c r="A1273" s="112">
        <v>43613</v>
      </c>
      <c r="B1273" s="10" t="s">
        <v>4883</v>
      </c>
      <c r="C1273" s="11" t="s">
        <v>164</v>
      </c>
      <c r="F1273" s="9">
        <f>300000-F1272</f>
        <v>191393</v>
      </c>
      <c r="G1273" s="6">
        <f t="shared" si="27"/>
        <v>-191393</v>
      </c>
      <c r="H1273" s="79" t="s">
        <v>4979</v>
      </c>
    </row>
    <row r="1274" spans="1:8" hidden="1" x14ac:dyDescent="0.25">
      <c r="A1274" s="112">
        <v>43614</v>
      </c>
      <c r="B1274" s="10" t="s">
        <v>4720</v>
      </c>
      <c r="C1274" s="11" t="s">
        <v>166</v>
      </c>
      <c r="F1274" s="9">
        <v>198400</v>
      </c>
      <c r="G1274" s="6">
        <f t="shared" si="27"/>
        <v>-198400</v>
      </c>
      <c r="H1274" s="77"/>
    </row>
    <row r="1275" spans="1:8" hidden="1" x14ac:dyDescent="0.25">
      <c r="A1275" s="112">
        <v>43614</v>
      </c>
      <c r="B1275" s="10" t="s">
        <v>1399</v>
      </c>
      <c r="C1275" s="11" t="s">
        <v>166</v>
      </c>
      <c r="F1275" s="9">
        <v>25524</v>
      </c>
      <c r="G1275" s="6">
        <f t="shared" si="27"/>
        <v>-25524</v>
      </c>
      <c r="H1275" s="78" t="s">
        <v>4980</v>
      </c>
    </row>
    <row r="1276" spans="1:8" hidden="1" x14ac:dyDescent="0.25">
      <c r="A1276" s="112">
        <v>43614</v>
      </c>
      <c r="B1276" s="10" t="s">
        <v>2932</v>
      </c>
      <c r="C1276" s="11" t="s">
        <v>166</v>
      </c>
      <c r="F1276" s="9">
        <f>82400</f>
        <v>82400</v>
      </c>
      <c r="G1276" s="6">
        <f t="shared" si="27"/>
        <v>-82400</v>
      </c>
      <c r="H1276" s="78"/>
    </row>
    <row r="1277" spans="1:8" hidden="1" x14ac:dyDescent="0.25">
      <c r="A1277" s="112">
        <v>43614</v>
      </c>
      <c r="B1277" s="10" t="s">
        <v>2651</v>
      </c>
      <c r="C1277" s="11" t="s">
        <v>166</v>
      </c>
      <c r="F1277" s="9">
        <v>28500</v>
      </c>
      <c r="G1277" s="6">
        <f t="shared" si="27"/>
        <v>-28500</v>
      </c>
      <c r="H1277" s="78"/>
    </row>
    <row r="1278" spans="1:8" hidden="1" x14ac:dyDescent="0.25">
      <c r="A1278" s="112">
        <v>43614</v>
      </c>
      <c r="B1278" s="10" t="s">
        <v>1399</v>
      </c>
      <c r="C1278" s="11" t="s">
        <v>166</v>
      </c>
      <c r="F1278" s="9">
        <f>500000-F1276-F1275-F1274-14011-14489</f>
        <v>165176</v>
      </c>
      <c r="G1278" s="6">
        <f t="shared" si="27"/>
        <v>-165176</v>
      </c>
      <c r="H1278" s="79"/>
    </row>
    <row r="1279" spans="1:8" hidden="1" x14ac:dyDescent="0.25">
      <c r="A1279" s="112">
        <v>43614</v>
      </c>
      <c r="B1279" s="10" t="s">
        <v>1399</v>
      </c>
      <c r="C1279" s="11" t="s">
        <v>1814</v>
      </c>
      <c r="F1279" s="9">
        <v>300000</v>
      </c>
      <c r="G1279" s="6">
        <f t="shared" si="27"/>
        <v>-300000</v>
      </c>
      <c r="H1279" s="78" t="s">
        <v>4981</v>
      </c>
    </row>
    <row r="1280" spans="1:8" hidden="1" x14ac:dyDescent="0.25">
      <c r="A1280" s="112">
        <v>43619</v>
      </c>
      <c r="B1280" s="10" t="s">
        <v>2932</v>
      </c>
      <c r="C1280" s="11" t="s">
        <v>3010</v>
      </c>
      <c r="E1280" s="8">
        <v>135000</v>
      </c>
      <c r="G1280" s="6">
        <f t="shared" si="27"/>
        <v>135000</v>
      </c>
    </row>
    <row r="1281" spans="1:8" hidden="1" x14ac:dyDescent="0.25">
      <c r="A1281" s="112">
        <v>43628</v>
      </c>
      <c r="B1281" s="10" t="s">
        <v>2651</v>
      </c>
      <c r="C1281" s="11" t="s">
        <v>1802</v>
      </c>
      <c r="D1281" s="771"/>
      <c r="E1281" s="280">
        <v>240</v>
      </c>
      <c r="F1281" s="279"/>
      <c r="G1281" s="6">
        <f t="shared" si="27"/>
        <v>240</v>
      </c>
    </row>
    <row r="1282" spans="1:8" hidden="1" x14ac:dyDescent="0.25">
      <c r="A1282" s="112">
        <v>43628</v>
      </c>
      <c r="B1282" s="10" t="s">
        <v>2651</v>
      </c>
      <c r="C1282" s="11" t="s">
        <v>1802</v>
      </c>
      <c r="D1282" s="771"/>
      <c r="E1282" s="281">
        <v>3340</v>
      </c>
      <c r="F1282" s="279"/>
      <c r="G1282" s="6">
        <f t="shared" si="27"/>
        <v>3340</v>
      </c>
    </row>
    <row r="1283" spans="1:8" hidden="1" x14ac:dyDescent="0.25">
      <c r="A1283" s="112">
        <v>43628</v>
      </c>
      <c r="B1283" s="10" t="s">
        <v>2651</v>
      </c>
      <c r="C1283" s="11" t="s">
        <v>1802</v>
      </c>
      <c r="D1283" s="771"/>
      <c r="E1283" s="281">
        <v>5002</v>
      </c>
      <c r="F1283" s="279"/>
      <c r="G1283" s="6">
        <f t="shared" si="27"/>
        <v>5002</v>
      </c>
    </row>
    <row r="1284" spans="1:8" hidden="1" x14ac:dyDescent="0.25">
      <c r="A1284" s="112">
        <v>43628</v>
      </c>
      <c r="B1284" s="10" t="s">
        <v>2651</v>
      </c>
      <c r="C1284" s="11" t="s">
        <v>1802</v>
      </c>
      <c r="D1284" s="771"/>
      <c r="E1284" s="281">
        <v>11617</v>
      </c>
      <c r="F1284" s="279"/>
      <c r="G1284" s="6">
        <f t="shared" si="27"/>
        <v>11617</v>
      </c>
    </row>
    <row r="1285" spans="1:8" hidden="1" x14ac:dyDescent="0.25">
      <c r="A1285" s="112">
        <v>43628</v>
      </c>
      <c r="B1285" s="10" t="s">
        <v>1399</v>
      </c>
      <c r="C1285" s="11" t="s">
        <v>1802</v>
      </c>
      <c r="D1285" s="771"/>
      <c r="E1285" s="281">
        <v>15086</v>
      </c>
      <c r="F1285" s="279"/>
      <c r="G1285" s="6">
        <f t="shared" si="27"/>
        <v>15086</v>
      </c>
    </row>
    <row r="1286" spans="1:8" hidden="1" x14ac:dyDescent="0.25">
      <c r="A1286" s="112">
        <v>43628</v>
      </c>
      <c r="B1286" s="10" t="s">
        <v>1399</v>
      </c>
      <c r="C1286" s="11" t="s">
        <v>1802</v>
      </c>
      <c r="D1286" s="771"/>
      <c r="E1286" s="281">
        <v>93219</v>
      </c>
      <c r="F1286" s="279"/>
      <c r="G1286" s="6">
        <f t="shared" si="27"/>
        <v>93219</v>
      </c>
    </row>
    <row r="1287" spans="1:8" hidden="1" x14ac:dyDescent="0.25">
      <c r="A1287" s="112">
        <v>43628</v>
      </c>
      <c r="B1287" s="10" t="s">
        <v>1399</v>
      </c>
      <c r="C1287" s="11" t="s">
        <v>1802</v>
      </c>
      <c r="D1287" s="771"/>
      <c r="E1287" s="282">
        <v>4560</v>
      </c>
      <c r="F1287" s="279"/>
      <c r="G1287" s="6">
        <f t="shared" si="27"/>
        <v>4560</v>
      </c>
    </row>
    <row r="1288" spans="1:8" hidden="1" x14ac:dyDescent="0.25">
      <c r="A1288" s="112">
        <v>43628</v>
      </c>
      <c r="B1288" s="10" t="s">
        <v>1399</v>
      </c>
      <c r="C1288" s="11" t="s">
        <v>164</v>
      </c>
      <c r="E1288" s="282">
        <v>1193</v>
      </c>
      <c r="G1288" s="6">
        <f t="shared" si="27"/>
        <v>1193</v>
      </c>
    </row>
    <row r="1289" spans="1:8" hidden="1" x14ac:dyDescent="0.25">
      <c r="A1289" s="112">
        <v>43634</v>
      </c>
      <c r="B1289" s="10" t="s">
        <v>2651</v>
      </c>
      <c r="C1289" s="11" t="s">
        <v>1802</v>
      </c>
      <c r="F1289" s="9">
        <v>487500</v>
      </c>
      <c r="G1289" s="6">
        <f t="shared" si="27"/>
        <v>-487500</v>
      </c>
      <c r="H1289" s="7" t="s">
        <v>5038</v>
      </c>
    </row>
    <row r="1290" spans="1:8" hidden="1" x14ac:dyDescent="0.25">
      <c r="A1290" s="112">
        <v>43628</v>
      </c>
      <c r="B1290" s="10" t="s">
        <v>2651</v>
      </c>
      <c r="C1290" s="11" t="s">
        <v>169</v>
      </c>
      <c r="E1290" s="8">
        <v>55080</v>
      </c>
      <c r="G1290" s="6">
        <f t="shared" si="27"/>
        <v>55080</v>
      </c>
    </row>
    <row r="1291" spans="1:8" hidden="1" x14ac:dyDescent="0.25">
      <c r="A1291" s="112">
        <v>43634</v>
      </c>
      <c r="B1291" s="10" t="s">
        <v>2651</v>
      </c>
      <c r="C1291" s="11" t="s">
        <v>169</v>
      </c>
      <c r="E1291" s="8">
        <v>55687</v>
      </c>
      <c r="G1291" s="6">
        <f t="shared" si="27"/>
        <v>55687</v>
      </c>
    </row>
    <row r="1292" spans="1:8" hidden="1" x14ac:dyDescent="0.25">
      <c r="A1292" s="112">
        <v>43634</v>
      </c>
      <c r="B1292" s="10" t="s">
        <v>1399</v>
      </c>
      <c r="C1292" s="11" t="s">
        <v>164</v>
      </c>
      <c r="E1292" s="8">
        <v>34265</v>
      </c>
      <c r="G1292" s="6">
        <f t="shared" si="27"/>
        <v>34265</v>
      </c>
    </row>
    <row r="1293" spans="1:8" hidden="1" x14ac:dyDescent="0.25">
      <c r="A1293" s="112">
        <v>43634</v>
      </c>
      <c r="B1293" s="10" t="s">
        <v>1399</v>
      </c>
      <c r="C1293" s="11" t="s">
        <v>166</v>
      </c>
      <c r="E1293" s="8">
        <v>14600</v>
      </c>
      <c r="G1293" s="6">
        <f t="shared" si="27"/>
        <v>14600</v>
      </c>
    </row>
    <row r="1294" spans="1:8" hidden="1" x14ac:dyDescent="0.25">
      <c r="A1294" s="112">
        <v>43634</v>
      </c>
      <c r="B1294" s="10" t="s">
        <v>1399</v>
      </c>
      <c r="C1294" s="11" t="s">
        <v>166</v>
      </c>
      <c r="E1294" s="8">
        <v>6665</v>
      </c>
      <c r="G1294" s="6">
        <f t="shared" si="27"/>
        <v>6665</v>
      </c>
    </row>
    <row r="1295" spans="1:8" hidden="1" x14ac:dyDescent="0.25">
      <c r="A1295" s="112">
        <v>43634</v>
      </c>
      <c r="B1295" s="10" t="s">
        <v>1399</v>
      </c>
      <c r="C1295" s="11" t="s">
        <v>166</v>
      </c>
      <c r="E1295" s="8">
        <v>52800</v>
      </c>
      <c r="G1295" s="6">
        <f t="shared" si="27"/>
        <v>52800</v>
      </c>
    </row>
    <row r="1296" spans="1:8" hidden="1" x14ac:dyDescent="0.25">
      <c r="A1296" s="112">
        <v>43645</v>
      </c>
      <c r="B1296" s="10" t="s">
        <v>3732</v>
      </c>
      <c r="C1296" s="11" t="s">
        <v>166</v>
      </c>
      <c r="E1296" s="8">
        <v>4300</v>
      </c>
      <c r="G1296" s="6">
        <f t="shared" si="27"/>
        <v>4300</v>
      </c>
    </row>
    <row r="1297" spans="1:8" hidden="1" x14ac:dyDescent="0.25">
      <c r="A1297" s="112">
        <v>43645</v>
      </c>
      <c r="B1297" s="10" t="s">
        <v>1399</v>
      </c>
      <c r="C1297" s="11" t="s">
        <v>166</v>
      </c>
      <c r="E1297" s="8">
        <v>80000</v>
      </c>
      <c r="G1297" s="6">
        <f t="shared" si="27"/>
        <v>80000</v>
      </c>
    </row>
    <row r="1298" spans="1:8" hidden="1" x14ac:dyDescent="0.25">
      <c r="A1298" s="112">
        <v>43645</v>
      </c>
      <c r="B1298" s="347" t="s">
        <v>2651</v>
      </c>
      <c r="C1298" s="348" t="s">
        <v>1802</v>
      </c>
      <c r="E1298" s="349"/>
      <c r="F1298" s="350">
        <v>50000</v>
      </c>
      <c r="G1298" s="6">
        <f t="shared" si="27"/>
        <v>-50000</v>
      </c>
    </row>
    <row r="1299" spans="1:8" hidden="1" x14ac:dyDescent="0.25">
      <c r="A1299" s="112">
        <v>43649</v>
      </c>
      <c r="B1299" s="10" t="s">
        <v>2651</v>
      </c>
      <c r="C1299" s="11" t="s">
        <v>1802</v>
      </c>
      <c r="E1299" s="291">
        <v>3154</v>
      </c>
      <c r="G1299" s="6">
        <f t="shared" si="27"/>
        <v>3154</v>
      </c>
    </row>
    <row r="1300" spans="1:8" hidden="1" x14ac:dyDescent="0.25">
      <c r="A1300" s="112">
        <v>43649</v>
      </c>
      <c r="B1300" s="10" t="s">
        <v>2651</v>
      </c>
      <c r="C1300" s="11" t="s">
        <v>1802</v>
      </c>
      <c r="E1300" s="8">
        <v>4846</v>
      </c>
      <c r="G1300" s="6">
        <f t="shared" ref="G1300:G1433" si="28">E1300-F1300</f>
        <v>4846</v>
      </c>
    </row>
    <row r="1301" spans="1:8" hidden="1" x14ac:dyDescent="0.25">
      <c r="A1301" s="112">
        <v>43649</v>
      </c>
      <c r="B1301" s="10" t="s">
        <v>1399</v>
      </c>
      <c r="C1301" s="11" t="s">
        <v>1802</v>
      </c>
      <c r="E1301" s="8">
        <v>9090</v>
      </c>
      <c r="G1301" s="6">
        <f t="shared" si="28"/>
        <v>9090</v>
      </c>
    </row>
    <row r="1302" spans="1:8" hidden="1" x14ac:dyDescent="0.25">
      <c r="A1302" s="112">
        <v>43649</v>
      </c>
      <c r="B1302" s="10" t="s">
        <v>2651</v>
      </c>
      <c r="C1302" s="11" t="s">
        <v>1802</v>
      </c>
      <c r="E1302" s="8">
        <v>11775</v>
      </c>
      <c r="G1302" s="6">
        <f t="shared" si="28"/>
        <v>11775</v>
      </c>
    </row>
    <row r="1303" spans="1:8" ht="16.5" hidden="1" thickBot="1" x14ac:dyDescent="0.3">
      <c r="A1303" s="112">
        <v>43649</v>
      </c>
      <c r="B1303" s="10" t="s">
        <v>1399</v>
      </c>
      <c r="C1303" s="11" t="s">
        <v>1802</v>
      </c>
      <c r="E1303" s="292">
        <v>13142</v>
      </c>
      <c r="G1303" s="6">
        <f t="shared" si="28"/>
        <v>13142</v>
      </c>
    </row>
    <row r="1304" spans="1:8" ht="16.5" hidden="1" thickBot="1" x14ac:dyDescent="0.3">
      <c r="A1304" s="112">
        <v>43649</v>
      </c>
      <c r="B1304" s="10" t="s">
        <v>5051</v>
      </c>
      <c r="C1304" s="11" t="s">
        <v>166</v>
      </c>
      <c r="E1304" s="293">
        <v>9600</v>
      </c>
      <c r="G1304" s="6">
        <f t="shared" si="28"/>
        <v>9600</v>
      </c>
    </row>
    <row r="1305" spans="1:8" hidden="1" x14ac:dyDescent="0.25">
      <c r="A1305" s="112">
        <v>43649</v>
      </c>
      <c r="B1305" s="10" t="s">
        <v>1399</v>
      </c>
      <c r="C1305" s="11" t="s">
        <v>1814</v>
      </c>
      <c r="E1305" s="8">
        <v>2549</v>
      </c>
      <c r="G1305" s="6">
        <f t="shared" si="28"/>
        <v>2549</v>
      </c>
    </row>
    <row r="1306" spans="1:8" hidden="1" x14ac:dyDescent="0.25">
      <c r="A1306" s="112">
        <v>43649</v>
      </c>
      <c r="B1306" s="10" t="s">
        <v>1399</v>
      </c>
      <c r="C1306" s="11" t="s">
        <v>1814</v>
      </c>
      <c r="E1306" s="8">
        <v>103104</v>
      </c>
      <c r="G1306" s="6">
        <f t="shared" si="28"/>
        <v>103104</v>
      </c>
    </row>
    <row r="1307" spans="1:8" hidden="1" x14ac:dyDescent="0.25">
      <c r="A1307" s="112">
        <v>43649</v>
      </c>
      <c r="B1307" s="10" t="s">
        <v>2932</v>
      </c>
      <c r="C1307" s="11" t="s">
        <v>3010</v>
      </c>
      <c r="E1307" s="8">
        <v>15000</v>
      </c>
      <c r="G1307" s="6">
        <f t="shared" si="28"/>
        <v>15000</v>
      </c>
    </row>
    <row r="1308" spans="1:8" hidden="1" x14ac:dyDescent="0.25">
      <c r="A1308" s="112">
        <v>43649</v>
      </c>
      <c r="B1308" s="10" t="s">
        <v>5051</v>
      </c>
      <c r="C1308" s="11" t="s">
        <v>169</v>
      </c>
      <c r="E1308" s="291">
        <v>32000</v>
      </c>
      <c r="G1308" s="6">
        <f t="shared" si="28"/>
        <v>32000</v>
      </c>
    </row>
    <row r="1309" spans="1:8" hidden="1" x14ac:dyDescent="0.25">
      <c r="A1309" s="112">
        <v>43650</v>
      </c>
      <c r="B1309" s="10" t="s">
        <v>5051</v>
      </c>
      <c r="C1309" s="11" t="s">
        <v>169</v>
      </c>
      <c r="E1309" s="8">
        <v>32000</v>
      </c>
      <c r="G1309" s="6">
        <f t="shared" si="28"/>
        <v>32000</v>
      </c>
    </row>
    <row r="1310" spans="1:8" ht="16.5" hidden="1" thickBot="1" x14ac:dyDescent="0.3">
      <c r="A1310" s="112">
        <v>43650</v>
      </c>
      <c r="B1310" s="10" t="s">
        <v>5051</v>
      </c>
      <c r="C1310" s="11" t="s">
        <v>169</v>
      </c>
      <c r="E1310" s="292">
        <v>20544</v>
      </c>
      <c r="G1310" s="6">
        <f t="shared" si="28"/>
        <v>20544</v>
      </c>
    </row>
    <row r="1311" spans="1:8" hidden="1" x14ac:dyDescent="0.25">
      <c r="A1311" s="112">
        <v>43662</v>
      </c>
      <c r="B1311" s="10" t="s">
        <v>5051</v>
      </c>
      <c r="C1311" s="11" t="s">
        <v>166</v>
      </c>
      <c r="E1311" s="8">
        <v>26700</v>
      </c>
      <c r="G1311" s="6">
        <f t="shared" si="28"/>
        <v>26700</v>
      </c>
    </row>
    <row r="1312" spans="1:8" hidden="1" x14ac:dyDescent="0.25">
      <c r="A1312" s="112">
        <v>43662</v>
      </c>
      <c r="B1312" s="10" t="s">
        <v>4883</v>
      </c>
      <c r="C1312" s="11" t="s">
        <v>164</v>
      </c>
      <c r="F1312" s="9">
        <v>50000</v>
      </c>
      <c r="G1312" s="6">
        <f t="shared" si="28"/>
        <v>-50000</v>
      </c>
      <c r="H1312" s="123" t="s">
        <v>5097</v>
      </c>
    </row>
    <row r="1313" spans="1:8" hidden="1" x14ac:dyDescent="0.25">
      <c r="A1313" s="112">
        <v>43662</v>
      </c>
      <c r="B1313" s="10" t="s">
        <v>5051</v>
      </c>
      <c r="C1313" s="11" t="s">
        <v>169</v>
      </c>
      <c r="E1313" s="8">
        <v>81000</v>
      </c>
      <c r="G1313" s="6">
        <f t="shared" si="28"/>
        <v>81000</v>
      </c>
    </row>
    <row r="1314" spans="1:8" hidden="1" x14ac:dyDescent="0.25">
      <c r="A1314" s="112">
        <v>43662</v>
      </c>
      <c r="B1314" s="10" t="s">
        <v>1399</v>
      </c>
      <c r="C1314" s="11" t="s">
        <v>1814</v>
      </c>
      <c r="E1314" s="8">
        <v>113298</v>
      </c>
      <c r="G1314" s="6">
        <f t="shared" si="28"/>
        <v>113298</v>
      </c>
    </row>
    <row r="1315" spans="1:8" hidden="1" x14ac:dyDescent="0.25">
      <c r="A1315" s="112">
        <v>43662</v>
      </c>
      <c r="B1315" s="10" t="s">
        <v>5051</v>
      </c>
      <c r="C1315" s="11" t="s">
        <v>169</v>
      </c>
      <c r="F1315" s="9">
        <v>170644</v>
      </c>
      <c r="G1315" s="6">
        <f t="shared" si="28"/>
        <v>-170644</v>
      </c>
      <c r="H1315" s="77" t="s">
        <v>5105</v>
      </c>
    </row>
    <row r="1316" spans="1:8" hidden="1" x14ac:dyDescent="0.25">
      <c r="A1316" s="112">
        <v>43662</v>
      </c>
      <c r="B1316" s="10" t="s">
        <v>1399</v>
      </c>
      <c r="C1316" s="11" t="s">
        <v>169</v>
      </c>
      <c r="F1316" s="9">
        <v>18333</v>
      </c>
      <c r="G1316" s="6">
        <f t="shared" si="28"/>
        <v>-18333</v>
      </c>
      <c r="H1316" s="78"/>
    </row>
    <row r="1317" spans="1:8" hidden="1" x14ac:dyDescent="0.25">
      <c r="A1317" s="112">
        <v>43662</v>
      </c>
      <c r="B1317" s="10" t="s">
        <v>2651</v>
      </c>
      <c r="C1317" s="11" t="s">
        <v>169</v>
      </c>
      <c r="F1317" s="9">
        <f>300000-F1315-F1316</f>
        <v>111023</v>
      </c>
      <c r="G1317" s="6">
        <f t="shared" si="28"/>
        <v>-111023</v>
      </c>
      <c r="H1317" s="79" t="s">
        <v>5106</v>
      </c>
    </row>
    <row r="1318" spans="1:8" hidden="1" x14ac:dyDescent="0.25">
      <c r="A1318" s="112">
        <v>43668</v>
      </c>
      <c r="B1318" s="13" t="s">
        <v>4813</v>
      </c>
      <c r="C1318" s="11" t="s">
        <v>161</v>
      </c>
      <c r="E1318" s="8">
        <v>15712</v>
      </c>
      <c r="G1318" s="6">
        <f t="shared" si="28"/>
        <v>15712</v>
      </c>
    </row>
    <row r="1319" spans="1:8" hidden="1" x14ac:dyDescent="0.25">
      <c r="A1319" s="112">
        <v>43669</v>
      </c>
      <c r="B1319" s="10" t="s">
        <v>2786</v>
      </c>
      <c r="C1319" s="11" t="s">
        <v>161</v>
      </c>
      <c r="F1319" s="9">
        <v>148899</v>
      </c>
      <c r="G1319" s="6">
        <f t="shared" si="28"/>
        <v>-148899</v>
      </c>
    </row>
    <row r="1320" spans="1:8" hidden="1" x14ac:dyDescent="0.25">
      <c r="A1320" s="112">
        <v>43669</v>
      </c>
      <c r="B1320" s="10" t="s">
        <v>4813</v>
      </c>
      <c r="C1320" s="11" t="s">
        <v>161</v>
      </c>
      <c r="F1320" s="9">
        <v>15712</v>
      </c>
      <c r="G1320" s="6">
        <f t="shared" si="28"/>
        <v>-15712</v>
      </c>
    </row>
    <row r="1321" spans="1:8" hidden="1" x14ac:dyDescent="0.25">
      <c r="A1321" s="112">
        <v>43669</v>
      </c>
      <c r="B1321" s="10" t="s">
        <v>3732</v>
      </c>
      <c r="C1321" s="11" t="s">
        <v>161</v>
      </c>
      <c r="F1321" s="9">
        <v>35376</v>
      </c>
      <c r="G1321" s="6">
        <f t="shared" si="28"/>
        <v>-35376</v>
      </c>
    </row>
    <row r="1322" spans="1:8" hidden="1" x14ac:dyDescent="0.25">
      <c r="A1322" s="112">
        <v>43669</v>
      </c>
      <c r="B1322" s="10" t="s">
        <v>40</v>
      </c>
      <c r="C1322" s="11" t="s">
        <v>161</v>
      </c>
      <c r="F1322" s="9">
        <f>200000-F1321-F1320-F1319</f>
        <v>13</v>
      </c>
      <c r="G1322" s="6">
        <f t="shared" si="28"/>
        <v>-13</v>
      </c>
    </row>
    <row r="1323" spans="1:8" hidden="1" x14ac:dyDescent="0.25">
      <c r="A1323" s="112">
        <v>43669</v>
      </c>
      <c r="B1323" s="10" t="s">
        <v>2932</v>
      </c>
      <c r="C1323" s="11" t="s">
        <v>180</v>
      </c>
      <c r="F1323" s="9">
        <v>130000</v>
      </c>
      <c r="G1323" s="6">
        <f t="shared" si="28"/>
        <v>-130000</v>
      </c>
      <c r="H1323" s="7" t="s">
        <v>5117</v>
      </c>
    </row>
    <row r="1324" spans="1:8" hidden="1" x14ac:dyDescent="0.25">
      <c r="A1324" s="112">
        <v>43671</v>
      </c>
      <c r="B1324" s="10" t="s">
        <v>2651</v>
      </c>
      <c r="C1324" s="11" t="s">
        <v>1802</v>
      </c>
      <c r="F1324" s="9">
        <f>500000+316250</f>
        <v>816250</v>
      </c>
      <c r="G1324" s="6">
        <f t="shared" si="28"/>
        <v>-816250</v>
      </c>
      <c r="H1324" s="31" t="s">
        <v>5537</v>
      </c>
    </row>
    <row r="1325" spans="1:8" hidden="1" x14ac:dyDescent="0.25">
      <c r="A1325" s="112">
        <v>43672</v>
      </c>
      <c r="B1325" s="10" t="s">
        <v>1399</v>
      </c>
      <c r="C1325" s="11" t="s">
        <v>166</v>
      </c>
      <c r="E1325" s="8">
        <v>25600</v>
      </c>
      <c r="G1325" s="6">
        <f t="shared" si="28"/>
        <v>25600</v>
      </c>
    </row>
    <row r="1326" spans="1:8" hidden="1" x14ac:dyDescent="0.25">
      <c r="A1326" s="112">
        <v>43672</v>
      </c>
      <c r="B1326" s="10" t="s">
        <v>2651</v>
      </c>
      <c r="C1326" s="11" t="s">
        <v>166</v>
      </c>
      <c r="E1326" s="8">
        <v>28500</v>
      </c>
      <c r="G1326" s="6">
        <f t="shared" si="28"/>
        <v>28500</v>
      </c>
    </row>
    <row r="1327" spans="1:8" hidden="1" x14ac:dyDescent="0.25">
      <c r="A1327" s="112">
        <v>43672</v>
      </c>
      <c r="B1327" s="10" t="s">
        <v>5051</v>
      </c>
      <c r="C1327" s="11" t="s">
        <v>169</v>
      </c>
      <c r="E1327" s="8">
        <v>5100</v>
      </c>
      <c r="G1327" s="6">
        <f t="shared" si="28"/>
        <v>5100</v>
      </c>
    </row>
    <row r="1328" spans="1:8" hidden="1" x14ac:dyDescent="0.25">
      <c r="A1328" s="112">
        <v>43679</v>
      </c>
      <c r="B1328" s="10" t="s">
        <v>2651</v>
      </c>
      <c r="C1328" s="11" t="s">
        <v>3010</v>
      </c>
      <c r="E1328" s="8">
        <v>137898</v>
      </c>
      <c r="G1328" s="6">
        <f t="shared" si="28"/>
        <v>137898</v>
      </c>
    </row>
    <row r="1329" spans="1:8" hidden="1" x14ac:dyDescent="0.25">
      <c r="A1329" s="112">
        <v>43680</v>
      </c>
      <c r="B1329" s="10" t="s">
        <v>1399</v>
      </c>
      <c r="C1329" s="11" t="s">
        <v>1814</v>
      </c>
      <c r="E1329" s="8">
        <v>198234</v>
      </c>
      <c r="G1329" s="6">
        <f t="shared" si="28"/>
        <v>198234</v>
      </c>
    </row>
    <row r="1330" spans="1:8" hidden="1" x14ac:dyDescent="0.25">
      <c r="A1330" s="112">
        <v>43680</v>
      </c>
      <c r="B1330" s="10" t="s">
        <v>1399</v>
      </c>
      <c r="C1330" s="11" t="s">
        <v>1802</v>
      </c>
      <c r="E1330" s="8">
        <v>1344</v>
      </c>
      <c r="G1330" s="6">
        <f t="shared" si="28"/>
        <v>1344</v>
      </c>
    </row>
    <row r="1331" spans="1:8" hidden="1" x14ac:dyDescent="0.25">
      <c r="A1331" s="112">
        <v>43680</v>
      </c>
      <c r="B1331" s="10" t="s">
        <v>1399</v>
      </c>
      <c r="C1331" s="11" t="s">
        <v>1802</v>
      </c>
      <c r="E1331" s="8">
        <v>3395</v>
      </c>
      <c r="G1331" s="6">
        <f t="shared" si="28"/>
        <v>3395</v>
      </c>
      <c r="H1331" s="7" t="s">
        <v>5167</v>
      </c>
    </row>
    <row r="1332" spans="1:8" hidden="1" x14ac:dyDescent="0.25">
      <c r="A1332" s="112">
        <v>43680</v>
      </c>
      <c r="B1332" s="10" t="s">
        <v>18</v>
      </c>
      <c r="C1332" s="11" t="s">
        <v>1802</v>
      </c>
      <c r="E1332" s="8">
        <v>755</v>
      </c>
      <c r="G1332" s="6">
        <f t="shared" si="28"/>
        <v>755</v>
      </c>
    </row>
    <row r="1333" spans="1:8" hidden="1" x14ac:dyDescent="0.25">
      <c r="A1333" s="112">
        <v>43680</v>
      </c>
      <c r="B1333" s="10" t="s">
        <v>1399</v>
      </c>
      <c r="C1333" s="11" t="s">
        <v>1802</v>
      </c>
      <c r="E1333" s="8">
        <v>1614</v>
      </c>
      <c r="G1333" s="6">
        <f t="shared" si="28"/>
        <v>1614</v>
      </c>
    </row>
    <row r="1334" spans="1:8" hidden="1" x14ac:dyDescent="0.25">
      <c r="A1334" s="112">
        <v>43680</v>
      </c>
      <c r="B1334" s="10" t="s">
        <v>2648</v>
      </c>
      <c r="C1334" s="11" t="s">
        <v>1802</v>
      </c>
      <c r="E1334" s="8">
        <v>8402</v>
      </c>
      <c r="G1334" s="6">
        <f t="shared" si="28"/>
        <v>8402</v>
      </c>
    </row>
    <row r="1335" spans="1:8" hidden="1" x14ac:dyDescent="0.25">
      <c r="A1335" s="112">
        <v>43680</v>
      </c>
      <c r="B1335" s="10" t="s">
        <v>1399</v>
      </c>
      <c r="C1335" s="11" t="s">
        <v>1802</v>
      </c>
      <c r="E1335" s="8">
        <v>2706</v>
      </c>
      <c r="G1335" s="6">
        <f t="shared" si="28"/>
        <v>2706</v>
      </c>
    </row>
    <row r="1336" spans="1:8" hidden="1" x14ac:dyDescent="0.25">
      <c r="A1336" s="112">
        <v>43680</v>
      </c>
      <c r="B1336" s="10" t="s">
        <v>1399</v>
      </c>
      <c r="C1336" s="11" t="s">
        <v>1802</v>
      </c>
      <c r="E1336" s="8">
        <v>4059</v>
      </c>
      <c r="G1336" s="6">
        <f t="shared" si="28"/>
        <v>4059</v>
      </c>
    </row>
    <row r="1337" spans="1:8" hidden="1" x14ac:dyDescent="0.25">
      <c r="A1337" s="112">
        <v>43680</v>
      </c>
      <c r="B1337" s="10" t="s">
        <v>2651</v>
      </c>
      <c r="C1337" s="11" t="s">
        <v>1802</v>
      </c>
      <c r="E1337" s="8">
        <v>103903</v>
      </c>
      <c r="G1337" s="6">
        <f t="shared" si="28"/>
        <v>103903</v>
      </c>
    </row>
    <row r="1338" spans="1:8" hidden="1" x14ac:dyDescent="0.25">
      <c r="A1338" s="112">
        <v>43680</v>
      </c>
      <c r="B1338" s="10" t="s">
        <v>1399</v>
      </c>
      <c r="C1338" s="11" t="s">
        <v>1802</v>
      </c>
      <c r="E1338" s="8">
        <v>6048</v>
      </c>
      <c r="G1338" s="6">
        <f t="shared" si="28"/>
        <v>6048</v>
      </c>
    </row>
    <row r="1339" spans="1:8" hidden="1" x14ac:dyDescent="0.25">
      <c r="A1339" s="112">
        <v>43680</v>
      </c>
      <c r="B1339" s="10" t="s">
        <v>1399</v>
      </c>
      <c r="C1339" s="11" t="s">
        <v>1802</v>
      </c>
      <c r="E1339" s="8">
        <v>204327</v>
      </c>
      <c r="G1339" s="6">
        <f t="shared" si="28"/>
        <v>204327</v>
      </c>
    </row>
    <row r="1340" spans="1:8" hidden="1" x14ac:dyDescent="0.25">
      <c r="A1340" s="112">
        <v>43680</v>
      </c>
      <c r="B1340" s="10" t="s">
        <v>1399</v>
      </c>
      <c r="C1340" s="11" t="s">
        <v>1802</v>
      </c>
      <c r="E1340" s="8">
        <v>2707</v>
      </c>
      <c r="G1340" s="6">
        <f t="shared" si="28"/>
        <v>2707</v>
      </c>
    </row>
    <row r="1341" spans="1:8" hidden="1" x14ac:dyDescent="0.25">
      <c r="A1341" s="112">
        <v>43680</v>
      </c>
      <c r="B1341" s="10" t="s">
        <v>2932</v>
      </c>
      <c r="C1341" s="11" t="s">
        <v>3010</v>
      </c>
      <c r="F1341" s="9">
        <f>80000+135000+15000</f>
        <v>230000</v>
      </c>
      <c r="G1341" s="6">
        <f t="shared" si="28"/>
        <v>-230000</v>
      </c>
      <c r="H1341" s="77"/>
    </row>
    <row r="1342" spans="1:8" hidden="1" x14ac:dyDescent="0.25">
      <c r="A1342" s="112">
        <v>43680</v>
      </c>
      <c r="B1342" s="10" t="s">
        <v>2651</v>
      </c>
      <c r="C1342" s="11" t="s">
        <v>3010</v>
      </c>
      <c r="F1342" s="9">
        <v>85000</v>
      </c>
      <c r="G1342" s="6">
        <f t="shared" si="28"/>
        <v>-85000</v>
      </c>
      <c r="H1342" s="79" t="s">
        <v>5169</v>
      </c>
    </row>
    <row r="1343" spans="1:8" hidden="1" x14ac:dyDescent="0.25">
      <c r="A1343" s="112">
        <v>43683</v>
      </c>
      <c r="B1343" s="10" t="s">
        <v>1399</v>
      </c>
      <c r="C1343" s="11" t="s">
        <v>1814</v>
      </c>
      <c r="E1343" s="8">
        <v>86214</v>
      </c>
      <c r="G1343" s="6">
        <f t="shared" si="28"/>
        <v>86214</v>
      </c>
    </row>
    <row r="1344" spans="1:8" hidden="1" x14ac:dyDescent="0.25">
      <c r="A1344" s="112">
        <v>43697</v>
      </c>
      <c r="B1344" s="10" t="s">
        <v>2651</v>
      </c>
      <c r="C1344" s="11" t="s">
        <v>169</v>
      </c>
      <c r="E1344" s="8">
        <v>58875</v>
      </c>
      <c r="G1344" s="6">
        <f t="shared" si="28"/>
        <v>58875</v>
      </c>
    </row>
    <row r="1345" spans="1:8" hidden="1" x14ac:dyDescent="0.25">
      <c r="A1345" s="112">
        <v>43701</v>
      </c>
      <c r="B1345" s="10" t="s">
        <v>1399</v>
      </c>
      <c r="C1345" s="11" t="s">
        <v>166</v>
      </c>
      <c r="E1345" s="8">
        <v>38400</v>
      </c>
      <c r="G1345" s="6">
        <f t="shared" si="28"/>
        <v>38400</v>
      </c>
    </row>
    <row r="1346" spans="1:8" hidden="1" x14ac:dyDescent="0.25">
      <c r="A1346" s="112">
        <v>43704</v>
      </c>
      <c r="B1346" s="10" t="s">
        <v>1399</v>
      </c>
      <c r="C1346" s="11" t="s">
        <v>1814</v>
      </c>
      <c r="F1346" s="9">
        <v>403500</v>
      </c>
      <c r="G1346" s="6">
        <f t="shared" si="28"/>
        <v>-403500</v>
      </c>
      <c r="H1346" s="7" t="s">
        <v>5238</v>
      </c>
    </row>
    <row r="1347" spans="1:8" hidden="1" x14ac:dyDescent="0.25">
      <c r="A1347" s="112">
        <v>43704</v>
      </c>
      <c r="B1347" s="10" t="s">
        <v>2651</v>
      </c>
      <c r="C1347" s="11" t="s">
        <v>169</v>
      </c>
      <c r="F1347" s="9">
        <v>59345</v>
      </c>
      <c r="G1347" s="6">
        <f t="shared" si="28"/>
        <v>-59345</v>
      </c>
      <c r="H1347" s="7" t="s">
        <v>5239</v>
      </c>
    </row>
    <row r="1348" spans="1:8" hidden="1" x14ac:dyDescent="0.25">
      <c r="A1348" s="112">
        <v>43704</v>
      </c>
      <c r="B1348" s="10" t="s">
        <v>2932</v>
      </c>
      <c r="C1348" s="11" t="s">
        <v>166</v>
      </c>
      <c r="D1348" s="771"/>
      <c r="E1348" s="22">
        <v>18960</v>
      </c>
      <c r="F1348" s="279"/>
      <c r="G1348" s="6">
        <f t="shared" si="28"/>
        <v>18960</v>
      </c>
    </row>
    <row r="1349" spans="1:8" hidden="1" x14ac:dyDescent="0.25">
      <c r="A1349" s="112">
        <v>43704</v>
      </c>
      <c r="B1349" s="10" t="s">
        <v>3732</v>
      </c>
      <c r="C1349" s="11" t="s">
        <v>166</v>
      </c>
      <c r="E1349" s="108"/>
      <c r="F1349" s="109">
        <v>4300</v>
      </c>
      <c r="G1349" s="6">
        <f t="shared" si="28"/>
        <v>-4300</v>
      </c>
      <c r="H1349" s="77"/>
    </row>
    <row r="1350" spans="1:8" hidden="1" x14ac:dyDescent="0.25">
      <c r="A1350" s="112">
        <v>43704</v>
      </c>
      <c r="B1350" s="10" t="s">
        <v>1399</v>
      </c>
      <c r="C1350" s="11" t="s">
        <v>166</v>
      </c>
      <c r="E1350" s="108"/>
      <c r="F1350" s="110">
        <f>14489+38400</f>
        <v>52889</v>
      </c>
      <c r="G1350" s="6">
        <f t="shared" si="28"/>
        <v>-52889</v>
      </c>
      <c r="H1350" s="78"/>
    </row>
    <row r="1351" spans="1:8" hidden="1" x14ac:dyDescent="0.25">
      <c r="A1351" s="112">
        <v>43704</v>
      </c>
      <c r="B1351" s="10" t="s">
        <v>5051</v>
      </c>
      <c r="C1351" s="11" t="s">
        <v>166</v>
      </c>
      <c r="E1351" s="108"/>
      <c r="F1351" s="110">
        <v>36300</v>
      </c>
      <c r="G1351" s="6">
        <f t="shared" si="28"/>
        <v>-36300</v>
      </c>
      <c r="H1351" s="78" t="s">
        <v>5240</v>
      </c>
    </row>
    <row r="1352" spans="1:8" hidden="1" x14ac:dyDescent="0.25">
      <c r="A1352" s="112">
        <v>43704</v>
      </c>
      <c r="B1352" s="10" t="s">
        <v>2932</v>
      </c>
      <c r="C1352" s="11" t="s">
        <v>166</v>
      </c>
      <c r="E1352" s="108"/>
      <c r="F1352" s="111">
        <f>100000-F1351-F1350-F1349</f>
        <v>6511</v>
      </c>
      <c r="G1352" s="6">
        <f t="shared" si="28"/>
        <v>-6511</v>
      </c>
      <c r="H1352" s="79"/>
    </row>
    <row r="1353" spans="1:8" hidden="1" x14ac:dyDescent="0.25">
      <c r="A1353" s="112">
        <v>43704</v>
      </c>
      <c r="B1353" s="10" t="s">
        <v>2932</v>
      </c>
      <c r="C1353" s="11" t="s">
        <v>166</v>
      </c>
      <c r="D1353" s="771"/>
      <c r="E1353" s="22">
        <v>13000</v>
      </c>
      <c r="F1353" s="279"/>
      <c r="G1353" s="6">
        <f t="shared" si="28"/>
        <v>13000</v>
      </c>
    </row>
    <row r="1354" spans="1:8" hidden="1" x14ac:dyDescent="0.25">
      <c r="A1354" s="112">
        <v>43704</v>
      </c>
      <c r="B1354" s="10" t="s">
        <v>1399</v>
      </c>
      <c r="C1354" s="11" t="s">
        <v>166</v>
      </c>
      <c r="D1354" s="771"/>
      <c r="E1354" s="299">
        <v>3200</v>
      </c>
      <c r="F1354" s="279"/>
      <c r="G1354" s="6">
        <f t="shared" si="28"/>
        <v>3200</v>
      </c>
    </row>
    <row r="1355" spans="1:8" hidden="1" x14ac:dyDescent="0.25">
      <c r="A1355" s="112">
        <v>43714</v>
      </c>
      <c r="B1355" s="10" t="s">
        <v>5226</v>
      </c>
      <c r="C1355" s="11" t="s">
        <v>169</v>
      </c>
      <c r="E1355" s="8">
        <v>162425</v>
      </c>
      <c r="G1355" s="6">
        <f t="shared" si="28"/>
        <v>162425</v>
      </c>
    </row>
    <row r="1356" spans="1:8" hidden="1" x14ac:dyDescent="0.25">
      <c r="A1356" s="112">
        <v>43714</v>
      </c>
      <c r="B1356" s="10" t="s">
        <v>2932</v>
      </c>
      <c r="C1356" s="11" t="s">
        <v>3010</v>
      </c>
      <c r="E1356" s="8">
        <v>103497</v>
      </c>
      <c r="G1356" s="6">
        <f t="shared" si="28"/>
        <v>103497</v>
      </c>
    </row>
    <row r="1357" spans="1:8" hidden="1" x14ac:dyDescent="0.25">
      <c r="A1357" s="112">
        <v>43714</v>
      </c>
      <c r="B1357" s="10" t="s">
        <v>2651</v>
      </c>
      <c r="C1357" s="11" t="s">
        <v>3010</v>
      </c>
      <c r="E1357" s="8">
        <v>7052</v>
      </c>
      <c r="G1357" s="6">
        <f t="shared" si="28"/>
        <v>7052</v>
      </c>
    </row>
    <row r="1358" spans="1:8" hidden="1" x14ac:dyDescent="0.25">
      <c r="A1358" s="112">
        <v>43720</v>
      </c>
      <c r="B1358" s="10" t="s">
        <v>5226</v>
      </c>
      <c r="C1358" s="11" t="s">
        <v>169</v>
      </c>
      <c r="E1358" s="8">
        <v>129340</v>
      </c>
      <c r="G1358" s="6">
        <f t="shared" si="28"/>
        <v>129340</v>
      </c>
    </row>
    <row r="1359" spans="1:8" hidden="1" x14ac:dyDescent="0.25">
      <c r="A1359" s="112">
        <v>43720</v>
      </c>
      <c r="B1359" s="10" t="s">
        <v>1399</v>
      </c>
      <c r="C1359" s="149" t="s">
        <v>1802</v>
      </c>
      <c r="E1359" s="8">
        <v>20115</v>
      </c>
      <c r="G1359" s="6">
        <f t="shared" si="28"/>
        <v>20115</v>
      </c>
    </row>
    <row r="1360" spans="1:8" hidden="1" x14ac:dyDescent="0.25">
      <c r="A1360" s="112">
        <v>43720</v>
      </c>
      <c r="B1360" s="10" t="s">
        <v>2651</v>
      </c>
      <c r="C1360" s="11" t="s">
        <v>1802</v>
      </c>
      <c r="E1360" s="8">
        <v>1789</v>
      </c>
      <c r="G1360" s="6">
        <f t="shared" si="28"/>
        <v>1789</v>
      </c>
    </row>
    <row r="1361" spans="1:8" hidden="1" x14ac:dyDescent="0.25">
      <c r="A1361" s="112">
        <v>43720</v>
      </c>
      <c r="B1361" s="10" t="s">
        <v>2651</v>
      </c>
      <c r="C1361" s="11" t="s">
        <v>1802</v>
      </c>
      <c r="E1361" s="8">
        <v>2174</v>
      </c>
      <c r="G1361" s="6">
        <f t="shared" si="28"/>
        <v>2174</v>
      </c>
    </row>
    <row r="1362" spans="1:8" hidden="1" x14ac:dyDescent="0.25">
      <c r="A1362" s="112">
        <v>43720</v>
      </c>
      <c r="B1362" s="10" t="s">
        <v>2651</v>
      </c>
      <c r="C1362" s="11" t="s">
        <v>1802</v>
      </c>
      <c r="E1362" s="8">
        <v>3559</v>
      </c>
      <c r="G1362" s="6">
        <f t="shared" si="28"/>
        <v>3559</v>
      </c>
    </row>
    <row r="1363" spans="1:8" hidden="1" x14ac:dyDescent="0.25">
      <c r="A1363" s="112">
        <v>43720</v>
      </c>
      <c r="B1363" s="10" t="s">
        <v>2651</v>
      </c>
      <c r="C1363" s="11" t="s">
        <v>1802</v>
      </c>
      <c r="E1363" s="8">
        <v>19080</v>
      </c>
      <c r="G1363" s="6">
        <f t="shared" si="28"/>
        <v>19080</v>
      </c>
    </row>
    <row r="1364" spans="1:8" hidden="1" x14ac:dyDescent="0.25">
      <c r="A1364" s="112">
        <v>43720</v>
      </c>
      <c r="B1364" s="10" t="s">
        <v>1399</v>
      </c>
      <c r="C1364" s="11" t="s">
        <v>1802</v>
      </c>
      <c r="E1364" s="8">
        <v>3408</v>
      </c>
      <c r="G1364" s="6">
        <f t="shared" si="28"/>
        <v>3408</v>
      </c>
    </row>
    <row r="1365" spans="1:8" hidden="1" x14ac:dyDescent="0.25">
      <c r="A1365" s="112">
        <v>43724</v>
      </c>
      <c r="B1365" s="10" t="s">
        <v>5226</v>
      </c>
      <c r="C1365" s="11" t="s">
        <v>169</v>
      </c>
      <c r="E1365" s="8">
        <v>258180</v>
      </c>
      <c r="G1365" s="6">
        <f t="shared" si="28"/>
        <v>258180</v>
      </c>
    </row>
    <row r="1366" spans="1:8" hidden="1" x14ac:dyDescent="0.25">
      <c r="A1366" s="112">
        <v>43724</v>
      </c>
      <c r="B1366" s="10" t="s">
        <v>5226</v>
      </c>
      <c r="C1366" s="11" t="s">
        <v>169</v>
      </c>
      <c r="E1366" s="8">
        <v>65170</v>
      </c>
      <c r="G1366" s="6">
        <f t="shared" si="28"/>
        <v>65170</v>
      </c>
    </row>
    <row r="1367" spans="1:8" hidden="1" x14ac:dyDescent="0.25">
      <c r="A1367" s="112">
        <v>43724</v>
      </c>
      <c r="B1367" s="10" t="s">
        <v>5226</v>
      </c>
      <c r="C1367" s="11" t="s">
        <v>169</v>
      </c>
      <c r="E1367" s="8">
        <v>45027</v>
      </c>
      <c r="G1367" s="6">
        <f t="shared" si="28"/>
        <v>45027</v>
      </c>
    </row>
    <row r="1368" spans="1:8" hidden="1" x14ac:dyDescent="0.25">
      <c r="A1368" s="112">
        <v>43724</v>
      </c>
      <c r="B1368" s="10" t="s">
        <v>5226</v>
      </c>
      <c r="C1368" s="11" t="s">
        <v>169</v>
      </c>
      <c r="E1368" s="8">
        <v>13100</v>
      </c>
      <c r="G1368" s="6">
        <f t="shared" si="28"/>
        <v>13100</v>
      </c>
    </row>
    <row r="1369" spans="1:8" hidden="1" x14ac:dyDescent="0.25">
      <c r="A1369" s="112">
        <v>43724</v>
      </c>
      <c r="B1369" s="10" t="s">
        <v>1399</v>
      </c>
      <c r="C1369" s="11" t="s">
        <v>166</v>
      </c>
      <c r="D1369" s="771"/>
      <c r="E1369" s="22">
        <v>27320</v>
      </c>
      <c r="F1369" s="279"/>
      <c r="G1369" s="6">
        <f t="shared" si="28"/>
        <v>27320</v>
      </c>
    </row>
    <row r="1370" spans="1:8" hidden="1" x14ac:dyDescent="0.25">
      <c r="A1370" s="112">
        <v>43724</v>
      </c>
      <c r="B1370" s="10" t="s">
        <v>2651</v>
      </c>
      <c r="C1370" s="11" t="s">
        <v>166</v>
      </c>
      <c r="D1370" s="771"/>
      <c r="E1370" s="22">
        <v>9600</v>
      </c>
      <c r="F1370" s="279"/>
      <c r="G1370" s="6">
        <f t="shared" si="28"/>
        <v>9600</v>
      </c>
    </row>
    <row r="1371" spans="1:8" hidden="1" x14ac:dyDescent="0.25">
      <c r="A1371" s="112">
        <v>43724</v>
      </c>
      <c r="B1371" s="10" t="s">
        <v>5226</v>
      </c>
      <c r="C1371" s="11" t="s">
        <v>3010</v>
      </c>
      <c r="E1371" s="8">
        <v>42936</v>
      </c>
      <c r="G1371" s="6">
        <f t="shared" si="28"/>
        <v>42936</v>
      </c>
    </row>
    <row r="1372" spans="1:8" hidden="1" x14ac:dyDescent="0.25">
      <c r="A1372" s="112">
        <v>43724</v>
      </c>
      <c r="B1372" s="10" t="s">
        <v>2651</v>
      </c>
      <c r="C1372" s="11" t="s">
        <v>3010</v>
      </c>
      <c r="E1372" s="8">
        <v>54712</v>
      </c>
      <c r="G1372" s="6">
        <f t="shared" si="28"/>
        <v>54712</v>
      </c>
    </row>
    <row r="1373" spans="1:8" hidden="1" x14ac:dyDescent="0.25">
      <c r="A1373" s="112">
        <v>43729</v>
      </c>
      <c r="B1373" s="10" t="s">
        <v>2651</v>
      </c>
      <c r="C1373" s="11" t="s">
        <v>3010</v>
      </c>
      <c r="F1373" s="9">
        <v>200000</v>
      </c>
      <c r="G1373" s="6">
        <f t="shared" si="28"/>
        <v>-200000</v>
      </c>
      <c r="H1373" s="77" t="s">
        <v>5301</v>
      </c>
    </row>
    <row r="1374" spans="1:8" hidden="1" x14ac:dyDescent="0.25">
      <c r="A1374" s="112">
        <v>43729</v>
      </c>
      <c r="B1374" s="10" t="s">
        <v>2932</v>
      </c>
      <c r="C1374" s="11" t="s">
        <v>3010</v>
      </c>
      <c r="F1374" s="9">
        <v>50000</v>
      </c>
      <c r="G1374" s="6">
        <f t="shared" si="28"/>
        <v>-50000</v>
      </c>
      <c r="H1374" s="79"/>
    </row>
    <row r="1375" spans="1:8" hidden="1" x14ac:dyDescent="0.25">
      <c r="A1375" s="112">
        <v>43729</v>
      </c>
      <c r="B1375" s="10" t="s">
        <v>2932</v>
      </c>
      <c r="C1375" s="11" t="s">
        <v>3010</v>
      </c>
      <c r="F1375" s="9">
        <v>16000</v>
      </c>
      <c r="G1375" s="6">
        <f t="shared" si="28"/>
        <v>-16000</v>
      </c>
      <c r="H1375" s="31" t="s">
        <v>5308</v>
      </c>
    </row>
    <row r="1376" spans="1:8" hidden="1" x14ac:dyDescent="0.25">
      <c r="A1376" s="112">
        <v>43732</v>
      </c>
      <c r="B1376" s="10" t="s">
        <v>5226</v>
      </c>
      <c r="C1376" s="11" t="s">
        <v>169</v>
      </c>
      <c r="E1376" s="8">
        <v>10850</v>
      </c>
      <c r="G1376" s="6">
        <f t="shared" si="28"/>
        <v>10850</v>
      </c>
    </row>
    <row r="1377" spans="1:7" hidden="1" x14ac:dyDescent="0.25">
      <c r="A1377" s="112">
        <v>43728</v>
      </c>
      <c r="B1377" s="10" t="s">
        <v>5226</v>
      </c>
      <c r="C1377" s="11" t="s">
        <v>169</v>
      </c>
      <c r="E1377" s="8">
        <v>65170</v>
      </c>
      <c r="G1377" s="6">
        <f t="shared" si="28"/>
        <v>65170</v>
      </c>
    </row>
    <row r="1378" spans="1:7" hidden="1" x14ac:dyDescent="0.25">
      <c r="A1378" s="112">
        <v>43732</v>
      </c>
      <c r="B1378" s="10" t="s">
        <v>5226</v>
      </c>
      <c r="C1378" s="11" t="s">
        <v>169</v>
      </c>
      <c r="E1378" s="8">
        <v>17844</v>
      </c>
      <c r="G1378" s="6">
        <f t="shared" si="28"/>
        <v>17844</v>
      </c>
    </row>
    <row r="1379" spans="1:7" hidden="1" x14ac:dyDescent="0.25">
      <c r="A1379" s="112">
        <v>43714</v>
      </c>
      <c r="B1379" s="10" t="s">
        <v>5226</v>
      </c>
      <c r="C1379" s="11" t="s">
        <v>166</v>
      </c>
      <c r="E1379" s="8">
        <v>6400</v>
      </c>
      <c r="G1379" s="6">
        <f t="shared" si="28"/>
        <v>6400</v>
      </c>
    </row>
    <row r="1380" spans="1:7" hidden="1" x14ac:dyDescent="0.25">
      <c r="A1380" s="112">
        <v>43736</v>
      </c>
      <c r="B1380" s="10" t="s">
        <v>1399</v>
      </c>
      <c r="C1380" s="11" t="s">
        <v>1814</v>
      </c>
      <c r="E1380" s="8">
        <v>64879</v>
      </c>
      <c r="G1380" s="6">
        <f t="shared" si="28"/>
        <v>64879</v>
      </c>
    </row>
    <row r="1381" spans="1:7" hidden="1" x14ac:dyDescent="0.25">
      <c r="A1381" s="112">
        <v>43745</v>
      </c>
      <c r="B1381" s="10" t="s">
        <v>2651</v>
      </c>
      <c r="C1381" s="11" t="s">
        <v>1802</v>
      </c>
      <c r="E1381" s="8">
        <v>5699</v>
      </c>
      <c r="G1381" s="6">
        <f t="shared" si="28"/>
        <v>5699</v>
      </c>
    </row>
    <row r="1382" spans="1:7" hidden="1" x14ac:dyDescent="0.25">
      <c r="A1382" s="112">
        <v>43745</v>
      </c>
      <c r="B1382" s="10" t="s">
        <v>2932</v>
      </c>
      <c r="C1382" s="11" t="s">
        <v>1802</v>
      </c>
      <c r="E1382" s="8">
        <v>22119</v>
      </c>
      <c r="G1382" s="6">
        <f t="shared" si="28"/>
        <v>22119</v>
      </c>
    </row>
    <row r="1383" spans="1:7" hidden="1" x14ac:dyDescent="0.25">
      <c r="A1383" s="112">
        <v>43745</v>
      </c>
      <c r="B1383" s="10" t="s">
        <v>1399</v>
      </c>
      <c r="C1383" s="11" t="s">
        <v>1802</v>
      </c>
      <c r="E1383" s="8">
        <v>2259</v>
      </c>
      <c r="G1383" s="6">
        <f t="shared" si="28"/>
        <v>2259</v>
      </c>
    </row>
    <row r="1384" spans="1:7" hidden="1" x14ac:dyDescent="0.25">
      <c r="A1384" s="112">
        <v>43745</v>
      </c>
      <c r="B1384" s="10" t="s">
        <v>2651</v>
      </c>
      <c r="C1384" s="11" t="s">
        <v>1802</v>
      </c>
      <c r="E1384" s="8">
        <v>3802</v>
      </c>
      <c r="G1384" s="6">
        <f t="shared" si="28"/>
        <v>3802</v>
      </c>
    </row>
    <row r="1385" spans="1:7" hidden="1" x14ac:dyDescent="0.25">
      <c r="A1385" s="112">
        <v>43745</v>
      </c>
      <c r="B1385" s="10" t="s">
        <v>1399</v>
      </c>
      <c r="C1385" s="11" t="s">
        <v>1802</v>
      </c>
      <c r="E1385" s="8">
        <v>7250</v>
      </c>
      <c r="G1385" s="6">
        <f t="shared" si="28"/>
        <v>7250</v>
      </c>
    </row>
    <row r="1386" spans="1:7" hidden="1" x14ac:dyDescent="0.25">
      <c r="A1386" s="112">
        <v>43745</v>
      </c>
      <c r="B1386" s="10" t="s">
        <v>5319</v>
      </c>
      <c r="C1386" s="11" t="s">
        <v>1802</v>
      </c>
      <c r="E1386" s="8">
        <v>42521</v>
      </c>
      <c r="G1386" s="6">
        <f t="shared" si="28"/>
        <v>42521</v>
      </c>
    </row>
    <row r="1387" spans="1:7" hidden="1" x14ac:dyDescent="0.25">
      <c r="A1387" s="112">
        <v>43745</v>
      </c>
      <c r="B1387" s="10" t="s">
        <v>2651</v>
      </c>
      <c r="C1387" s="11" t="s">
        <v>1802</v>
      </c>
      <c r="E1387" s="8">
        <v>1510</v>
      </c>
      <c r="G1387" s="6">
        <f t="shared" si="28"/>
        <v>1510</v>
      </c>
    </row>
    <row r="1388" spans="1:7" hidden="1" x14ac:dyDescent="0.25">
      <c r="A1388" s="112">
        <v>43745</v>
      </c>
      <c r="B1388" s="10" t="s">
        <v>1399</v>
      </c>
      <c r="C1388" s="11" t="s">
        <v>1802</v>
      </c>
      <c r="E1388" s="8">
        <v>1790</v>
      </c>
      <c r="G1388" s="6">
        <f t="shared" si="28"/>
        <v>1790</v>
      </c>
    </row>
    <row r="1389" spans="1:7" hidden="1" x14ac:dyDescent="0.25">
      <c r="A1389" s="112">
        <v>43745</v>
      </c>
      <c r="B1389" s="10" t="s">
        <v>1399</v>
      </c>
      <c r="C1389" s="11" t="s">
        <v>1802</v>
      </c>
      <c r="E1389" s="8">
        <v>18596</v>
      </c>
      <c r="G1389" s="6">
        <f t="shared" si="28"/>
        <v>18596</v>
      </c>
    </row>
    <row r="1390" spans="1:7" hidden="1" x14ac:dyDescent="0.25">
      <c r="A1390" s="112">
        <v>43745</v>
      </c>
      <c r="B1390" s="10" t="s">
        <v>2651</v>
      </c>
      <c r="C1390" s="11" t="s">
        <v>1802</v>
      </c>
      <c r="E1390" s="8">
        <v>14805</v>
      </c>
      <c r="G1390" s="6">
        <f t="shared" si="28"/>
        <v>14805</v>
      </c>
    </row>
    <row r="1391" spans="1:7" hidden="1" x14ac:dyDescent="0.25">
      <c r="A1391" s="112">
        <v>43745</v>
      </c>
      <c r="B1391" s="10" t="s">
        <v>5319</v>
      </c>
      <c r="C1391" s="11" t="s">
        <v>1802</v>
      </c>
      <c r="E1391" s="8">
        <v>10158</v>
      </c>
      <c r="G1391" s="6">
        <f t="shared" si="28"/>
        <v>10158</v>
      </c>
    </row>
    <row r="1392" spans="1:7" hidden="1" x14ac:dyDescent="0.25">
      <c r="A1392" s="112">
        <v>43745</v>
      </c>
      <c r="B1392" s="10" t="s">
        <v>18</v>
      </c>
      <c r="C1392" s="11" t="s">
        <v>1802</v>
      </c>
      <c r="E1392" s="8">
        <v>998</v>
      </c>
      <c r="G1392" s="6">
        <f t="shared" si="28"/>
        <v>998</v>
      </c>
    </row>
    <row r="1393" spans="1:8" hidden="1" x14ac:dyDescent="0.25">
      <c r="A1393" s="112">
        <v>43748</v>
      </c>
      <c r="B1393" s="10" t="s">
        <v>5226</v>
      </c>
      <c r="C1393" s="11" t="s">
        <v>169</v>
      </c>
      <c r="E1393" s="8">
        <v>46332</v>
      </c>
      <c r="G1393" s="6">
        <f t="shared" si="28"/>
        <v>46332</v>
      </c>
    </row>
    <row r="1394" spans="1:8" hidden="1" x14ac:dyDescent="0.25">
      <c r="A1394" s="112">
        <v>43748</v>
      </c>
      <c r="B1394" s="10" t="s">
        <v>2932</v>
      </c>
      <c r="C1394" s="11" t="s">
        <v>169</v>
      </c>
      <c r="E1394" s="8">
        <v>1190</v>
      </c>
      <c r="G1394" s="6">
        <f t="shared" si="28"/>
        <v>1190</v>
      </c>
    </row>
    <row r="1395" spans="1:8" hidden="1" x14ac:dyDescent="0.25">
      <c r="A1395" s="112">
        <v>43748</v>
      </c>
      <c r="B1395" s="10" t="s">
        <v>2651</v>
      </c>
      <c r="C1395" s="11" t="s">
        <v>3010</v>
      </c>
      <c r="E1395" s="8">
        <v>7080</v>
      </c>
      <c r="G1395" s="6">
        <f t="shared" si="28"/>
        <v>7080</v>
      </c>
    </row>
    <row r="1396" spans="1:8" hidden="1" x14ac:dyDescent="0.25">
      <c r="A1396" s="112">
        <v>43748</v>
      </c>
      <c r="B1396" s="10" t="s">
        <v>2932</v>
      </c>
      <c r="C1396" s="11" t="s">
        <v>3010</v>
      </c>
      <c r="E1396" s="8">
        <v>63900</v>
      </c>
      <c r="G1396" s="6">
        <f t="shared" si="28"/>
        <v>63900</v>
      </c>
    </row>
    <row r="1397" spans="1:8" hidden="1" x14ac:dyDescent="0.25">
      <c r="A1397" s="112">
        <v>43748</v>
      </c>
      <c r="B1397" s="10" t="s">
        <v>2932</v>
      </c>
      <c r="C1397" s="11" t="s">
        <v>3010</v>
      </c>
      <c r="F1397" s="9">
        <v>75</v>
      </c>
      <c r="G1397" s="6">
        <f t="shared" si="28"/>
        <v>-75</v>
      </c>
      <c r="H1397" s="7" t="s">
        <v>3917</v>
      </c>
    </row>
    <row r="1398" spans="1:8" hidden="1" x14ac:dyDescent="0.25">
      <c r="A1398" s="112">
        <v>43753</v>
      </c>
      <c r="B1398" s="10" t="s">
        <v>2651</v>
      </c>
      <c r="C1398" s="11" t="s">
        <v>3010</v>
      </c>
      <c r="F1398" s="9">
        <v>6742</v>
      </c>
      <c r="G1398" s="6">
        <f t="shared" si="28"/>
        <v>-6742</v>
      </c>
      <c r="H1398" s="77"/>
    </row>
    <row r="1399" spans="1:8" hidden="1" x14ac:dyDescent="0.25">
      <c r="A1399" s="112">
        <v>43753</v>
      </c>
      <c r="B1399" s="10" t="s">
        <v>2932</v>
      </c>
      <c r="C1399" s="11" t="s">
        <v>3010</v>
      </c>
      <c r="F1399" s="9">
        <v>101322</v>
      </c>
      <c r="G1399" s="6">
        <f t="shared" si="28"/>
        <v>-101322</v>
      </c>
      <c r="H1399" s="78" t="s">
        <v>5560</v>
      </c>
    </row>
    <row r="1400" spans="1:8" hidden="1" x14ac:dyDescent="0.25">
      <c r="A1400" s="112">
        <v>43753</v>
      </c>
      <c r="B1400" s="10" t="s">
        <v>5226</v>
      </c>
      <c r="C1400" s="11" t="s">
        <v>3010</v>
      </c>
      <c r="F1400" s="9">
        <v>42936</v>
      </c>
      <c r="G1400" s="6">
        <f t="shared" si="28"/>
        <v>-42936</v>
      </c>
      <c r="H1400" s="79" t="s">
        <v>5561</v>
      </c>
    </row>
    <row r="1401" spans="1:8" hidden="1" x14ac:dyDescent="0.25">
      <c r="A1401" s="112">
        <v>43755</v>
      </c>
      <c r="B1401" s="10" t="s">
        <v>2651</v>
      </c>
      <c r="C1401" s="11" t="s">
        <v>3010</v>
      </c>
      <c r="E1401" s="8">
        <v>16272</v>
      </c>
      <c r="G1401" s="6">
        <f t="shared" si="28"/>
        <v>16272</v>
      </c>
    </row>
    <row r="1402" spans="1:8" hidden="1" x14ac:dyDescent="0.25">
      <c r="A1402" s="112">
        <v>43767</v>
      </c>
      <c r="B1402" s="10" t="s">
        <v>1399</v>
      </c>
      <c r="C1402" s="11" t="s">
        <v>1814</v>
      </c>
      <c r="E1402" s="8">
        <v>386932</v>
      </c>
      <c r="G1402" s="6">
        <f t="shared" si="28"/>
        <v>386932</v>
      </c>
    </row>
    <row r="1403" spans="1:8" hidden="1" x14ac:dyDescent="0.25">
      <c r="A1403" s="112">
        <v>43769</v>
      </c>
      <c r="B1403" s="10" t="s">
        <v>2932</v>
      </c>
      <c r="C1403" s="11" t="s">
        <v>166</v>
      </c>
      <c r="E1403" s="8">
        <v>13000</v>
      </c>
      <c r="G1403" s="6">
        <f t="shared" si="28"/>
        <v>13000</v>
      </c>
    </row>
    <row r="1404" spans="1:8" hidden="1" x14ac:dyDescent="0.25">
      <c r="A1404" s="112">
        <v>43769</v>
      </c>
      <c r="B1404" s="10" t="s">
        <v>1399</v>
      </c>
      <c r="C1404" s="11" t="s">
        <v>166</v>
      </c>
      <c r="E1404" s="8">
        <v>10700</v>
      </c>
      <c r="G1404" s="6">
        <f t="shared" si="28"/>
        <v>10700</v>
      </c>
    </row>
    <row r="1405" spans="1:8" hidden="1" x14ac:dyDescent="0.25">
      <c r="A1405" s="112">
        <v>43769</v>
      </c>
      <c r="B1405" s="10" t="s">
        <v>1399</v>
      </c>
      <c r="C1405" s="11" t="s">
        <v>166</v>
      </c>
      <c r="E1405" s="8">
        <v>65221</v>
      </c>
      <c r="G1405" s="6">
        <f t="shared" si="28"/>
        <v>65221</v>
      </c>
    </row>
    <row r="1406" spans="1:8" hidden="1" x14ac:dyDescent="0.25">
      <c r="A1406" s="112">
        <v>43769</v>
      </c>
      <c r="B1406" s="10" t="s">
        <v>1399</v>
      </c>
      <c r="C1406" s="11" t="s">
        <v>166</v>
      </c>
      <c r="E1406" s="8">
        <v>92400</v>
      </c>
      <c r="G1406" s="6">
        <f t="shared" si="28"/>
        <v>92400</v>
      </c>
    </row>
    <row r="1407" spans="1:8" hidden="1" x14ac:dyDescent="0.25">
      <c r="A1407" s="112">
        <v>43769</v>
      </c>
      <c r="B1407" s="10" t="s">
        <v>1399</v>
      </c>
      <c r="C1407" s="11" t="s">
        <v>166</v>
      </c>
      <c r="E1407" s="8">
        <v>61600</v>
      </c>
      <c r="G1407" s="6">
        <f t="shared" si="28"/>
        <v>61600</v>
      </c>
    </row>
    <row r="1408" spans="1:8" hidden="1" x14ac:dyDescent="0.25">
      <c r="A1408" s="112">
        <v>43763</v>
      </c>
      <c r="B1408" s="10" t="s">
        <v>2651</v>
      </c>
      <c r="C1408" s="11" t="s">
        <v>1802</v>
      </c>
      <c r="E1408" s="8">
        <v>49612</v>
      </c>
      <c r="G1408" s="6">
        <f t="shared" si="28"/>
        <v>49612</v>
      </c>
      <c r="H1408" s="7" t="s">
        <v>5464</v>
      </c>
    </row>
    <row r="1409" spans="1:8" hidden="1" x14ac:dyDescent="0.25">
      <c r="A1409" s="112">
        <v>43763</v>
      </c>
      <c r="B1409" s="10" t="s">
        <v>1399</v>
      </c>
      <c r="C1409" s="11" t="s">
        <v>1802</v>
      </c>
      <c r="E1409" s="8">
        <v>7099</v>
      </c>
      <c r="G1409" s="6">
        <f t="shared" si="28"/>
        <v>7099</v>
      </c>
    </row>
    <row r="1410" spans="1:8" hidden="1" x14ac:dyDescent="0.25">
      <c r="A1410" s="112">
        <v>43763</v>
      </c>
      <c r="B1410" s="10" t="s">
        <v>1399</v>
      </c>
      <c r="C1410" s="11" t="s">
        <v>1802</v>
      </c>
      <c r="E1410" s="8">
        <v>17180</v>
      </c>
      <c r="G1410" s="6">
        <f t="shared" si="28"/>
        <v>17180</v>
      </c>
    </row>
    <row r="1411" spans="1:8" hidden="1" x14ac:dyDescent="0.25">
      <c r="A1411" s="112">
        <v>43763</v>
      </c>
      <c r="B1411" s="10" t="s">
        <v>2651</v>
      </c>
      <c r="C1411" s="11" t="s">
        <v>1802</v>
      </c>
      <c r="E1411" s="8">
        <v>150448</v>
      </c>
      <c r="G1411" s="6">
        <f t="shared" si="28"/>
        <v>150448</v>
      </c>
    </row>
    <row r="1412" spans="1:8" hidden="1" x14ac:dyDescent="0.25">
      <c r="A1412" s="112">
        <v>43763</v>
      </c>
      <c r="B1412" s="10" t="s">
        <v>2651</v>
      </c>
      <c r="C1412" s="11" t="s">
        <v>1802</v>
      </c>
      <c r="E1412" s="8">
        <v>7570</v>
      </c>
      <c r="G1412" s="6">
        <f t="shared" si="28"/>
        <v>7570</v>
      </c>
    </row>
    <row r="1413" spans="1:8" hidden="1" x14ac:dyDescent="0.25">
      <c r="A1413" s="112">
        <v>43763</v>
      </c>
      <c r="B1413" s="10" t="s">
        <v>1399</v>
      </c>
      <c r="C1413" s="11" t="s">
        <v>1802</v>
      </c>
      <c r="E1413" s="8">
        <v>7422</v>
      </c>
      <c r="G1413" s="6">
        <f t="shared" si="28"/>
        <v>7422</v>
      </c>
    </row>
    <row r="1414" spans="1:8" hidden="1" x14ac:dyDescent="0.25">
      <c r="A1414" s="112">
        <v>43763</v>
      </c>
      <c r="B1414" s="10" t="s">
        <v>2651</v>
      </c>
      <c r="C1414" s="11" t="s">
        <v>1802</v>
      </c>
      <c r="E1414" s="8">
        <v>25000</v>
      </c>
      <c r="G1414" s="6">
        <f t="shared" si="28"/>
        <v>25000</v>
      </c>
    </row>
    <row r="1415" spans="1:8" hidden="1" x14ac:dyDescent="0.25">
      <c r="A1415" s="112">
        <v>43775</v>
      </c>
      <c r="B1415" s="10" t="s">
        <v>5226</v>
      </c>
      <c r="C1415" s="11" t="s">
        <v>169</v>
      </c>
      <c r="E1415" s="108"/>
      <c r="F1415" s="374">
        <v>500000</v>
      </c>
      <c r="G1415" s="6">
        <f t="shared" si="28"/>
        <v>-500000</v>
      </c>
      <c r="H1415" s="376" t="s">
        <v>5503</v>
      </c>
    </row>
    <row r="1416" spans="1:8" hidden="1" x14ac:dyDescent="0.25">
      <c r="A1416" s="112">
        <v>43775</v>
      </c>
      <c r="B1416" s="10" t="s">
        <v>2932</v>
      </c>
      <c r="C1416" s="11" t="s">
        <v>166</v>
      </c>
      <c r="E1416" s="108"/>
      <c r="F1416" s="374">
        <v>38449</v>
      </c>
      <c r="G1416" s="6">
        <f t="shared" si="28"/>
        <v>-38449</v>
      </c>
      <c r="H1416" s="377"/>
    </row>
    <row r="1417" spans="1:8" hidden="1" x14ac:dyDescent="0.25">
      <c r="A1417" s="112">
        <v>43775</v>
      </c>
      <c r="B1417" s="10" t="s">
        <v>1399</v>
      </c>
      <c r="C1417" s="11" t="s">
        <v>166</v>
      </c>
      <c r="E1417" s="108"/>
      <c r="F1417" s="375">
        <f>260441-14890</f>
        <v>245551</v>
      </c>
      <c r="G1417" s="6">
        <f t="shared" si="28"/>
        <v>-245551</v>
      </c>
      <c r="H1417" s="378"/>
    </row>
    <row r="1418" spans="1:8" hidden="1" x14ac:dyDescent="0.25">
      <c r="A1418" s="112">
        <v>43775</v>
      </c>
      <c r="B1418" s="10" t="s">
        <v>2651</v>
      </c>
      <c r="C1418" s="11" t="s">
        <v>166</v>
      </c>
      <c r="E1418" s="108"/>
      <c r="F1418" s="375">
        <v>9600</v>
      </c>
      <c r="G1418" s="6">
        <f t="shared" si="28"/>
        <v>-9600</v>
      </c>
      <c r="H1418" s="378" t="s">
        <v>5504</v>
      </c>
    </row>
    <row r="1419" spans="1:8" hidden="1" x14ac:dyDescent="0.25">
      <c r="A1419" s="112">
        <v>43775</v>
      </c>
      <c r="B1419" s="10" t="s">
        <v>5226</v>
      </c>
      <c r="C1419" s="11" t="s">
        <v>166</v>
      </c>
      <c r="E1419" s="108"/>
      <c r="F1419" s="375">
        <v>6400</v>
      </c>
      <c r="G1419" s="6">
        <f t="shared" si="28"/>
        <v>-6400</v>
      </c>
      <c r="H1419" s="378"/>
    </row>
    <row r="1420" spans="1:8" hidden="1" x14ac:dyDescent="0.25">
      <c r="A1420" s="112">
        <v>43775</v>
      </c>
      <c r="B1420" s="10" t="s">
        <v>2932</v>
      </c>
      <c r="C1420" s="11" t="s">
        <v>161</v>
      </c>
      <c r="E1420" s="8">
        <v>158880</v>
      </c>
      <c r="G1420" s="6">
        <f t="shared" si="28"/>
        <v>158880</v>
      </c>
    </row>
    <row r="1421" spans="1:8" hidden="1" x14ac:dyDescent="0.25">
      <c r="A1421" s="112">
        <v>43775</v>
      </c>
      <c r="B1421" s="10" t="s">
        <v>2932</v>
      </c>
      <c r="C1421" s="11" t="s">
        <v>161</v>
      </c>
      <c r="F1421" s="9">
        <v>443</v>
      </c>
      <c r="G1421" s="6">
        <f t="shared" si="28"/>
        <v>-443</v>
      </c>
      <c r="H1421" s="7" t="s">
        <v>3917</v>
      </c>
    </row>
    <row r="1422" spans="1:8" hidden="1" x14ac:dyDescent="0.25">
      <c r="A1422" s="112">
        <v>43781</v>
      </c>
      <c r="B1422" s="10" t="s">
        <v>5547</v>
      </c>
      <c r="C1422" s="11" t="s">
        <v>169</v>
      </c>
      <c r="E1422" s="8">
        <v>2500</v>
      </c>
      <c r="G1422" s="6">
        <f t="shared" si="28"/>
        <v>2500</v>
      </c>
    </row>
    <row r="1423" spans="1:8" hidden="1" x14ac:dyDescent="0.25">
      <c r="A1423" s="112">
        <v>43781</v>
      </c>
      <c r="B1423" s="10" t="s">
        <v>5547</v>
      </c>
      <c r="C1423" s="11" t="s">
        <v>169</v>
      </c>
      <c r="E1423" s="8">
        <v>3450</v>
      </c>
      <c r="G1423" s="6">
        <f t="shared" si="28"/>
        <v>3450</v>
      </c>
    </row>
    <row r="1424" spans="1:8" hidden="1" x14ac:dyDescent="0.25">
      <c r="A1424" s="112">
        <v>43781</v>
      </c>
      <c r="B1424" s="10" t="s">
        <v>1399</v>
      </c>
      <c r="C1424" s="11" t="s">
        <v>1814</v>
      </c>
      <c r="E1424" s="8">
        <v>154606</v>
      </c>
      <c r="G1424" s="6">
        <f t="shared" si="28"/>
        <v>154606</v>
      </c>
    </row>
    <row r="1425" spans="1:8" hidden="1" x14ac:dyDescent="0.25">
      <c r="A1425" s="112">
        <v>43781</v>
      </c>
      <c r="B1425" s="10" t="s">
        <v>1399</v>
      </c>
      <c r="C1425" s="11" t="s">
        <v>1814</v>
      </c>
      <c r="E1425" s="8">
        <v>43839</v>
      </c>
      <c r="G1425" s="6">
        <f t="shared" si="28"/>
        <v>43839</v>
      </c>
    </row>
    <row r="1426" spans="1:8" hidden="1" x14ac:dyDescent="0.25">
      <c r="A1426" s="112">
        <v>43781</v>
      </c>
      <c r="B1426" s="10" t="s">
        <v>2932</v>
      </c>
      <c r="C1426" s="11" t="s">
        <v>3010</v>
      </c>
      <c r="E1426" s="8">
        <v>22656</v>
      </c>
      <c r="G1426" s="6">
        <f t="shared" si="28"/>
        <v>22656</v>
      </c>
    </row>
    <row r="1427" spans="1:8" hidden="1" x14ac:dyDescent="0.25">
      <c r="A1427" s="112">
        <v>43781</v>
      </c>
      <c r="B1427" s="10" t="s">
        <v>2651</v>
      </c>
      <c r="C1427" s="11" t="s">
        <v>3010</v>
      </c>
      <c r="E1427" s="8">
        <v>71887</v>
      </c>
      <c r="G1427" s="6">
        <f t="shared" si="28"/>
        <v>71887</v>
      </c>
    </row>
    <row r="1428" spans="1:8" hidden="1" x14ac:dyDescent="0.25">
      <c r="A1428" s="112">
        <v>43781</v>
      </c>
      <c r="B1428" s="10" t="s">
        <v>2651</v>
      </c>
      <c r="C1428" s="11" t="s">
        <v>3010</v>
      </c>
      <c r="E1428" s="8">
        <v>114000</v>
      </c>
      <c r="G1428" s="6">
        <f t="shared" si="28"/>
        <v>114000</v>
      </c>
    </row>
    <row r="1429" spans="1:8" hidden="1" x14ac:dyDescent="0.25">
      <c r="A1429" s="112">
        <v>43781</v>
      </c>
      <c r="B1429" s="10" t="s">
        <v>3732</v>
      </c>
      <c r="C1429" s="11" t="s">
        <v>3010</v>
      </c>
      <c r="E1429" s="8">
        <v>10278</v>
      </c>
      <c r="G1429" s="6">
        <f t="shared" si="28"/>
        <v>10278</v>
      </c>
    </row>
    <row r="1430" spans="1:8" hidden="1" x14ac:dyDescent="0.25">
      <c r="A1430" s="112">
        <v>43781</v>
      </c>
      <c r="B1430" s="10" t="s">
        <v>1399</v>
      </c>
      <c r="C1430" s="11" t="s">
        <v>3010</v>
      </c>
      <c r="E1430" s="8">
        <v>14000</v>
      </c>
      <c r="G1430" s="6">
        <f t="shared" si="28"/>
        <v>14000</v>
      </c>
    </row>
    <row r="1431" spans="1:8" hidden="1" x14ac:dyDescent="0.25">
      <c r="A1431" s="112">
        <v>43781</v>
      </c>
      <c r="B1431" s="10" t="s">
        <v>2651</v>
      </c>
      <c r="C1431" s="11" t="s">
        <v>3010</v>
      </c>
      <c r="F1431" s="9">
        <v>100000</v>
      </c>
      <c r="G1431" s="6">
        <f t="shared" si="28"/>
        <v>-100000</v>
      </c>
    </row>
    <row r="1432" spans="1:8" hidden="1" x14ac:dyDescent="0.25">
      <c r="A1432" s="112">
        <v>43781</v>
      </c>
      <c r="B1432" s="10" t="s">
        <v>2932</v>
      </c>
      <c r="C1432" s="11" t="s">
        <v>161</v>
      </c>
      <c r="F1432" s="9">
        <v>158880</v>
      </c>
      <c r="G1432" s="6">
        <f t="shared" si="28"/>
        <v>-158880</v>
      </c>
      <c r="H1432" s="31" t="s">
        <v>5563</v>
      </c>
    </row>
    <row r="1433" spans="1:8" hidden="1" x14ac:dyDescent="0.25">
      <c r="A1433" s="112">
        <v>43782</v>
      </c>
      <c r="B1433" s="10" t="s">
        <v>2651</v>
      </c>
      <c r="C1433" s="11" t="s">
        <v>1802</v>
      </c>
      <c r="E1433" s="8">
        <v>23543</v>
      </c>
      <c r="G1433" s="6">
        <f t="shared" si="28"/>
        <v>23543</v>
      </c>
    </row>
    <row r="1434" spans="1:8" hidden="1" x14ac:dyDescent="0.25">
      <c r="A1434" s="112">
        <v>43812</v>
      </c>
      <c r="B1434" s="10" t="s">
        <v>5547</v>
      </c>
      <c r="C1434" s="11" t="s">
        <v>1802</v>
      </c>
      <c r="E1434" s="8">
        <v>41183</v>
      </c>
      <c r="G1434" s="6">
        <f t="shared" ref="G1434:G1537" si="29">E1434-F1434</f>
        <v>41183</v>
      </c>
    </row>
    <row r="1435" spans="1:8" hidden="1" x14ac:dyDescent="0.25">
      <c r="A1435" s="112">
        <v>43812</v>
      </c>
      <c r="B1435" s="10" t="s">
        <v>5547</v>
      </c>
      <c r="C1435" s="11" t="s">
        <v>1802</v>
      </c>
      <c r="E1435" s="8">
        <v>58230</v>
      </c>
      <c r="G1435" s="6">
        <f t="shared" si="29"/>
        <v>58230</v>
      </c>
    </row>
    <row r="1436" spans="1:8" hidden="1" x14ac:dyDescent="0.25">
      <c r="A1436" s="112">
        <v>43812</v>
      </c>
      <c r="B1436" s="10" t="s">
        <v>5547</v>
      </c>
      <c r="C1436" s="11" t="s">
        <v>1802</v>
      </c>
      <c r="E1436" s="8">
        <v>2926</v>
      </c>
      <c r="G1436" s="6">
        <f t="shared" si="29"/>
        <v>2926</v>
      </c>
    </row>
    <row r="1437" spans="1:8" hidden="1" x14ac:dyDescent="0.25">
      <c r="A1437" s="112">
        <v>43812</v>
      </c>
      <c r="B1437" s="10" t="s">
        <v>1399</v>
      </c>
      <c r="C1437" s="11" t="s">
        <v>1802</v>
      </c>
      <c r="E1437" s="8">
        <v>17270</v>
      </c>
      <c r="G1437" s="6">
        <f t="shared" si="29"/>
        <v>17270</v>
      </c>
    </row>
    <row r="1438" spans="1:8" hidden="1" x14ac:dyDescent="0.25">
      <c r="A1438" s="112">
        <v>43812</v>
      </c>
      <c r="B1438" s="10" t="s">
        <v>2651</v>
      </c>
      <c r="C1438" s="11" t="s">
        <v>1802</v>
      </c>
      <c r="E1438" s="8">
        <v>15882</v>
      </c>
      <c r="G1438" s="6">
        <f t="shared" si="29"/>
        <v>15882</v>
      </c>
    </row>
    <row r="1439" spans="1:8" hidden="1" x14ac:dyDescent="0.25">
      <c r="A1439" s="112">
        <v>43812</v>
      </c>
      <c r="B1439" s="10" t="s">
        <v>2651</v>
      </c>
      <c r="C1439" s="11" t="s">
        <v>1802</v>
      </c>
      <c r="E1439" s="8">
        <v>21770</v>
      </c>
      <c r="G1439" s="6">
        <f t="shared" si="29"/>
        <v>21770</v>
      </c>
    </row>
    <row r="1440" spans="1:8" hidden="1" x14ac:dyDescent="0.25">
      <c r="A1440" s="112">
        <v>43812</v>
      </c>
      <c r="B1440" s="10" t="s">
        <v>2651</v>
      </c>
      <c r="C1440" s="11" t="s">
        <v>1802</v>
      </c>
      <c r="E1440" s="8">
        <v>3427</v>
      </c>
      <c r="G1440" s="6">
        <f t="shared" si="29"/>
        <v>3427</v>
      </c>
    </row>
    <row r="1441" spans="1:8" hidden="1" x14ac:dyDescent="0.25">
      <c r="A1441" s="112">
        <v>43812</v>
      </c>
      <c r="B1441" s="10" t="s">
        <v>1399</v>
      </c>
      <c r="C1441" s="11" t="s">
        <v>1802</v>
      </c>
      <c r="E1441" s="8">
        <v>3296</v>
      </c>
      <c r="G1441" s="6">
        <f t="shared" si="29"/>
        <v>3296</v>
      </c>
    </row>
    <row r="1442" spans="1:8" hidden="1" x14ac:dyDescent="0.25">
      <c r="A1442" s="112">
        <v>43812</v>
      </c>
      <c r="B1442" s="10" t="s">
        <v>1399</v>
      </c>
      <c r="C1442" s="11" t="s">
        <v>1802</v>
      </c>
      <c r="E1442" s="8">
        <v>20063</v>
      </c>
      <c r="G1442" s="6">
        <f t="shared" si="29"/>
        <v>20063</v>
      </c>
    </row>
    <row r="1443" spans="1:8" hidden="1" x14ac:dyDescent="0.25">
      <c r="A1443" s="112">
        <v>43812</v>
      </c>
      <c r="B1443" s="10" t="s">
        <v>2651</v>
      </c>
      <c r="C1443" s="11" t="s">
        <v>1802</v>
      </c>
      <c r="E1443" s="8">
        <v>60884</v>
      </c>
      <c r="G1443" s="6">
        <f t="shared" si="29"/>
        <v>60884</v>
      </c>
    </row>
    <row r="1444" spans="1:8" hidden="1" x14ac:dyDescent="0.25">
      <c r="A1444" s="112">
        <v>43812</v>
      </c>
      <c r="B1444" s="10" t="s">
        <v>1399</v>
      </c>
      <c r="C1444" s="11" t="s">
        <v>166</v>
      </c>
      <c r="E1444" s="8">
        <v>92400</v>
      </c>
      <c r="G1444" s="6">
        <f t="shared" si="29"/>
        <v>92400</v>
      </c>
    </row>
    <row r="1445" spans="1:8" hidden="1" x14ac:dyDescent="0.25">
      <c r="A1445" s="112">
        <v>43812</v>
      </c>
      <c r="B1445" s="10" t="s">
        <v>2932</v>
      </c>
      <c r="C1445" s="11" t="s">
        <v>169</v>
      </c>
      <c r="E1445" s="8">
        <v>3498</v>
      </c>
      <c r="G1445" s="6">
        <f t="shared" si="29"/>
        <v>3498</v>
      </c>
    </row>
    <row r="1446" spans="1:8" hidden="1" x14ac:dyDescent="0.25">
      <c r="A1446" s="112">
        <v>43812</v>
      </c>
      <c r="B1446" s="10" t="s">
        <v>1399</v>
      </c>
      <c r="C1446" s="11" t="s">
        <v>164</v>
      </c>
      <c r="E1446" s="8">
        <v>31827</v>
      </c>
      <c r="G1446" s="6">
        <f t="shared" si="29"/>
        <v>31827</v>
      </c>
    </row>
    <row r="1447" spans="1:8" hidden="1" x14ac:dyDescent="0.25">
      <c r="A1447" s="112">
        <v>43819</v>
      </c>
      <c r="B1447" s="10" t="s">
        <v>2651</v>
      </c>
      <c r="C1447" s="11" t="s">
        <v>1802</v>
      </c>
      <c r="D1447" s="771"/>
      <c r="E1447" s="280">
        <v>1900</v>
      </c>
      <c r="F1447" s="279"/>
      <c r="G1447" s="6">
        <f t="shared" si="29"/>
        <v>1900</v>
      </c>
    </row>
    <row r="1448" spans="1:8" hidden="1" x14ac:dyDescent="0.25">
      <c r="A1448" s="112">
        <v>43819</v>
      </c>
      <c r="B1448" s="10" t="s">
        <v>2651</v>
      </c>
      <c r="C1448" s="11" t="s">
        <v>1802</v>
      </c>
      <c r="D1448" s="771"/>
      <c r="E1448" s="281">
        <v>1560</v>
      </c>
      <c r="F1448" s="279"/>
      <c r="G1448" s="6">
        <f t="shared" si="29"/>
        <v>1560</v>
      </c>
    </row>
    <row r="1449" spans="1:8" hidden="1" x14ac:dyDescent="0.25">
      <c r="A1449" s="112">
        <v>43819</v>
      </c>
      <c r="B1449" s="10" t="s">
        <v>5547</v>
      </c>
      <c r="C1449" s="11" t="s">
        <v>1802</v>
      </c>
      <c r="D1449" s="771"/>
      <c r="E1449" s="281">
        <v>8354</v>
      </c>
      <c r="F1449" s="279"/>
      <c r="G1449" s="6">
        <f t="shared" si="29"/>
        <v>8354</v>
      </c>
    </row>
    <row r="1450" spans="1:8" hidden="1" x14ac:dyDescent="0.25">
      <c r="A1450" s="112">
        <v>43819</v>
      </c>
      <c r="B1450" s="10" t="s">
        <v>2651</v>
      </c>
      <c r="C1450" s="11" t="s">
        <v>1802</v>
      </c>
      <c r="D1450" s="771"/>
      <c r="E1450" s="281">
        <v>16142</v>
      </c>
      <c r="F1450" s="279"/>
      <c r="G1450" s="6">
        <f t="shared" si="29"/>
        <v>16142</v>
      </c>
    </row>
    <row r="1451" spans="1:8" hidden="1" x14ac:dyDescent="0.25">
      <c r="A1451" s="112">
        <v>43819</v>
      </c>
      <c r="B1451" s="10" t="s">
        <v>5547</v>
      </c>
      <c r="C1451" s="11" t="s">
        <v>1802</v>
      </c>
      <c r="D1451" s="771"/>
      <c r="E1451" s="281">
        <v>12115</v>
      </c>
      <c r="F1451" s="279"/>
      <c r="G1451" s="6">
        <f t="shared" si="29"/>
        <v>12115</v>
      </c>
    </row>
    <row r="1452" spans="1:8" hidden="1" x14ac:dyDescent="0.25">
      <c r="A1452" s="112">
        <v>43819</v>
      </c>
      <c r="B1452" s="10" t="s">
        <v>5547</v>
      </c>
      <c r="C1452" s="11" t="s">
        <v>1802</v>
      </c>
      <c r="D1452" s="771"/>
      <c r="E1452" s="281">
        <v>18371</v>
      </c>
      <c r="F1452" s="279"/>
      <c r="G1452" s="6">
        <f t="shared" si="29"/>
        <v>18371</v>
      </c>
    </row>
    <row r="1453" spans="1:8" hidden="1" x14ac:dyDescent="0.25">
      <c r="A1453" s="112">
        <v>43819</v>
      </c>
      <c r="B1453" s="10" t="s">
        <v>5547</v>
      </c>
      <c r="C1453" s="11" t="s">
        <v>1802</v>
      </c>
      <c r="D1453" s="771"/>
      <c r="E1453" s="281">
        <v>2706</v>
      </c>
      <c r="F1453" s="279"/>
      <c r="G1453" s="6">
        <f t="shared" si="29"/>
        <v>2706</v>
      </c>
    </row>
    <row r="1454" spans="1:8" hidden="1" x14ac:dyDescent="0.25">
      <c r="A1454" s="112">
        <v>43819</v>
      </c>
      <c r="B1454" s="10" t="s">
        <v>5547</v>
      </c>
      <c r="C1454" s="11" t="s">
        <v>1802</v>
      </c>
      <c r="D1454" s="771"/>
      <c r="E1454" s="282">
        <v>6442</v>
      </c>
      <c r="F1454" s="279"/>
      <c r="G1454" s="6">
        <f t="shared" si="29"/>
        <v>6442</v>
      </c>
    </row>
    <row r="1455" spans="1:8" hidden="1" x14ac:dyDescent="0.25">
      <c r="A1455" s="112">
        <v>43823</v>
      </c>
      <c r="B1455" s="10" t="s">
        <v>1399</v>
      </c>
      <c r="C1455" s="11" t="s">
        <v>166</v>
      </c>
      <c r="F1455" s="9">
        <f>107290+31200+92400</f>
        <v>230890</v>
      </c>
      <c r="G1455" s="6">
        <f t="shared" si="29"/>
        <v>-230890</v>
      </c>
      <c r="H1455" s="31" t="s">
        <v>5605</v>
      </c>
    </row>
    <row r="1456" spans="1:8" hidden="1" x14ac:dyDescent="0.25">
      <c r="A1456" s="112">
        <v>43823</v>
      </c>
      <c r="B1456" s="10" t="s">
        <v>1399</v>
      </c>
      <c r="C1456" s="11" t="s">
        <v>166</v>
      </c>
      <c r="F1456" s="9">
        <f>250000-F1455</f>
        <v>19110</v>
      </c>
      <c r="G1456" s="6">
        <f t="shared" si="29"/>
        <v>-19110</v>
      </c>
      <c r="H1456" s="31" t="s">
        <v>5605</v>
      </c>
    </row>
    <row r="1457" spans="1:8" hidden="1" x14ac:dyDescent="0.25">
      <c r="A1457" s="112">
        <v>43823</v>
      </c>
      <c r="B1457" s="10" t="s">
        <v>1399</v>
      </c>
      <c r="C1457" s="11" t="s">
        <v>1814</v>
      </c>
      <c r="F1457" s="9">
        <v>250000</v>
      </c>
      <c r="G1457" s="6">
        <f t="shared" si="29"/>
        <v>-250000</v>
      </c>
      <c r="H1457" s="31" t="s">
        <v>5605</v>
      </c>
    </row>
    <row r="1458" spans="1:8" hidden="1" x14ac:dyDescent="0.25">
      <c r="A1458" s="112">
        <v>43823</v>
      </c>
      <c r="B1458" s="10" t="s">
        <v>2932</v>
      </c>
      <c r="C1458" s="11" t="s">
        <v>180</v>
      </c>
      <c r="E1458" s="8">
        <v>88000</v>
      </c>
      <c r="G1458" s="6">
        <f t="shared" si="29"/>
        <v>88000</v>
      </c>
    </row>
    <row r="1459" spans="1:8" hidden="1" x14ac:dyDescent="0.25">
      <c r="A1459" s="112">
        <v>43823</v>
      </c>
      <c r="B1459" s="10" t="s">
        <v>2932</v>
      </c>
      <c r="C1459" s="11" t="s">
        <v>180</v>
      </c>
      <c r="F1459" s="9">
        <v>188000</v>
      </c>
      <c r="G1459" s="6">
        <f t="shared" si="29"/>
        <v>-188000</v>
      </c>
      <c r="H1459" s="7" t="s">
        <v>5556</v>
      </c>
    </row>
    <row r="1460" spans="1:8" hidden="1" x14ac:dyDescent="0.25">
      <c r="A1460" s="112">
        <v>43823</v>
      </c>
      <c r="B1460" s="10" t="s">
        <v>2932</v>
      </c>
      <c r="C1460" s="11" t="s">
        <v>180</v>
      </c>
      <c r="F1460" s="9">
        <v>256</v>
      </c>
      <c r="G1460" s="6">
        <f t="shared" si="29"/>
        <v>-256</v>
      </c>
      <c r="H1460" s="7" t="s">
        <v>3917</v>
      </c>
    </row>
    <row r="1461" spans="1:8" hidden="1" x14ac:dyDescent="0.25">
      <c r="A1461" s="112">
        <v>43823</v>
      </c>
      <c r="B1461" s="10" t="s">
        <v>2932</v>
      </c>
      <c r="C1461" s="11" t="s">
        <v>180</v>
      </c>
      <c r="E1461" s="8">
        <v>71000</v>
      </c>
      <c r="G1461" s="6">
        <f t="shared" si="29"/>
        <v>71000</v>
      </c>
    </row>
    <row r="1462" spans="1:8" hidden="1" x14ac:dyDescent="0.25">
      <c r="A1462" s="112">
        <v>43823</v>
      </c>
      <c r="B1462" s="10" t="s">
        <v>3732</v>
      </c>
      <c r="C1462" s="11" t="s">
        <v>3010</v>
      </c>
      <c r="F1462" s="9">
        <v>10278</v>
      </c>
      <c r="G1462" s="6">
        <f t="shared" si="29"/>
        <v>-10278</v>
      </c>
      <c r="H1462" s="7" t="s">
        <v>3917</v>
      </c>
    </row>
    <row r="1463" spans="1:8" hidden="1" x14ac:dyDescent="0.25">
      <c r="A1463" s="112">
        <v>43823</v>
      </c>
      <c r="B1463" s="10" t="s">
        <v>2932</v>
      </c>
      <c r="C1463" s="11" t="s">
        <v>3010</v>
      </c>
      <c r="F1463" s="9">
        <v>22656</v>
      </c>
      <c r="G1463" s="6">
        <f t="shared" si="29"/>
        <v>-22656</v>
      </c>
      <c r="H1463" s="7" t="s">
        <v>3917</v>
      </c>
    </row>
    <row r="1464" spans="1:8" hidden="1" x14ac:dyDescent="0.25">
      <c r="A1464" s="112">
        <v>43823</v>
      </c>
      <c r="B1464" s="10" t="s">
        <v>1399</v>
      </c>
      <c r="C1464" s="11" t="s">
        <v>3010</v>
      </c>
      <c r="F1464" s="9">
        <v>14000</v>
      </c>
      <c r="G1464" s="6">
        <f t="shared" si="29"/>
        <v>-14000</v>
      </c>
      <c r="H1464" s="7" t="s">
        <v>3917</v>
      </c>
    </row>
    <row r="1465" spans="1:8" hidden="1" x14ac:dyDescent="0.25">
      <c r="A1465" s="112">
        <v>43823</v>
      </c>
      <c r="B1465" s="10" t="s">
        <v>2651</v>
      </c>
      <c r="C1465" s="11" t="s">
        <v>3010</v>
      </c>
      <c r="F1465" s="9">
        <v>102159</v>
      </c>
      <c r="G1465" s="6">
        <f t="shared" si="29"/>
        <v>-102159</v>
      </c>
      <c r="H1465" s="7" t="s">
        <v>3917</v>
      </c>
    </row>
    <row r="1466" spans="1:8" hidden="1" x14ac:dyDescent="0.25">
      <c r="A1466" s="112">
        <v>43833</v>
      </c>
      <c r="B1466" s="10" t="s">
        <v>1399</v>
      </c>
      <c r="C1466" s="11" t="s">
        <v>1802</v>
      </c>
      <c r="E1466" s="8">
        <v>21120</v>
      </c>
      <c r="G1466" s="6">
        <f t="shared" si="29"/>
        <v>21120</v>
      </c>
    </row>
    <row r="1467" spans="1:8" hidden="1" x14ac:dyDescent="0.25">
      <c r="A1467" s="112">
        <v>43841</v>
      </c>
      <c r="B1467" s="10" t="s">
        <v>1399</v>
      </c>
      <c r="C1467" s="11" t="s">
        <v>166</v>
      </c>
      <c r="E1467" s="8">
        <v>31200</v>
      </c>
      <c r="G1467" s="6">
        <f t="shared" si="29"/>
        <v>31200</v>
      </c>
    </row>
    <row r="1468" spans="1:8" hidden="1" x14ac:dyDescent="0.25">
      <c r="A1468" s="112">
        <v>43841</v>
      </c>
      <c r="B1468" s="10" t="s">
        <v>1399</v>
      </c>
      <c r="C1468" s="11" t="s">
        <v>166</v>
      </c>
      <c r="E1468" s="8">
        <v>92400</v>
      </c>
      <c r="G1468" s="6">
        <f t="shared" si="29"/>
        <v>92400</v>
      </c>
    </row>
    <row r="1469" spans="1:8" hidden="1" x14ac:dyDescent="0.25">
      <c r="A1469" s="112">
        <v>43850</v>
      </c>
      <c r="B1469" s="10" t="s">
        <v>5226</v>
      </c>
      <c r="C1469" s="11" t="s">
        <v>169</v>
      </c>
      <c r="F1469" s="9">
        <v>200000</v>
      </c>
      <c r="G1469" s="6">
        <f t="shared" si="29"/>
        <v>-200000</v>
      </c>
      <c r="H1469" s="31" t="s">
        <v>5687</v>
      </c>
    </row>
    <row r="1470" spans="1:8" hidden="1" x14ac:dyDescent="0.25">
      <c r="A1470" s="112">
        <v>43853</v>
      </c>
      <c r="B1470" s="10" t="s">
        <v>1399</v>
      </c>
      <c r="C1470" s="11" t="s">
        <v>166</v>
      </c>
      <c r="E1470" s="8">
        <v>26000</v>
      </c>
      <c r="G1470" s="6">
        <f t="shared" si="29"/>
        <v>26000</v>
      </c>
    </row>
    <row r="1471" spans="1:8" hidden="1" x14ac:dyDescent="0.25">
      <c r="A1471" s="112">
        <v>43855</v>
      </c>
      <c r="B1471" s="10" t="s">
        <v>5547</v>
      </c>
      <c r="C1471" s="11" t="s">
        <v>1802</v>
      </c>
      <c r="D1471" s="771"/>
      <c r="E1471" s="280">
        <v>3960</v>
      </c>
      <c r="F1471" s="279"/>
      <c r="G1471" s="6">
        <f t="shared" si="29"/>
        <v>3960</v>
      </c>
    </row>
    <row r="1472" spans="1:8" hidden="1" x14ac:dyDescent="0.25">
      <c r="A1472" s="112">
        <v>43855</v>
      </c>
      <c r="B1472" s="10" t="s">
        <v>2651</v>
      </c>
      <c r="C1472" s="11" t="s">
        <v>1802</v>
      </c>
      <c r="D1472" s="771"/>
      <c r="E1472" s="281">
        <v>11472</v>
      </c>
      <c r="F1472" s="279"/>
      <c r="G1472" s="6">
        <f t="shared" si="29"/>
        <v>11472</v>
      </c>
    </row>
    <row r="1473" spans="1:7" hidden="1" x14ac:dyDescent="0.25">
      <c r="A1473" s="112">
        <v>43855</v>
      </c>
      <c r="B1473" s="10" t="s">
        <v>2651</v>
      </c>
      <c r="C1473" s="11" t="s">
        <v>1802</v>
      </c>
      <c r="D1473" s="771"/>
      <c r="E1473" s="281">
        <v>7192</v>
      </c>
      <c r="F1473" s="279"/>
      <c r="G1473" s="6">
        <f t="shared" si="29"/>
        <v>7192</v>
      </c>
    </row>
    <row r="1474" spans="1:7" hidden="1" x14ac:dyDescent="0.25">
      <c r="A1474" s="112">
        <v>43855</v>
      </c>
      <c r="B1474" s="10" t="s">
        <v>18</v>
      </c>
      <c r="C1474" s="11" t="s">
        <v>1802</v>
      </c>
      <c r="D1474" s="771"/>
      <c r="E1474" s="281">
        <v>6222</v>
      </c>
      <c r="F1474" s="279"/>
      <c r="G1474" s="6">
        <f t="shared" si="29"/>
        <v>6222</v>
      </c>
    </row>
    <row r="1475" spans="1:7" hidden="1" x14ac:dyDescent="0.25">
      <c r="A1475" s="112">
        <v>43855</v>
      </c>
      <c r="B1475" s="10" t="s">
        <v>1399</v>
      </c>
      <c r="C1475" s="11" t="s">
        <v>1802</v>
      </c>
      <c r="D1475" s="771"/>
      <c r="E1475" s="281">
        <v>501</v>
      </c>
      <c r="F1475" s="279"/>
      <c r="G1475" s="6">
        <f t="shared" si="29"/>
        <v>501</v>
      </c>
    </row>
    <row r="1476" spans="1:7" hidden="1" x14ac:dyDescent="0.25">
      <c r="A1476" s="112">
        <v>43855</v>
      </c>
      <c r="B1476" s="10" t="s">
        <v>2651</v>
      </c>
      <c r="C1476" s="11" t="s">
        <v>1802</v>
      </c>
      <c r="D1476" s="771"/>
      <c r="E1476" s="281">
        <v>10893</v>
      </c>
      <c r="F1476" s="279"/>
      <c r="G1476" s="6">
        <f t="shared" si="29"/>
        <v>10893</v>
      </c>
    </row>
    <row r="1477" spans="1:7" hidden="1" x14ac:dyDescent="0.25">
      <c r="A1477" s="112">
        <v>43855</v>
      </c>
      <c r="B1477" s="10" t="s">
        <v>5547</v>
      </c>
      <c r="C1477" s="11" t="s">
        <v>1802</v>
      </c>
      <c r="D1477" s="771"/>
      <c r="E1477" s="281">
        <v>2510</v>
      </c>
      <c r="F1477" s="279"/>
      <c r="G1477" s="6">
        <f t="shared" si="29"/>
        <v>2510</v>
      </c>
    </row>
    <row r="1478" spans="1:7" hidden="1" x14ac:dyDescent="0.25">
      <c r="A1478" s="112">
        <v>43855</v>
      </c>
      <c r="B1478" s="10" t="s">
        <v>5547</v>
      </c>
      <c r="C1478" s="11" t="s">
        <v>1802</v>
      </c>
      <c r="D1478" s="771"/>
      <c r="E1478" s="281">
        <v>2244</v>
      </c>
      <c r="F1478" s="279"/>
      <c r="G1478" s="6">
        <f t="shared" si="29"/>
        <v>2244</v>
      </c>
    </row>
    <row r="1479" spans="1:7" hidden="1" x14ac:dyDescent="0.25">
      <c r="A1479" s="112">
        <v>43855</v>
      </c>
      <c r="B1479" s="10" t="s">
        <v>2651</v>
      </c>
      <c r="C1479" s="11" t="s">
        <v>1802</v>
      </c>
      <c r="D1479" s="771"/>
      <c r="E1479" s="281">
        <v>57342</v>
      </c>
      <c r="F1479" s="279"/>
      <c r="G1479" s="6">
        <f t="shared" si="29"/>
        <v>57342</v>
      </c>
    </row>
    <row r="1480" spans="1:7" hidden="1" x14ac:dyDescent="0.25">
      <c r="A1480" s="112">
        <v>43855</v>
      </c>
      <c r="B1480" s="10" t="s">
        <v>1399</v>
      </c>
      <c r="C1480" s="11" t="s">
        <v>1802</v>
      </c>
      <c r="D1480" s="771"/>
      <c r="E1480" s="281">
        <v>96824</v>
      </c>
      <c r="F1480" s="279"/>
      <c r="G1480" s="6">
        <f t="shared" si="29"/>
        <v>96824</v>
      </c>
    </row>
    <row r="1481" spans="1:7" hidden="1" x14ac:dyDescent="0.25">
      <c r="A1481" s="112">
        <v>43855</v>
      </c>
      <c r="B1481" s="10" t="s">
        <v>2651</v>
      </c>
      <c r="C1481" s="11" t="s">
        <v>1802</v>
      </c>
      <c r="D1481" s="771"/>
      <c r="E1481" s="281">
        <v>10548</v>
      </c>
      <c r="F1481" s="279"/>
      <c r="G1481" s="6">
        <f t="shared" si="29"/>
        <v>10548</v>
      </c>
    </row>
    <row r="1482" spans="1:7" hidden="1" x14ac:dyDescent="0.25">
      <c r="A1482" s="112">
        <v>43855</v>
      </c>
      <c r="B1482" s="10" t="s">
        <v>2651</v>
      </c>
      <c r="C1482" s="11" t="s">
        <v>1802</v>
      </c>
      <c r="D1482" s="771"/>
      <c r="E1482" s="281">
        <v>106146</v>
      </c>
      <c r="F1482" s="279"/>
      <c r="G1482" s="6">
        <f t="shared" si="29"/>
        <v>106146</v>
      </c>
    </row>
    <row r="1483" spans="1:7" hidden="1" x14ac:dyDescent="0.25">
      <c r="A1483" s="112">
        <v>43855</v>
      </c>
      <c r="B1483" s="10" t="s">
        <v>1399</v>
      </c>
      <c r="C1483" s="11" t="s">
        <v>1802</v>
      </c>
      <c r="D1483" s="771"/>
      <c r="E1483" s="281">
        <v>7356</v>
      </c>
      <c r="F1483" s="279"/>
      <c r="G1483" s="6">
        <f t="shared" si="29"/>
        <v>7356</v>
      </c>
    </row>
    <row r="1484" spans="1:7" hidden="1" x14ac:dyDescent="0.25">
      <c r="A1484" s="112">
        <v>43855</v>
      </c>
      <c r="B1484" s="10" t="s">
        <v>1399</v>
      </c>
      <c r="C1484" s="11" t="s">
        <v>1802</v>
      </c>
      <c r="D1484" s="771"/>
      <c r="E1484" s="282">
        <v>3422</v>
      </c>
      <c r="F1484" s="279"/>
      <c r="G1484" s="6">
        <f t="shared" si="29"/>
        <v>3422</v>
      </c>
    </row>
    <row r="1485" spans="1:7" hidden="1" x14ac:dyDescent="0.25">
      <c r="A1485" s="112">
        <v>43857</v>
      </c>
      <c r="B1485" s="10" t="s">
        <v>5708</v>
      </c>
      <c r="C1485" s="11" t="s">
        <v>169</v>
      </c>
      <c r="E1485" s="8">
        <v>2980</v>
      </c>
      <c r="G1485" s="6">
        <f t="shared" si="29"/>
        <v>2980</v>
      </c>
    </row>
    <row r="1486" spans="1:7" hidden="1" x14ac:dyDescent="0.25">
      <c r="A1486" s="112">
        <v>43857</v>
      </c>
      <c r="B1486" s="10" t="s">
        <v>1399</v>
      </c>
      <c r="C1486" s="11" t="s">
        <v>166</v>
      </c>
      <c r="E1486" s="8">
        <v>98175</v>
      </c>
      <c r="G1486" s="6">
        <f t="shared" si="29"/>
        <v>98175</v>
      </c>
    </row>
    <row r="1487" spans="1:7" hidden="1" x14ac:dyDescent="0.25">
      <c r="A1487" s="112">
        <v>43857</v>
      </c>
      <c r="B1487" s="10" t="s">
        <v>5719</v>
      </c>
      <c r="C1487" s="11" t="s">
        <v>169</v>
      </c>
      <c r="E1487" s="8">
        <v>5831</v>
      </c>
      <c r="G1487" s="6">
        <f t="shared" si="29"/>
        <v>5831</v>
      </c>
    </row>
    <row r="1488" spans="1:7" hidden="1" x14ac:dyDescent="0.25">
      <c r="A1488" s="112">
        <v>43857</v>
      </c>
      <c r="B1488" s="10" t="s">
        <v>5708</v>
      </c>
      <c r="C1488" s="11" t="s">
        <v>169</v>
      </c>
      <c r="E1488" s="8">
        <v>1546</v>
      </c>
      <c r="G1488" s="6">
        <f t="shared" si="29"/>
        <v>1546</v>
      </c>
    </row>
    <row r="1489" spans="1:8" hidden="1" x14ac:dyDescent="0.25">
      <c r="A1489" s="112">
        <v>43869</v>
      </c>
      <c r="B1489" s="10" t="s">
        <v>2651</v>
      </c>
      <c r="C1489" s="11" t="s">
        <v>1802</v>
      </c>
      <c r="F1489" s="8">
        <v>289763</v>
      </c>
      <c r="G1489" s="6">
        <f t="shared" si="29"/>
        <v>-289763</v>
      </c>
      <c r="H1489" s="7" t="s">
        <v>4469</v>
      </c>
    </row>
    <row r="1490" spans="1:8" hidden="1" x14ac:dyDescent="0.25">
      <c r="A1490" s="112">
        <v>43869</v>
      </c>
      <c r="B1490" s="10" t="s">
        <v>5719</v>
      </c>
      <c r="C1490" s="11" t="s">
        <v>166</v>
      </c>
      <c r="E1490" s="8">
        <v>3200</v>
      </c>
      <c r="G1490" s="6">
        <f t="shared" si="29"/>
        <v>3200</v>
      </c>
    </row>
    <row r="1491" spans="1:8" hidden="1" x14ac:dyDescent="0.25">
      <c r="A1491" s="112">
        <v>43872</v>
      </c>
      <c r="B1491" s="10" t="s">
        <v>5708</v>
      </c>
      <c r="C1491" s="11" t="s">
        <v>166</v>
      </c>
      <c r="E1491" s="8">
        <f>57130/2</f>
        <v>28565</v>
      </c>
      <c r="G1491" s="6">
        <f t="shared" si="29"/>
        <v>28565</v>
      </c>
      <c r="H1491" s="7" t="s">
        <v>5758</v>
      </c>
    </row>
    <row r="1492" spans="1:8" hidden="1" x14ac:dyDescent="0.25">
      <c r="A1492" s="112">
        <v>43872</v>
      </c>
      <c r="B1492" s="10" t="s">
        <v>5719</v>
      </c>
      <c r="C1492" s="11" t="s">
        <v>166</v>
      </c>
      <c r="E1492" s="8">
        <f>57130/2</f>
        <v>28565</v>
      </c>
      <c r="G1492" s="6">
        <f t="shared" si="29"/>
        <v>28565</v>
      </c>
      <c r="H1492" s="7" t="s">
        <v>5758</v>
      </c>
    </row>
    <row r="1493" spans="1:8" hidden="1" x14ac:dyDescent="0.25">
      <c r="A1493" s="112">
        <v>43873</v>
      </c>
      <c r="B1493" s="10" t="s">
        <v>5719</v>
      </c>
      <c r="C1493" s="11" t="s">
        <v>3010</v>
      </c>
      <c r="E1493" s="8">
        <v>79080</v>
      </c>
      <c r="G1493" s="6">
        <f t="shared" si="29"/>
        <v>79080</v>
      </c>
    </row>
    <row r="1494" spans="1:8" hidden="1" x14ac:dyDescent="0.25">
      <c r="A1494" s="112">
        <v>43875</v>
      </c>
      <c r="B1494" s="10" t="s">
        <v>5708</v>
      </c>
      <c r="C1494" s="11" t="s">
        <v>166</v>
      </c>
      <c r="E1494" s="108"/>
      <c r="F1494" s="109">
        <v>28565</v>
      </c>
      <c r="G1494" s="6">
        <f t="shared" si="29"/>
        <v>-28565</v>
      </c>
      <c r="H1494" s="77"/>
    </row>
    <row r="1495" spans="1:8" hidden="1" x14ac:dyDescent="0.25">
      <c r="A1495" s="112">
        <v>43875</v>
      </c>
      <c r="B1495" s="10" t="s">
        <v>5719</v>
      </c>
      <c r="C1495" s="11" t="s">
        <v>166</v>
      </c>
      <c r="E1495" s="108"/>
      <c r="F1495" s="110">
        <v>31765</v>
      </c>
      <c r="G1495" s="6">
        <f t="shared" si="29"/>
        <v>-31765</v>
      </c>
      <c r="H1495" s="78"/>
    </row>
    <row r="1496" spans="1:8" hidden="1" x14ac:dyDescent="0.25">
      <c r="A1496" s="112">
        <v>43875</v>
      </c>
      <c r="B1496" s="10" t="s">
        <v>1399</v>
      </c>
      <c r="C1496" s="11" t="s">
        <v>166</v>
      </c>
      <c r="E1496" s="108"/>
      <c r="F1496" s="110">
        <f>105065+74980+8640+9385</f>
        <v>198070</v>
      </c>
      <c r="G1496" s="6">
        <f t="shared" si="29"/>
        <v>-198070</v>
      </c>
      <c r="H1496" s="78"/>
    </row>
    <row r="1497" spans="1:8" ht="31.5" hidden="1" x14ac:dyDescent="0.25">
      <c r="A1497" s="112">
        <v>43875</v>
      </c>
      <c r="B1497" s="10" t="s">
        <v>5708</v>
      </c>
      <c r="C1497" s="11" t="s">
        <v>166</v>
      </c>
      <c r="E1497" s="108"/>
      <c r="F1497" s="110">
        <v>20800</v>
      </c>
      <c r="G1497" s="6">
        <f t="shared" si="29"/>
        <v>-20800</v>
      </c>
      <c r="H1497" s="241" t="s">
        <v>5767</v>
      </c>
    </row>
    <row r="1498" spans="1:8" hidden="1" x14ac:dyDescent="0.25">
      <c r="A1498" s="112">
        <v>43875</v>
      </c>
      <c r="B1498" s="10" t="s">
        <v>5728</v>
      </c>
      <c r="C1498" s="11" t="s">
        <v>166</v>
      </c>
      <c r="E1498" s="108"/>
      <c r="F1498" s="111">
        <v>20800</v>
      </c>
      <c r="G1498" s="6">
        <f t="shared" si="29"/>
        <v>-20800</v>
      </c>
      <c r="H1498" s="78"/>
    </row>
    <row r="1499" spans="1:8" hidden="1" x14ac:dyDescent="0.25">
      <c r="A1499" s="112">
        <v>43878</v>
      </c>
      <c r="B1499" s="10" t="s">
        <v>5708</v>
      </c>
      <c r="C1499" s="11" t="s">
        <v>166</v>
      </c>
      <c r="E1499" s="8">
        <v>20800</v>
      </c>
      <c r="G1499" s="6">
        <f t="shared" si="29"/>
        <v>20800</v>
      </c>
    </row>
    <row r="1500" spans="1:8" hidden="1" x14ac:dyDescent="0.25">
      <c r="A1500" s="112">
        <v>43878</v>
      </c>
      <c r="B1500" s="10" t="s">
        <v>5728</v>
      </c>
      <c r="C1500" s="11" t="s">
        <v>166</v>
      </c>
      <c r="E1500" s="8">
        <v>20800</v>
      </c>
      <c r="G1500" s="6">
        <f t="shared" si="29"/>
        <v>20800</v>
      </c>
    </row>
    <row r="1501" spans="1:8" hidden="1" x14ac:dyDescent="0.25">
      <c r="A1501" s="112">
        <v>43878</v>
      </c>
      <c r="B1501" s="10" t="s">
        <v>5719</v>
      </c>
      <c r="C1501" s="11" t="s">
        <v>3010</v>
      </c>
      <c r="F1501" s="9">
        <v>80000</v>
      </c>
      <c r="G1501" s="6">
        <f t="shared" si="29"/>
        <v>-80000</v>
      </c>
      <c r="H1501" s="7" t="s">
        <v>1156</v>
      </c>
    </row>
    <row r="1502" spans="1:8" hidden="1" x14ac:dyDescent="0.25">
      <c r="A1502" s="112">
        <v>43878</v>
      </c>
      <c r="B1502" s="10" t="s">
        <v>1399</v>
      </c>
      <c r="C1502" s="11" t="s">
        <v>166</v>
      </c>
      <c r="E1502" s="8">
        <v>44000</v>
      </c>
      <c r="G1502" s="6">
        <f t="shared" si="29"/>
        <v>44000</v>
      </c>
    </row>
    <row r="1503" spans="1:8" hidden="1" x14ac:dyDescent="0.25">
      <c r="A1503" s="112">
        <v>43878</v>
      </c>
      <c r="B1503" s="10" t="s">
        <v>1399</v>
      </c>
      <c r="C1503" s="11" t="s">
        <v>166</v>
      </c>
      <c r="E1503" s="8">
        <v>88000</v>
      </c>
      <c r="G1503" s="6">
        <f t="shared" si="29"/>
        <v>88000</v>
      </c>
    </row>
    <row r="1504" spans="1:8" hidden="1" x14ac:dyDescent="0.25">
      <c r="A1504" s="112">
        <v>43878</v>
      </c>
      <c r="B1504" s="10" t="s">
        <v>1399</v>
      </c>
      <c r="C1504" s="11" t="s">
        <v>166</v>
      </c>
      <c r="E1504" s="8">
        <v>74980</v>
      </c>
      <c r="G1504" s="6">
        <f t="shared" si="29"/>
        <v>74980</v>
      </c>
    </row>
    <row r="1505" spans="1:8" hidden="1" x14ac:dyDescent="0.25">
      <c r="A1505" s="112">
        <v>43878</v>
      </c>
      <c r="B1505" s="10" t="s">
        <v>1399</v>
      </c>
      <c r="C1505" s="11" t="s">
        <v>166</v>
      </c>
      <c r="E1505" s="8">
        <v>8640</v>
      </c>
      <c r="G1505" s="6">
        <f t="shared" si="29"/>
        <v>8640</v>
      </c>
    </row>
    <row r="1506" spans="1:8" hidden="1" x14ac:dyDescent="0.25">
      <c r="A1506" s="112">
        <v>43880</v>
      </c>
      <c r="B1506" s="10" t="s">
        <v>2651</v>
      </c>
      <c r="C1506" s="11" t="s">
        <v>1802</v>
      </c>
      <c r="E1506" s="291">
        <v>7008</v>
      </c>
      <c r="G1506" s="6">
        <f t="shared" si="29"/>
        <v>7008</v>
      </c>
    </row>
    <row r="1507" spans="1:8" hidden="1" x14ac:dyDescent="0.25">
      <c r="A1507" s="112">
        <v>43880</v>
      </c>
      <c r="B1507" s="10" t="s">
        <v>5719</v>
      </c>
      <c r="C1507" s="11" t="s">
        <v>1802</v>
      </c>
      <c r="E1507" s="8">
        <v>16116</v>
      </c>
      <c r="G1507" s="6">
        <f t="shared" si="29"/>
        <v>16116</v>
      </c>
    </row>
    <row r="1508" spans="1:8" hidden="1" x14ac:dyDescent="0.25">
      <c r="A1508" s="112">
        <v>43880</v>
      </c>
      <c r="B1508" s="10" t="s">
        <v>2651</v>
      </c>
      <c r="C1508" s="11" t="s">
        <v>1802</v>
      </c>
      <c r="E1508" s="8">
        <v>18171</v>
      </c>
      <c r="G1508" s="6">
        <f t="shared" si="29"/>
        <v>18171</v>
      </c>
    </row>
    <row r="1509" spans="1:8" hidden="1" x14ac:dyDescent="0.25">
      <c r="A1509" s="112">
        <v>43880</v>
      </c>
      <c r="B1509" s="10" t="s">
        <v>2651</v>
      </c>
      <c r="C1509" s="11" t="s">
        <v>1802</v>
      </c>
      <c r="E1509" s="8">
        <v>12395</v>
      </c>
      <c r="G1509" s="6">
        <f t="shared" si="29"/>
        <v>12395</v>
      </c>
    </row>
    <row r="1510" spans="1:8" hidden="1" x14ac:dyDescent="0.25">
      <c r="A1510" s="112">
        <v>43880</v>
      </c>
      <c r="B1510" s="10" t="s">
        <v>1399</v>
      </c>
      <c r="C1510" s="11" t="s">
        <v>1802</v>
      </c>
      <c r="E1510" s="8">
        <v>1465</v>
      </c>
      <c r="G1510" s="6">
        <f t="shared" si="29"/>
        <v>1465</v>
      </c>
    </row>
    <row r="1511" spans="1:8" hidden="1" x14ac:dyDescent="0.25">
      <c r="A1511" s="112">
        <v>43880</v>
      </c>
      <c r="B1511" s="10" t="s">
        <v>2651</v>
      </c>
      <c r="C1511" s="11" t="s">
        <v>1802</v>
      </c>
      <c r="E1511" s="8">
        <v>6605</v>
      </c>
      <c r="G1511" s="6">
        <f t="shared" si="29"/>
        <v>6605</v>
      </c>
    </row>
    <row r="1512" spans="1:8" hidden="1" x14ac:dyDescent="0.25">
      <c r="A1512" s="112">
        <v>43880</v>
      </c>
      <c r="B1512" s="10" t="s">
        <v>1399</v>
      </c>
      <c r="C1512" s="11" t="s">
        <v>1802</v>
      </c>
      <c r="E1512" s="8">
        <v>26412</v>
      </c>
      <c r="G1512" s="6">
        <f t="shared" si="29"/>
        <v>26412</v>
      </c>
    </row>
    <row r="1513" spans="1:8" hidden="1" x14ac:dyDescent="0.25">
      <c r="A1513" s="112">
        <v>43880</v>
      </c>
      <c r="B1513" s="10" t="s">
        <v>5719</v>
      </c>
      <c r="C1513" s="11" t="s">
        <v>1802</v>
      </c>
      <c r="E1513" s="8">
        <v>7845</v>
      </c>
      <c r="G1513" s="6">
        <f t="shared" si="29"/>
        <v>7845</v>
      </c>
    </row>
    <row r="1514" spans="1:8" hidden="1" x14ac:dyDescent="0.25">
      <c r="A1514" s="112">
        <v>43880</v>
      </c>
      <c r="B1514" s="10" t="s">
        <v>2651</v>
      </c>
      <c r="C1514" s="11" t="s">
        <v>1802</v>
      </c>
      <c r="E1514" s="8">
        <v>15733</v>
      </c>
      <c r="G1514" s="6">
        <f t="shared" si="29"/>
        <v>15733</v>
      </c>
    </row>
    <row r="1515" spans="1:8" hidden="1" x14ac:dyDescent="0.25">
      <c r="A1515" s="112">
        <v>43880</v>
      </c>
      <c r="B1515" s="10" t="s">
        <v>5719</v>
      </c>
      <c r="C1515" s="11" t="s">
        <v>1802</v>
      </c>
      <c r="E1515" s="8">
        <v>40261</v>
      </c>
      <c r="G1515" s="6">
        <f t="shared" si="29"/>
        <v>40261</v>
      </c>
    </row>
    <row r="1516" spans="1:8" ht="16.5" hidden="1" thickBot="1" x14ac:dyDescent="0.3">
      <c r="A1516" s="112">
        <v>43880</v>
      </c>
      <c r="B1516" s="10" t="s">
        <v>1399</v>
      </c>
      <c r="C1516" s="11" t="s">
        <v>1802</v>
      </c>
      <c r="E1516" s="292">
        <v>3718</v>
      </c>
      <c r="G1516" s="6">
        <f t="shared" si="29"/>
        <v>3718</v>
      </c>
    </row>
    <row r="1517" spans="1:8" hidden="1" x14ac:dyDescent="0.25">
      <c r="A1517" s="112">
        <v>43886</v>
      </c>
      <c r="B1517" s="10" t="s">
        <v>1399</v>
      </c>
      <c r="C1517" s="11" t="s">
        <v>1814</v>
      </c>
      <c r="F1517" s="9">
        <v>300000</v>
      </c>
      <c r="G1517" s="6">
        <f t="shared" si="29"/>
        <v>-300000</v>
      </c>
      <c r="H1517" s="31" t="s">
        <v>5800</v>
      </c>
    </row>
    <row r="1518" spans="1:8" hidden="1" x14ac:dyDescent="0.25">
      <c r="A1518" s="112">
        <v>43886</v>
      </c>
      <c r="B1518" s="10" t="s">
        <v>5719</v>
      </c>
      <c r="C1518" s="11" t="s">
        <v>3010</v>
      </c>
      <c r="E1518" s="8">
        <v>920</v>
      </c>
      <c r="G1518" s="6">
        <f t="shared" si="29"/>
        <v>920</v>
      </c>
      <c r="H1518" s="7" t="s">
        <v>3917</v>
      </c>
    </row>
    <row r="1519" spans="1:8" hidden="1" x14ac:dyDescent="0.25">
      <c r="A1519" s="112">
        <v>43886</v>
      </c>
      <c r="B1519" s="10" t="s">
        <v>5708</v>
      </c>
      <c r="C1519" s="11" t="s">
        <v>3010</v>
      </c>
      <c r="E1519" s="8">
        <v>115300</v>
      </c>
      <c r="G1519" s="6">
        <f t="shared" si="29"/>
        <v>115300</v>
      </c>
    </row>
    <row r="1520" spans="1:8" hidden="1" x14ac:dyDescent="0.25">
      <c r="A1520" s="112">
        <v>43886</v>
      </c>
      <c r="B1520" s="10" t="s">
        <v>5810</v>
      </c>
      <c r="C1520" s="11" t="s">
        <v>169</v>
      </c>
      <c r="E1520" s="8">
        <v>103471</v>
      </c>
      <c r="G1520" s="6">
        <f t="shared" si="29"/>
        <v>103471</v>
      </c>
    </row>
    <row r="1521" spans="1:7" hidden="1" x14ac:dyDescent="0.25">
      <c r="A1521" s="112">
        <v>43893</v>
      </c>
      <c r="B1521" s="10" t="s">
        <v>5810</v>
      </c>
      <c r="C1521" s="11" t="s">
        <v>164</v>
      </c>
      <c r="E1521" s="8">
        <v>28689</v>
      </c>
      <c r="G1521" s="6">
        <f t="shared" si="29"/>
        <v>28689</v>
      </c>
    </row>
    <row r="1522" spans="1:7" hidden="1" x14ac:dyDescent="0.25">
      <c r="A1522" s="112">
        <v>43893</v>
      </c>
      <c r="B1522" s="10" t="s">
        <v>1399</v>
      </c>
      <c r="C1522" s="11" t="s">
        <v>1802</v>
      </c>
      <c r="E1522" s="291">
        <v>45312</v>
      </c>
      <c r="G1522" s="6">
        <f t="shared" si="29"/>
        <v>45312</v>
      </c>
    </row>
    <row r="1523" spans="1:7" hidden="1" x14ac:dyDescent="0.25">
      <c r="A1523" s="112">
        <v>43893</v>
      </c>
      <c r="B1523" s="10" t="s">
        <v>5547</v>
      </c>
      <c r="C1523" s="11" t="s">
        <v>1802</v>
      </c>
      <c r="E1523" s="8">
        <v>10590</v>
      </c>
      <c r="G1523" s="6">
        <f t="shared" si="29"/>
        <v>10590</v>
      </c>
    </row>
    <row r="1524" spans="1:7" hidden="1" x14ac:dyDescent="0.25">
      <c r="A1524" s="112">
        <v>43893</v>
      </c>
      <c r="B1524" s="10" t="s">
        <v>5547</v>
      </c>
      <c r="C1524" s="11" t="s">
        <v>1802</v>
      </c>
      <c r="E1524" s="8">
        <v>16657</v>
      </c>
      <c r="G1524" s="6">
        <f t="shared" si="29"/>
        <v>16657</v>
      </c>
    </row>
    <row r="1525" spans="1:7" hidden="1" x14ac:dyDescent="0.25">
      <c r="A1525" s="112">
        <v>43893</v>
      </c>
      <c r="B1525" s="10" t="s">
        <v>2651</v>
      </c>
      <c r="C1525" s="11" t="s">
        <v>1802</v>
      </c>
      <c r="E1525" s="8">
        <v>4316</v>
      </c>
      <c r="G1525" s="6">
        <f t="shared" si="29"/>
        <v>4316</v>
      </c>
    </row>
    <row r="1526" spans="1:7" hidden="1" x14ac:dyDescent="0.25">
      <c r="A1526" s="112">
        <v>43893</v>
      </c>
      <c r="B1526" s="10" t="s">
        <v>1399</v>
      </c>
      <c r="C1526" s="11" t="s">
        <v>1802</v>
      </c>
      <c r="E1526" s="8">
        <v>16407</v>
      </c>
      <c r="G1526" s="6">
        <f t="shared" si="29"/>
        <v>16407</v>
      </c>
    </row>
    <row r="1527" spans="1:7" hidden="1" x14ac:dyDescent="0.25">
      <c r="A1527" s="112">
        <v>43893</v>
      </c>
      <c r="B1527" s="10" t="s">
        <v>2651</v>
      </c>
      <c r="C1527" s="11" t="s">
        <v>1802</v>
      </c>
      <c r="E1527" s="8">
        <v>27472</v>
      </c>
      <c r="G1527" s="6">
        <f t="shared" si="29"/>
        <v>27472</v>
      </c>
    </row>
    <row r="1528" spans="1:7" hidden="1" x14ac:dyDescent="0.25">
      <c r="A1528" s="112">
        <v>43893</v>
      </c>
      <c r="B1528" s="10" t="s">
        <v>1399</v>
      </c>
      <c r="C1528" s="11" t="s">
        <v>1802</v>
      </c>
      <c r="E1528" s="8">
        <v>7255</v>
      </c>
      <c r="G1528" s="6">
        <f t="shared" si="29"/>
        <v>7255</v>
      </c>
    </row>
    <row r="1529" spans="1:7" hidden="1" x14ac:dyDescent="0.25">
      <c r="A1529" s="112">
        <v>43893</v>
      </c>
      <c r="B1529" s="10" t="s">
        <v>2651</v>
      </c>
      <c r="C1529" s="11" t="s">
        <v>1802</v>
      </c>
      <c r="E1529" s="8">
        <v>52622</v>
      </c>
      <c r="G1529" s="6">
        <f t="shared" si="29"/>
        <v>52622</v>
      </c>
    </row>
    <row r="1530" spans="1:7" hidden="1" x14ac:dyDescent="0.25">
      <c r="A1530" s="112">
        <v>43893</v>
      </c>
      <c r="B1530" s="10" t="s">
        <v>2651</v>
      </c>
      <c r="C1530" s="11" t="s">
        <v>1802</v>
      </c>
      <c r="E1530" s="8">
        <v>18053</v>
      </c>
      <c r="G1530" s="6">
        <f t="shared" si="29"/>
        <v>18053</v>
      </c>
    </row>
    <row r="1531" spans="1:7" hidden="1" x14ac:dyDescent="0.25">
      <c r="A1531" s="112">
        <v>43893</v>
      </c>
      <c r="B1531" s="10" t="s">
        <v>1399</v>
      </c>
      <c r="C1531" s="11" t="s">
        <v>1802</v>
      </c>
      <c r="E1531" s="8">
        <v>4147</v>
      </c>
      <c r="G1531" s="6">
        <f t="shared" si="29"/>
        <v>4147</v>
      </c>
    </row>
    <row r="1532" spans="1:7" hidden="1" x14ac:dyDescent="0.25">
      <c r="A1532" s="112">
        <v>43893</v>
      </c>
      <c r="B1532" s="10" t="s">
        <v>2651</v>
      </c>
      <c r="C1532" s="11" t="s">
        <v>1802</v>
      </c>
      <c r="E1532" s="8">
        <v>137612</v>
      </c>
      <c r="G1532" s="6">
        <f t="shared" si="29"/>
        <v>137612</v>
      </c>
    </row>
    <row r="1533" spans="1:7" hidden="1" x14ac:dyDescent="0.25">
      <c r="A1533" s="112">
        <v>43893</v>
      </c>
      <c r="B1533" s="10" t="s">
        <v>1399</v>
      </c>
      <c r="C1533" s="11" t="s">
        <v>1802</v>
      </c>
      <c r="E1533" s="8">
        <v>6912</v>
      </c>
      <c r="G1533" s="6">
        <f t="shared" si="29"/>
        <v>6912</v>
      </c>
    </row>
    <row r="1534" spans="1:7" hidden="1" x14ac:dyDescent="0.25">
      <c r="A1534" s="112">
        <v>43893</v>
      </c>
      <c r="B1534" s="10" t="s">
        <v>1399</v>
      </c>
      <c r="C1534" s="11" t="s">
        <v>1802</v>
      </c>
      <c r="E1534" s="8">
        <v>13712</v>
      </c>
      <c r="G1534" s="6">
        <f t="shared" si="29"/>
        <v>13712</v>
      </c>
    </row>
    <row r="1535" spans="1:7" hidden="1" x14ac:dyDescent="0.25">
      <c r="A1535" s="112">
        <v>43893</v>
      </c>
      <c r="B1535" s="10" t="s">
        <v>5547</v>
      </c>
      <c r="C1535" s="11" t="s">
        <v>1802</v>
      </c>
      <c r="E1535" s="8">
        <v>1150</v>
      </c>
      <c r="G1535" s="6">
        <f t="shared" si="29"/>
        <v>1150</v>
      </c>
    </row>
    <row r="1536" spans="1:7" ht="16.5" hidden="1" thickBot="1" x14ac:dyDescent="0.3">
      <c r="A1536" s="112">
        <v>43893</v>
      </c>
      <c r="B1536" s="10" t="s">
        <v>2651</v>
      </c>
      <c r="C1536" s="11" t="s">
        <v>1802</v>
      </c>
      <c r="E1536" s="292">
        <v>67832</v>
      </c>
      <c r="G1536" s="6">
        <f t="shared" si="29"/>
        <v>67832</v>
      </c>
    </row>
    <row r="1537" spans="1:8" hidden="1" x14ac:dyDescent="0.25">
      <c r="A1537" s="112">
        <v>43893</v>
      </c>
      <c r="B1537" s="10" t="s">
        <v>1399</v>
      </c>
      <c r="C1537" s="11" t="s">
        <v>166</v>
      </c>
      <c r="E1537" s="8">
        <v>49600</v>
      </c>
      <c r="G1537" s="6">
        <f t="shared" si="29"/>
        <v>49600</v>
      </c>
    </row>
    <row r="1538" spans="1:8" hidden="1" x14ac:dyDescent="0.25">
      <c r="A1538" s="112">
        <v>43904</v>
      </c>
      <c r="B1538" s="10" t="s">
        <v>1399</v>
      </c>
      <c r="C1538" s="11" t="s">
        <v>166</v>
      </c>
      <c r="D1538" s="771"/>
      <c r="E1538" s="280">
        <v>102000</v>
      </c>
      <c r="F1538" s="279"/>
      <c r="G1538" s="6">
        <f t="shared" ref="G1538:G1598" si="30">E1538-F1538</f>
        <v>102000</v>
      </c>
    </row>
    <row r="1539" spans="1:8" hidden="1" x14ac:dyDescent="0.25">
      <c r="A1539" s="112">
        <v>43904</v>
      </c>
      <c r="B1539" s="10" t="s">
        <v>1399</v>
      </c>
      <c r="C1539" s="11" t="s">
        <v>166</v>
      </c>
      <c r="D1539" s="771"/>
      <c r="E1539" s="282">
        <v>31200</v>
      </c>
      <c r="F1539" s="279"/>
      <c r="G1539" s="6">
        <f t="shared" si="30"/>
        <v>31200</v>
      </c>
    </row>
    <row r="1540" spans="1:8" hidden="1" x14ac:dyDescent="0.25">
      <c r="A1540" s="112">
        <v>43907</v>
      </c>
      <c r="B1540" s="10" t="s">
        <v>2932</v>
      </c>
      <c r="C1540" s="11" t="s">
        <v>180</v>
      </c>
      <c r="F1540" s="9">
        <v>71000</v>
      </c>
      <c r="G1540" s="6">
        <f t="shared" si="30"/>
        <v>-71000</v>
      </c>
      <c r="H1540" s="7" t="s">
        <v>1156</v>
      </c>
    </row>
    <row r="1541" spans="1:8" hidden="1" x14ac:dyDescent="0.25">
      <c r="A1541" s="112">
        <v>43941</v>
      </c>
      <c r="B1541" s="10" t="s">
        <v>5719</v>
      </c>
      <c r="C1541" s="11" t="s">
        <v>3010</v>
      </c>
      <c r="E1541" s="8">
        <v>32240</v>
      </c>
      <c r="G1541" s="6">
        <f t="shared" si="30"/>
        <v>32240</v>
      </c>
    </row>
    <row r="1542" spans="1:8" hidden="1" x14ac:dyDescent="0.25">
      <c r="A1542" s="112">
        <v>43941</v>
      </c>
      <c r="B1542" s="10" t="s">
        <v>5708</v>
      </c>
      <c r="C1542" s="11" t="s">
        <v>3010</v>
      </c>
      <c r="E1542" s="8">
        <v>5640</v>
      </c>
      <c r="G1542" s="6">
        <f t="shared" si="30"/>
        <v>5640</v>
      </c>
    </row>
    <row r="1543" spans="1:8" hidden="1" x14ac:dyDescent="0.25">
      <c r="A1543" s="112">
        <v>43941</v>
      </c>
      <c r="B1543" s="10" t="s">
        <v>5708</v>
      </c>
      <c r="C1543" s="11" t="s">
        <v>3010</v>
      </c>
      <c r="F1543" s="9">
        <v>50000</v>
      </c>
      <c r="G1543" s="6">
        <f t="shared" si="30"/>
        <v>-50000</v>
      </c>
      <c r="H1543" s="7" t="s">
        <v>1156</v>
      </c>
    </row>
    <row r="1544" spans="1:8" hidden="1" x14ac:dyDescent="0.25">
      <c r="A1544" s="112">
        <v>43948</v>
      </c>
      <c r="B1544" s="10" t="s">
        <v>5810</v>
      </c>
      <c r="C1544" s="11" t="s">
        <v>169</v>
      </c>
      <c r="E1544" s="8">
        <v>16081</v>
      </c>
      <c r="G1544" s="6">
        <f t="shared" si="30"/>
        <v>16081</v>
      </c>
    </row>
    <row r="1545" spans="1:8" hidden="1" x14ac:dyDescent="0.25">
      <c r="A1545" s="112">
        <v>43949</v>
      </c>
      <c r="B1545" s="10" t="s">
        <v>2932</v>
      </c>
      <c r="C1545" s="11" t="s">
        <v>1802</v>
      </c>
      <c r="E1545" s="108"/>
      <c r="F1545" s="109">
        <v>22119</v>
      </c>
      <c r="G1545" s="6">
        <f t="shared" si="30"/>
        <v>-22119</v>
      </c>
      <c r="H1545" s="516"/>
    </row>
    <row r="1546" spans="1:8" hidden="1" x14ac:dyDescent="0.25">
      <c r="A1546" s="112">
        <v>43949</v>
      </c>
      <c r="B1546" s="10" t="s">
        <v>5319</v>
      </c>
      <c r="C1546" s="11" t="s">
        <v>1802</v>
      </c>
      <c r="E1546" s="108"/>
      <c r="F1546" s="110">
        <v>52679</v>
      </c>
      <c r="G1546" s="6">
        <f t="shared" si="30"/>
        <v>-52679</v>
      </c>
      <c r="H1546" s="517"/>
    </row>
    <row r="1547" spans="1:8" hidden="1" x14ac:dyDescent="0.25">
      <c r="A1547" s="112">
        <v>43949</v>
      </c>
      <c r="B1547" s="10" t="s">
        <v>5719</v>
      </c>
      <c r="C1547" s="11" t="s">
        <v>1802</v>
      </c>
      <c r="E1547" s="108"/>
      <c r="F1547" s="110">
        <v>64222</v>
      </c>
      <c r="G1547" s="6">
        <f t="shared" si="30"/>
        <v>-64222</v>
      </c>
      <c r="H1547" s="517" t="s">
        <v>6106</v>
      </c>
    </row>
    <row r="1548" spans="1:8" hidden="1" x14ac:dyDescent="0.25">
      <c r="A1548" s="112">
        <v>43949</v>
      </c>
      <c r="B1548" s="10" t="s">
        <v>18</v>
      </c>
      <c r="C1548" s="11" t="s">
        <v>1802</v>
      </c>
      <c r="E1548" s="108"/>
      <c r="F1548" s="110">
        <v>10000</v>
      </c>
      <c r="G1548" s="6">
        <f t="shared" si="30"/>
        <v>-10000</v>
      </c>
      <c r="H1548" s="517"/>
    </row>
    <row r="1549" spans="1:8" hidden="1" x14ac:dyDescent="0.25">
      <c r="A1549" s="112">
        <v>43949</v>
      </c>
      <c r="B1549" s="10" t="s">
        <v>2651</v>
      </c>
      <c r="C1549" s="11" t="s">
        <v>1802</v>
      </c>
      <c r="E1549" s="108"/>
      <c r="F1549" s="111">
        <v>150980</v>
      </c>
      <c r="G1549" s="6">
        <f t="shared" si="30"/>
        <v>-150980</v>
      </c>
      <c r="H1549" s="518"/>
    </row>
    <row r="1550" spans="1:8" hidden="1" x14ac:dyDescent="0.25">
      <c r="A1550" s="112">
        <v>43949</v>
      </c>
      <c r="B1550" s="10" t="s">
        <v>5547</v>
      </c>
      <c r="C1550" s="11" t="s">
        <v>1802</v>
      </c>
      <c r="E1550" s="108"/>
      <c r="F1550" s="109">
        <v>187438</v>
      </c>
      <c r="G1550" s="6">
        <f t="shared" si="30"/>
        <v>-187438</v>
      </c>
      <c r="H1550" s="517"/>
    </row>
    <row r="1551" spans="1:8" hidden="1" x14ac:dyDescent="0.25">
      <c r="A1551" s="112">
        <v>43949</v>
      </c>
      <c r="B1551" s="10" t="s">
        <v>2648</v>
      </c>
      <c r="C1551" s="11" t="s">
        <v>1802</v>
      </c>
      <c r="E1551" s="108"/>
      <c r="F1551" s="110">
        <v>8402</v>
      </c>
      <c r="G1551" s="6">
        <f t="shared" si="30"/>
        <v>-8402</v>
      </c>
      <c r="H1551" s="517" t="s">
        <v>6104</v>
      </c>
    </row>
    <row r="1552" spans="1:8" hidden="1" x14ac:dyDescent="0.25">
      <c r="A1552" s="112">
        <v>43949</v>
      </c>
      <c r="B1552" s="10" t="s">
        <v>1399</v>
      </c>
      <c r="C1552" s="11" t="s">
        <v>1802</v>
      </c>
      <c r="E1552" s="108"/>
      <c r="F1552" s="111">
        <v>4160</v>
      </c>
      <c r="G1552" s="6">
        <f t="shared" si="30"/>
        <v>-4160</v>
      </c>
      <c r="H1552" s="518"/>
    </row>
    <row r="1553" spans="1:8" hidden="1" x14ac:dyDescent="0.25">
      <c r="A1553" s="112">
        <v>43902</v>
      </c>
      <c r="B1553" s="10" t="s">
        <v>1399</v>
      </c>
      <c r="C1553" s="11" t="s">
        <v>166</v>
      </c>
      <c r="E1553" s="8">
        <v>21000</v>
      </c>
      <c r="G1553" s="6">
        <f t="shared" si="30"/>
        <v>21000</v>
      </c>
      <c r="H1553" s="434"/>
    </row>
    <row r="1554" spans="1:8" hidden="1" x14ac:dyDescent="0.25">
      <c r="A1554" s="112">
        <v>43942</v>
      </c>
      <c r="B1554" s="10" t="s">
        <v>1399</v>
      </c>
      <c r="C1554" s="11" t="s">
        <v>166</v>
      </c>
      <c r="E1554" s="8">
        <v>104200</v>
      </c>
      <c r="G1554" s="6">
        <f>E1554-F1554</f>
        <v>104200</v>
      </c>
    </row>
    <row r="1555" spans="1:8" hidden="1" x14ac:dyDescent="0.25">
      <c r="A1555" s="112">
        <v>43955</v>
      </c>
      <c r="B1555" s="10" t="s">
        <v>1399</v>
      </c>
      <c r="C1555" s="11" t="s">
        <v>166</v>
      </c>
      <c r="E1555" s="8">
        <v>58700</v>
      </c>
      <c r="G1555" s="6">
        <f>E1555-F1555</f>
        <v>58700</v>
      </c>
    </row>
    <row r="1556" spans="1:8" hidden="1" x14ac:dyDescent="0.25">
      <c r="A1556" s="112">
        <v>43957</v>
      </c>
      <c r="B1556" s="10" t="s">
        <v>1399</v>
      </c>
      <c r="C1556" s="11" t="s">
        <v>166</v>
      </c>
      <c r="E1556" s="8">
        <v>61600</v>
      </c>
      <c r="G1556" s="6">
        <f>E1556-F1556</f>
        <v>61600</v>
      </c>
    </row>
    <row r="1557" spans="1:8" hidden="1" x14ac:dyDescent="0.25">
      <c r="A1557" s="112">
        <v>43958</v>
      </c>
      <c r="B1557" s="10" t="s">
        <v>5810</v>
      </c>
      <c r="C1557" s="11" t="s">
        <v>166</v>
      </c>
      <c r="E1557" s="8">
        <v>19350</v>
      </c>
      <c r="G1557" s="6">
        <f t="shared" si="30"/>
        <v>19350</v>
      </c>
    </row>
    <row r="1558" spans="1:8" hidden="1" x14ac:dyDescent="0.25">
      <c r="A1558" s="112">
        <v>43958</v>
      </c>
      <c r="B1558" s="10" t="s">
        <v>5810</v>
      </c>
      <c r="C1558" s="11" t="s">
        <v>169</v>
      </c>
      <c r="E1558" s="8">
        <v>4500</v>
      </c>
      <c r="G1558" s="6">
        <f t="shared" si="30"/>
        <v>4500</v>
      </c>
    </row>
    <row r="1559" spans="1:8" hidden="1" x14ac:dyDescent="0.25">
      <c r="A1559" s="112">
        <v>43958</v>
      </c>
      <c r="B1559" s="10" t="s">
        <v>1399</v>
      </c>
      <c r="C1559" s="11" t="s">
        <v>1814</v>
      </c>
      <c r="E1559" s="8">
        <v>91193</v>
      </c>
      <c r="G1559" s="6">
        <f t="shared" si="30"/>
        <v>91193</v>
      </c>
    </row>
    <row r="1560" spans="1:8" hidden="1" x14ac:dyDescent="0.25">
      <c r="A1560" s="112">
        <v>43970</v>
      </c>
      <c r="B1560" s="10" t="s">
        <v>5810</v>
      </c>
      <c r="C1560" s="11" t="s">
        <v>169</v>
      </c>
      <c r="F1560" s="9">
        <v>100000</v>
      </c>
      <c r="G1560" s="6">
        <f t="shared" si="30"/>
        <v>-100000</v>
      </c>
      <c r="H1560" s="441"/>
    </row>
    <row r="1561" spans="1:8" hidden="1" x14ac:dyDescent="0.25">
      <c r="A1561" s="112">
        <v>43958</v>
      </c>
      <c r="B1561" s="10" t="s">
        <v>5547</v>
      </c>
      <c r="C1561" s="11" t="s">
        <v>169</v>
      </c>
      <c r="F1561" s="9">
        <v>5950</v>
      </c>
      <c r="G1561" s="6">
        <f t="shared" si="30"/>
        <v>-5950</v>
      </c>
      <c r="H1561" s="442" t="s">
        <v>5916</v>
      </c>
    </row>
    <row r="1562" spans="1:8" ht="16.5" hidden="1" thickBot="1" x14ac:dyDescent="0.3">
      <c r="A1562" s="112">
        <v>43958</v>
      </c>
      <c r="B1562" s="10" t="s">
        <v>5226</v>
      </c>
      <c r="C1562" s="11" t="s">
        <v>169</v>
      </c>
      <c r="F1562" s="9">
        <v>44050</v>
      </c>
      <c r="G1562" s="6">
        <f t="shared" si="30"/>
        <v>-44050</v>
      </c>
      <c r="H1562" s="443"/>
    </row>
    <row r="1563" spans="1:8" ht="110.25" hidden="1" x14ac:dyDescent="0.25">
      <c r="A1563" s="112">
        <v>43958</v>
      </c>
      <c r="B1563" s="10" t="s">
        <v>1399</v>
      </c>
      <c r="C1563" s="11" t="s">
        <v>1802</v>
      </c>
      <c r="F1563" s="9">
        <v>485000</v>
      </c>
      <c r="G1563" s="6">
        <f t="shared" si="30"/>
        <v>-485000</v>
      </c>
      <c r="H1563" s="483" t="s">
        <v>6003</v>
      </c>
    </row>
    <row r="1564" spans="1:8" hidden="1" x14ac:dyDescent="0.25">
      <c r="A1564" s="112">
        <v>43958</v>
      </c>
      <c r="B1564" s="10" t="s">
        <v>1399</v>
      </c>
      <c r="C1564" s="11" t="s">
        <v>166</v>
      </c>
      <c r="F1564" s="9">
        <v>100000</v>
      </c>
      <c r="G1564" s="6">
        <f t="shared" si="30"/>
        <v>-100000</v>
      </c>
      <c r="H1564" s="442" t="s">
        <v>5916</v>
      </c>
    </row>
    <row r="1565" spans="1:8" hidden="1" x14ac:dyDescent="0.25">
      <c r="A1565" s="112">
        <v>43970</v>
      </c>
      <c r="B1565" s="10" t="s">
        <v>1399</v>
      </c>
      <c r="C1565" s="11" t="s">
        <v>166</v>
      </c>
      <c r="E1565" s="8">
        <v>55000</v>
      </c>
      <c r="G1565" s="6">
        <f t="shared" si="30"/>
        <v>55000</v>
      </c>
    </row>
    <row r="1566" spans="1:8" hidden="1" x14ac:dyDescent="0.25">
      <c r="A1566" s="112">
        <v>43970</v>
      </c>
      <c r="B1566" s="10" t="s">
        <v>1399</v>
      </c>
      <c r="C1566" s="11" t="s">
        <v>166</v>
      </c>
      <c r="E1566" s="8">
        <v>1100</v>
      </c>
      <c r="G1566" s="6">
        <f t="shared" si="30"/>
        <v>1100</v>
      </c>
    </row>
    <row r="1567" spans="1:8" hidden="1" x14ac:dyDescent="0.25">
      <c r="A1567" s="112">
        <v>43970</v>
      </c>
      <c r="B1567" s="10" t="s">
        <v>1399</v>
      </c>
      <c r="C1567" s="11" t="s">
        <v>166</v>
      </c>
      <c r="F1567" s="9">
        <v>12500</v>
      </c>
      <c r="G1567" s="6">
        <f t="shared" si="30"/>
        <v>-12500</v>
      </c>
      <c r="H1567" s="7" t="s">
        <v>4469</v>
      </c>
    </row>
    <row r="1568" spans="1:8" hidden="1" x14ac:dyDescent="0.25">
      <c r="A1568" s="112">
        <v>43970</v>
      </c>
      <c r="B1568" s="10" t="s">
        <v>1399</v>
      </c>
      <c r="C1568" s="11" t="s">
        <v>3010</v>
      </c>
      <c r="E1568" s="8">
        <v>14000</v>
      </c>
      <c r="G1568" s="6">
        <f t="shared" si="30"/>
        <v>14000</v>
      </c>
    </row>
    <row r="1569" spans="1:8" hidden="1" x14ac:dyDescent="0.25">
      <c r="A1569" s="112">
        <v>43970</v>
      </c>
      <c r="B1569" s="10" t="s">
        <v>5719</v>
      </c>
      <c r="C1569" s="11" t="s">
        <v>3010</v>
      </c>
      <c r="E1569" s="8">
        <v>13200</v>
      </c>
      <c r="G1569" s="6">
        <f t="shared" si="30"/>
        <v>13200</v>
      </c>
    </row>
    <row r="1570" spans="1:8" hidden="1" x14ac:dyDescent="0.25">
      <c r="A1570" s="112">
        <v>43985</v>
      </c>
      <c r="B1570" s="10" t="s">
        <v>1399</v>
      </c>
      <c r="C1570" s="11" t="s">
        <v>166</v>
      </c>
      <c r="E1570" s="8">
        <v>85200</v>
      </c>
      <c r="G1570" s="6">
        <f t="shared" si="30"/>
        <v>85200</v>
      </c>
    </row>
    <row r="1571" spans="1:8" hidden="1" x14ac:dyDescent="0.25">
      <c r="A1571" s="112">
        <v>43985</v>
      </c>
      <c r="B1571" s="10" t="s">
        <v>5719</v>
      </c>
      <c r="C1571" s="11" t="s">
        <v>5680</v>
      </c>
      <c r="E1571" s="8">
        <v>44500</v>
      </c>
      <c r="G1571" s="6">
        <f t="shared" si="30"/>
        <v>44500</v>
      </c>
    </row>
    <row r="1572" spans="1:8" hidden="1" x14ac:dyDescent="0.25">
      <c r="A1572" s="112">
        <v>43985</v>
      </c>
      <c r="B1572" s="10" t="s">
        <v>1399</v>
      </c>
      <c r="C1572" s="11" t="s">
        <v>5680</v>
      </c>
      <c r="E1572" s="8">
        <v>144000</v>
      </c>
      <c r="G1572" s="6">
        <f t="shared" si="30"/>
        <v>144000</v>
      </c>
    </row>
    <row r="1573" spans="1:8" hidden="1" x14ac:dyDescent="0.25">
      <c r="A1573" s="112">
        <v>43985</v>
      </c>
      <c r="B1573" s="10" t="s">
        <v>2651</v>
      </c>
      <c r="C1573" s="11" t="s">
        <v>5680</v>
      </c>
      <c r="E1573" s="8">
        <v>45000</v>
      </c>
      <c r="G1573" s="6">
        <f t="shared" si="30"/>
        <v>45000</v>
      </c>
    </row>
    <row r="1574" spans="1:8" hidden="1" x14ac:dyDescent="0.25">
      <c r="A1574" s="112">
        <v>43994</v>
      </c>
      <c r="B1574" s="10" t="s">
        <v>1399</v>
      </c>
      <c r="C1574" s="11" t="s">
        <v>5680</v>
      </c>
      <c r="F1574" s="9">
        <v>100000</v>
      </c>
      <c r="G1574" s="6">
        <f t="shared" si="30"/>
        <v>-100000</v>
      </c>
      <c r="H1574" s="7" t="s">
        <v>1156</v>
      </c>
    </row>
    <row r="1575" spans="1:8" hidden="1" x14ac:dyDescent="0.25">
      <c r="A1575" s="112">
        <v>43994</v>
      </c>
      <c r="B1575" s="10" t="s">
        <v>5810</v>
      </c>
      <c r="C1575" s="11" t="s">
        <v>166</v>
      </c>
      <c r="E1575" s="8">
        <v>28500</v>
      </c>
      <c r="G1575" s="6">
        <f t="shared" si="30"/>
        <v>28500</v>
      </c>
    </row>
    <row r="1576" spans="1:8" hidden="1" x14ac:dyDescent="0.25">
      <c r="A1576" s="112">
        <v>43998</v>
      </c>
      <c r="B1576" s="10" t="s">
        <v>1399</v>
      </c>
      <c r="C1576" s="11" t="s">
        <v>164</v>
      </c>
      <c r="F1576" s="9">
        <v>1000</v>
      </c>
      <c r="G1576" s="6">
        <f t="shared" si="30"/>
        <v>-1000</v>
      </c>
      <c r="H1576" s="7" t="s">
        <v>5957</v>
      </c>
    </row>
    <row r="1577" spans="1:8" hidden="1" x14ac:dyDescent="0.25">
      <c r="A1577" s="112">
        <v>44000</v>
      </c>
      <c r="B1577" s="10" t="s">
        <v>1399</v>
      </c>
      <c r="C1577" s="11" t="s">
        <v>166</v>
      </c>
      <c r="F1577" s="9">
        <v>400000</v>
      </c>
      <c r="G1577" s="6">
        <f t="shared" si="30"/>
        <v>-400000</v>
      </c>
      <c r="H1577" s="79" t="s">
        <v>5962</v>
      </c>
    </row>
    <row r="1578" spans="1:8" hidden="1" x14ac:dyDescent="0.25">
      <c r="A1578" s="112">
        <v>44000</v>
      </c>
      <c r="B1578" s="10" t="s">
        <v>1399</v>
      </c>
      <c r="C1578" s="11" t="s">
        <v>1814</v>
      </c>
      <c r="F1578" s="9">
        <v>300000</v>
      </c>
      <c r="G1578" s="6">
        <f t="shared" si="30"/>
        <v>-300000</v>
      </c>
      <c r="H1578" s="31" t="s">
        <v>5962</v>
      </c>
    </row>
    <row r="1579" spans="1:8" hidden="1" x14ac:dyDescent="0.25">
      <c r="A1579" s="112">
        <v>43988</v>
      </c>
      <c r="B1579" s="10" t="s">
        <v>5810</v>
      </c>
      <c r="C1579" s="11" t="s">
        <v>169</v>
      </c>
      <c r="E1579" s="8">
        <v>8500</v>
      </c>
      <c r="G1579" s="6">
        <f t="shared" si="30"/>
        <v>8500</v>
      </c>
      <c r="H1579" s="123"/>
    </row>
    <row r="1580" spans="1:8" hidden="1" x14ac:dyDescent="0.25">
      <c r="A1580" s="112">
        <v>44000</v>
      </c>
      <c r="B1580" s="10" t="s">
        <v>2651</v>
      </c>
      <c r="C1580" s="11" t="s">
        <v>169</v>
      </c>
      <c r="E1580" s="8">
        <v>14270</v>
      </c>
      <c r="G1580" s="6">
        <f t="shared" si="30"/>
        <v>14270</v>
      </c>
    </row>
    <row r="1581" spans="1:8" hidden="1" x14ac:dyDescent="0.25">
      <c r="A1581" s="112">
        <v>44000</v>
      </c>
      <c r="B1581" s="10" t="s">
        <v>5708</v>
      </c>
      <c r="C1581" s="11" t="s">
        <v>161</v>
      </c>
      <c r="E1581" s="8">
        <v>14629</v>
      </c>
      <c r="G1581" s="6">
        <f t="shared" si="30"/>
        <v>14629</v>
      </c>
    </row>
    <row r="1582" spans="1:8" hidden="1" x14ac:dyDescent="0.25">
      <c r="A1582" s="112">
        <v>44000</v>
      </c>
      <c r="B1582" s="10" t="s">
        <v>2932</v>
      </c>
      <c r="C1582" s="11" t="s">
        <v>161</v>
      </c>
      <c r="E1582" s="8">
        <v>60480</v>
      </c>
      <c r="G1582" s="6">
        <f t="shared" si="30"/>
        <v>60480</v>
      </c>
    </row>
    <row r="1583" spans="1:8" hidden="1" x14ac:dyDescent="0.25">
      <c r="A1583" s="112">
        <v>44000</v>
      </c>
      <c r="B1583" s="10" t="s">
        <v>2932</v>
      </c>
      <c r="C1583" s="11" t="s">
        <v>161</v>
      </c>
      <c r="E1583" s="8">
        <v>13964</v>
      </c>
      <c r="G1583" s="6">
        <f t="shared" si="30"/>
        <v>13964</v>
      </c>
    </row>
    <row r="1584" spans="1:8" hidden="1" x14ac:dyDescent="0.25">
      <c r="A1584" s="112">
        <v>44008</v>
      </c>
      <c r="B1584" s="10" t="s">
        <v>2651</v>
      </c>
      <c r="C1584" s="11" t="s">
        <v>5680</v>
      </c>
      <c r="E1584" s="8">
        <v>77700</v>
      </c>
      <c r="G1584" s="6">
        <f t="shared" si="30"/>
        <v>77700</v>
      </c>
    </row>
    <row r="1585" spans="1:8" hidden="1" x14ac:dyDescent="0.25">
      <c r="A1585" s="112">
        <v>44012</v>
      </c>
      <c r="B1585" s="10" t="s">
        <v>1399</v>
      </c>
      <c r="C1585" s="11" t="s">
        <v>166</v>
      </c>
      <c r="E1585" s="8">
        <v>70400</v>
      </c>
      <c r="G1585" s="6">
        <f t="shared" si="30"/>
        <v>70400</v>
      </c>
    </row>
    <row r="1586" spans="1:8" hidden="1" x14ac:dyDescent="0.25">
      <c r="A1586" s="112">
        <v>43996</v>
      </c>
      <c r="B1586" s="10" t="s">
        <v>1399</v>
      </c>
      <c r="C1586" s="11" t="s">
        <v>5680</v>
      </c>
      <c r="E1586" s="8">
        <v>148600</v>
      </c>
      <c r="G1586" s="6">
        <f t="shared" si="30"/>
        <v>148600</v>
      </c>
    </row>
    <row r="1587" spans="1:8" hidden="1" x14ac:dyDescent="0.25">
      <c r="A1587" s="112">
        <v>44027</v>
      </c>
      <c r="B1587" s="10" t="s">
        <v>5719</v>
      </c>
      <c r="C1587" s="11" t="s">
        <v>3010</v>
      </c>
      <c r="F1587" s="9">
        <v>45440</v>
      </c>
      <c r="G1587" s="6">
        <f t="shared" si="30"/>
        <v>-45440</v>
      </c>
      <c r="H1587" s="80" t="s">
        <v>6050</v>
      </c>
    </row>
    <row r="1588" spans="1:8" ht="16.5" hidden="1" thickBot="1" x14ac:dyDescent="0.3">
      <c r="A1588" s="112">
        <v>44027</v>
      </c>
      <c r="B1588" s="10" t="s">
        <v>5708</v>
      </c>
      <c r="C1588" s="11" t="s">
        <v>3010</v>
      </c>
      <c r="F1588" s="9">
        <v>54560</v>
      </c>
      <c r="G1588" s="6">
        <f t="shared" si="30"/>
        <v>-54560</v>
      </c>
      <c r="H1588" s="82"/>
    </row>
    <row r="1589" spans="1:8" ht="16.5" hidden="1" thickBot="1" x14ac:dyDescent="0.3">
      <c r="A1589" s="112">
        <v>44027</v>
      </c>
      <c r="B1589" s="10" t="s">
        <v>2651</v>
      </c>
      <c r="C1589" s="11" t="s">
        <v>5680</v>
      </c>
      <c r="F1589" s="9">
        <v>77000</v>
      </c>
      <c r="G1589" s="6">
        <f t="shared" si="30"/>
        <v>-77000</v>
      </c>
      <c r="H1589" s="86" t="s">
        <v>6048</v>
      </c>
    </row>
    <row r="1590" spans="1:8" ht="16.5" hidden="1" thickBot="1" x14ac:dyDescent="0.3">
      <c r="A1590" s="112">
        <v>44027</v>
      </c>
      <c r="B1590" s="10" t="s">
        <v>1399</v>
      </c>
      <c r="C1590" s="11" t="s">
        <v>5680</v>
      </c>
      <c r="F1590" s="9">
        <v>148600</v>
      </c>
      <c r="G1590" s="6">
        <f t="shared" si="30"/>
        <v>-148600</v>
      </c>
      <c r="H1590" s="86" t="s">
        <v>6047</v>
      </c>
    </row>
    <row r="1591" spans="1:8" hidden="1" x14ac:dyDescent="0.25">
      <c r="A1591" s="112">
        <v>44028</v>
      </c>
      <c r="B1591" s="10" t="s">
        <v>1399</v>
      </c>
      <c r="C1591" s="11" t="s">
        <v>164</v>
      </c>
      <c r="E1591" s="8">
        <v>5208</v>
      </c>
      <c r="G1591" s="6">
        <f t="shared" si="30"/>
        <v>5208</v>
      </c>
    </row>
    <row r="1592" spans="1:8" hidden="1" x14ac:dyDescent="0.25">
      <c r="A1592" s="112">
        <v>44028</v>
      </c>
      <c r="B1592" s="10" t="s">
        <v>1399</v>
      </c>
      <c r="C1592" s="11" t="s">
        <v>164</v>
      </c>
      <c r="E1592" s="8">
        <v>3418</v>
      </c>
      <c r="G1592" s="6">
        <f t="shared" si="30"/>
        <v>3418</v>
      </c>
    </row>
    <row r="1593" spans="1:8" hidden="1" x14ac:dyDescent="0.25">
      <c r="A1593" s="112">
        <v>44028</v>
      </c>
      <c r="B1593" s="10" t="s">
        <v>1399</v>
      </c>
      <c r="C1593" s="11" t="s">
        <v>169</v>
      </c>
      <c r="E1593" s="8">
        <v>8500</v>
      </c>
      <c r="G1593" s="6">
        <f t="shared" si="30"/>
        <v>8500</v>
      </c>
    </row>
    <row r="1594" spans="1:8" hidden="1" x14ac:dyDescent="0.25">
      <c r="A1594" s="112">
        <v>44041</v>
      </c>
      <c r="B1594" s="10" t="s">
        <v>1399</v>
      </c>
      <c r="C1594" s="11" t="s">
        <v>166</v>
      </c>
      <c r="F1594" s="9">
        <v>200000</v>
      </c>
      <c r="G1594" s="6">
        <f t="shared" si="30"/>
        <v>-200000</v>
      </c>
      <c r="H1594" s="31" t="s">
        <v>6083</v>
      </c>
    </row>
    <row r="1595" spans="1:8" hidden="1" x14ac:dyDescent="0.25">
      <c r="A1595" s="112">
        <v>44041</v>
      </c>
      <c r="B1595" s="10" t="s">
        <v>2932</v>
      </c>
      <c r="C1595" s="11" t="s">
        <v>161</v>
      </c>
      <c r="E1595" s="108"/>
      <c r="F1595" s="109">
        <v>74001</v>
      </c>
      <c r="G1595" s="6">
        <f t="shared" si="30"/>
        <v>-74001</v>
      </c>
      <c r="H1595" s="77"/>
    </row>
    <row r="1596" spans="1:8" hidden="1" x14ac:dyDescent="0.25">
      <c r="A1596" s="112">
        <v>44041</v>
      </c>
      <c r="B1596" s="10" t="s">
        <v>5708</v>
      </c>
      <c r="C1596" s="11" t="s">
        <v>161</v>
      </c>
      <c r="E1596" s="108"/>
      <c r="F1596" s="110">
        <v>14629</v>
      </c>
      <c r="G1596" s="6">
        <f t="shared" si="30"/>
        <v>-14629</v>
      </c>
      <c r="H1596" s="78" t="s">
        <v>6083</v>
      </c>
    </row>
    <row r="1597" spans="1:8" hidden="1" x14ac:dyDescent="0.25">
      <c r="A1597" s="112">
        <v>44041</v>
      </c>
      <c r="B1597" s="10" t="s">
        <v>40</v>
      </c>
      <c r="C1597" s="11" t="s">
        <v>161</v>
      </c>
      <c r="E1597" s="108"/>
      <c r="F1597" s="111">
        <v>443</v>
      </c>
      <c r="G1597" s="6">
        <f t="shared" si="30"/>
        <v>-443</v>
      </c>
      <c r="H1597" s="79"/>
    </row>
    <row r="1598" spans="1:8" hidden="1" x14ac:dyDescent="0.25">
      <c r="A1598" s="112">
        <v>44047</v>
      </c>
      <c r="B1598" s="10" t="s">
        <v>1399</v>
      </c>
      <c r="C1598" s="11" t="s">
        <v>1802</v>
      </c>
      <c r="E1598" s="8">
        <v>31234</v>
      </c>
      <c r="G1598" s="6">
        <f t="shared" si="30"/>
        <v>31234</v>
      </c>
    </row>
    <row r="1599" spans="1:8" hidden="1" x14ac:dyDescent="0.25">
      <c r="A1599" s="112">
        <v>44047</v>
      </c>
      <c r="B1599" s="10" t="s">
        <v>1399</v>
      </c>
      <c r="C1599" s="11" t="s">
        <v>1802</v>
      </c>
      <c r="E1599" s="8">
        <v>101485</v>
      </c>
      <c r="G1599" s="6">
        <f t="shared" ref="G1599:G1806" si="31">E1599-F1599</f>
        <v>101485</v>
      </c>
    </row>
    <row r="1600" spans="1:8" hidden="1" x14ac:dyDescent="0.25">
      <c r="A1600" s="112">
        <v>44047</v>
      </c>
      <c r="B1600" s="10" t="s">
        <v>1399</v>
      </c>
      <c r="C1600" s="11" t="s">
        <v>1802</v>
      </c>
      <c r="E1600" s="8">
        <v>13024</v>
      </c>
      <c r="G1600" s="6">
        <f t="shared" si="31"/>
        <v>13024</v>
      </c>
    </row>
    <row r="1601" spans="1:8" hidden="1" x14ac:dyDescent="0.25">
      <c r="A1601" s="112">
        <v>44047</v>
      </c>
      <c r="B1601" s="10" t="s">
        <v>1399</v>
      </c>
      <c r="C1601" s="11" t="s">
        <v>1802</v>
      </c>
      <c r="E1601" s="8">
        <v>53697</v>
      </c>
      <c r="G1601" s="6">
        <f t="shared" si="31"/>
        <v>53697</v>
      </c>
    </row>
    <row r="1602" spans="1:8" hidden="1" x14ac:dyDescent="0.25">
      <c r="A1602" s="112">
        <v>44047</v>
      </c>
      <c r="B1602" s="10" t="s">
        <v>1399</v>
      </c>
      <c r="C1602" s="11" t="s">
        <v>1802</v>
      </c>
      <c r="E1602" s="8">
        <v>20192</v>
      </c>
      <c r="G1602" s="6">
        <f t="shared" si="31"/>
        <v>20192</v>
      </c>
    </row>
    <row r="1603" spans="1:8" hidden="1" x14ac:dyDescent="0.25">
      <c r="A1603" s="112">
        <v>44047</v>
      </c>
      <c r="B1603" s="10" t="s">
        <v>1399</v>
      </c>
      <c r="C1603" s="11" t="s">
        <v>1802</v>
      </c>
      <c r="E1603" s="8">
        <v>30732</v>
      </c>
      <c r="G1603" s="6">
        <f t="shared" si="31"/>
        <v>30732</v>
      </c>
    </row>
    <row r="1604" spans="1:8" hidden="1" x14ac:dyDescent="0.25">
      <c r="A1604" s="112">
        <v>44047</v>
      </c>
      <c r="B1604" s="10" t="s">
        <v>1399</v>
      </c>
      <c r="C1604" s="11" t="s">
        <v>1802</v>
      </c>
      <c r="E1604" s="8">
        <v>18233</v>
      </c>
      <c r="G1604" s="6">
        <f t="shared" si="31"/>
        <v>18233</v>
      </c>
    </row>
    <row r="1605" spans="1:8" hidden="1" x14ac:dyDescent="0.25">
      <c r="A1605" s="112">
        <v>44047</v>
      </c>
      <c r="B1605" s="10" t="s">
        <v>1399</v>
      </c>
      <c r="C1605" s="11" t="s">
        <v>1802</v>
      </c>
      <c r="E1605" s="8">
        <v>5414</v>
      </c>
      <c r="G1605" s="6">
        <f t="shared" si="31"/>
        <v>5414</v>
      </c>
    </row>
    <row r="1606" spans="1:8" hidden="1" x14ac:dyDescent="0.25">
      <c r="A1606" s="112">
        <v>44047</v>
      </c>
      <c r="B1606" s="10" t="s">
        <v>1399</v>
      </c>
      <c r="C1606" s="11" t="s">
        <v>1802</v>
      </c>
      <c r="E1606" s="8">
        <v>69763</v>
      </c>
      <c r="G1606" s="6">
        <f t="shared" si="31"/>
        <v>69763</v>
      </c>
    </row>
    <row r="1607" spans="1:8" hidden="1" x14ac:dyDescent="0.25">
      <c r="A1607" s="112">
        <v>44047</v>
      </c>
      <c r="B1607" s="10" t="s">
        <v>1399</v>
      </c>
      <c r="C1607" s="11" t="s">
        <v>1802</v>
      </c>
      <c r="E1607" s="8">
        <v>7107</v>
      </c>
      <c r="G1607" s="6">
        <f t="shared" si="31"/>
        <v>7107</v>
      </c>
    </row>
    <row r="1608" spans="1:8" hidden="1" x14ac:dyDescent="0.25">
      <c r="A1608" s="112">
        <v>44047</v>
      </c>
      <c r="B1608" s="10" t="s">
        <v>1399</v>
      </c>
      <c r="C1608" s="11" t="s">
        <v>1802</v>
      </c>
      <c r="F1608" s="9">
        <v>15205</v>
      </c>
      <c r="G1608" s="6">
        <f t="shared" si="31"/>
        <v>-15205</v>
      </c>
      <c r="H1608" s="7" t="s">
        <v>2319</v>
      </c>
    </row>
    <row r="1609" spans="1:8" hidden="1" x14ac:dyDescent="0.25">
      <c r="A1609" s="112">
        <v>44047</v>
      </c>
      <c r="B1609" s="10" t="s">
        <v>2651</v>
      </c>
      <c r="C1609" s="11" t="s">
        <v>1802</v>
      </c>
      <c r="E1609" s="8">
        <v>33160</v>
      </c>
      <c r="G1609" s="6">
        <f t="shared" si="31"/>
        <v>33160</v>
      </c>
    </row>
    <row r="1610" spans="1:8" hidden="1" x14ac:dyDescent="0.25">
      <c r="A1610" s="112">
        <v>44047</v>
      </c>
      <c r="B1610" s="10" t="s">
        <v>2651</v>
      </c>
      <c r="C1610" s="11" t="s">
        <v>1802</v>
      </c>
      <c r="E1610" s="8">
        <v>3431</v>
      </c>
      <c r="G1610" s="6">
        <f t="shared" si="31"/>
        <v>3431</v>
      </c>
    </row>
    <row r="1611" spans="1:8" hidden="1" x14ac:dyDescent="0.25">
      <c r="A1611" s="112">
        <v>44047</v>
      </c>
      <c r="B1611" s="10" t="s">
        <v>2651</v>
      </c>
      <c r="C1611" s="11" t="s">
        <v>1802</v>
      </c>
      <c r="E1611" s="8">
        <v>15621</v>
      </c>
      <c r="G1611" s="6">
        <f t="shared" si="31"/>
        <v>15621</v>
      </c>
    </row>
    <row r="1612" spans="1:8" hidden="1" x14ac:dyDescent="0.25">
      <c r="A1612" s="112">
        <v>44047</v>
      </c>
      <c r="B1612" s="10" t="s">
        <v>2651</v>
      </c>
      <c r="C1612" s="11" t="s">
        <v>1802</v>
      </c>
      <c r="E1612" s="8">
        <v>6790</v>
      </c>
      <c r="G1612" s="6">
        <f t="shared" si="31"/>
        <v>6790</v>
      </c>
    </row>
    <row r="1613" spans="1:8" hidden="1" x14ac:dyDescent="0.25">
      <c r="A1613" s="112">
        <v>44047</v>
      </c>
      <c r="B1613" s="10" t="s">
        <v>2651</v>
      </c>
      <c r="C1613" s="11" t="s">
        <v>1802</v>
      </c>
      <c r="E1613" s="8">
        <v>3380</v>
      </c>
      <c r="G1613" s="6">
        <f t="shared" si="31"/>
        <v>3380</v>
      </c>
    </row>
    <row r="1614" spans="1:8" hidden="1" x14ac:dyDescent="0.25">
      <c r="A1614" s="112">
        <v>44047</v>
      </c>
      <c r="B1614" s="10" t="s">
        <v>2651</v>
      </c>
      <c r="C1614" s="11" t="s">
        <v>1802</v>
      </c>
      <c r="E1614" s="8">
        <v>490</v>
      </c>
      <c r="G1614" s="6">
        <f t="shared" si="31"/>
        <v>490</v>
      </c>
    </row>
    <row r="1615" spans="1:8" hidden="1" x14ac:dyDescent="0.25">
      <c r="A1615" s="112">
        <v>44047</v>
      </c>
      <c r="B1615" s="10" t="s">
        <v>2651</v>
      </c>
      <c r="C1615" s="11" t="s">
        <v>1802</v>
      </c>
      <c r="E1615" s="8">
        <v>1418</v>
      </c>
      <c r="G1615" s="6">
        <f t="shared" si="31"/>
        <v>1418</v>
      </c>
    </row>
    <row r="1616" spans="1:8" hidden="1" x14ac:dyDescent="0.25">
      <c r="A1616" s="112">
        <v>44047</v>
      </c>
      <c r="B1616" s="10" t="s">
        <v>2651</v>
      </c>
      <c r="C1616" s="11" t="s">
        <v>1802</v>
      </c>
      <c r="E1616" s="8">
        <v>19641</v>
      </c>
      <c r="G1616" s="6">
        <f t="shared" si="31"/>
        <v>19641</v>
      </c>
    </row>
    <row r="1617" spans="1:8" hidden="1" x14ac:dyDescent="0.25">
      <c r="A1617" s="112">
        <v>44047</v>
      </c>
      <c r="B1617" s="10" t="s">
        <v>2651</v>
      </c>
      <c r="C1617" s="11" t="s">
        <v>1802</v>
      </c>
      <c r="E1617" s="8">
        <v>14297</v>
      </c>
      <c r="G1617" s="6">
        <f t="shared" si="31"/>
        <v>14297</v>
      </c>
    </row>
    <row r="1618" spans="1:8" hidden="1" x14ac:dyDescent="0.25">
      <c r="A1618" s="112">
        <v>44047</v>
      </c>
      <c r="B1618" s="10" t="s">
        <v>2651</v>
      </c>
      <c r="C1618" s="11" t="s">
        <v>1802</v>
      </c>
      <c r="E1618" s="8">
        <v>24978</v>
      </c>
      <c r="G1618" s="6">
        <f t="shared" si="31"/>
        <v>24978</v>
      </c>
    </row>
    <row r="1619" spans="1:8" hidden="1" x14ac:dyDescent="0.25">
      <c r="A1619" s="112">
        <v>44047</v>
      </c>
      <c r="B1619" s="10" t="s">
        <v>2651</v>
      </c>
      <c r="C1619" s="11" t="s">
        <v>1802</v>
      </c>
      <c r="E1619" s="8">
        <v>4540</v>
      </c>
      <c r="G1619" s="6">
        <f t="shared" si="31"/>
        <v>4540</v>
      </c>
    </row>
    <row r="1620" spans="1:8" hidden="1" x14ac:dyDescent="0.25">
      <c r="A1620" s="112">
        <v>44047</v>
      </c>
      <c r="B1620" s="10" t="s">
        <v>2651</v>
      </c>
      <c r="C1620" s="11" t="s">
        <v>1802</v>
      </c>
      <c r="E1620" s="8">
        <v>14211</v>
      </c>
      <c r="G1620" s="6">
        <f t="shared" si="31"/>
        <v>14211</v>
      </c>
    </row>
    <row r="1621" spans="1:8" hidden="1" x14ac:dyDescent="0.25">
      <c r="A1621" s="112">
        <v>44047</v>
      </c>
      <c r="B1621" s="10" t="s">
        <v>5547</v>
      </c>
      <c r="C1621" s="11" t="s">
        <v>1802</v>
      </c>
      <c r="E1621" s="8">
        <v>2620</v>
      </c>
      <c r="G1621" s="6">
        <f t="shared" si="31"/>
        <v>2620</v>
      </c>
    </row>
    <row r="1622" spans="1:8" hidden="1" x14ac:dyDescent="0.25">
      <c r="A1622" s="112">
        <v>44047</v>
      </c>
      <c r="B1622" s="10" t="s">
        <v>5547</v>
      </c>
      <c r="C1622" s="11" t="s">
        <v>1802</v>
      </c>
      <c r="E1622" s="8">
        <v>3890</v>
      </c>
      <c r="G1622" s="6">
        <f t="shared" si="31"/>
        <v>3890</v>
      </c>
    </row>
    <row r="1623" spans="1:8" hidden="1" x14ac:dyDescent="0.25">
      <c r="A1623" s="112">
        <v>44047</v>
      </c>
      <c r="B1623" s="10" t="s">
        <v>5547</v>
      </c>
      <c r="C1623" s="11" t="s">
        <v>1802</v>
      </c>
      <c r="E1623" s="8">
        <v>2500</v>
      </c>
      <c r="G1623" s="6">
        <f t="shared" si="31"/>
        <v>2500</v>
      </c>
    </row>
    <row r="1624" spans="1:8" hidden="1" x14ac:dyDescent="0.25">
      <c r="A1624" s="112">
        <v>44047</v>
      </c>
      <c r="B1624" s="10" t="s">
        <v>18</v>
      </c>
      <c r="C1624" s="11" t="s">
        <v>1802</v>
      </c>
      <c r="E1624" s="8">
        <v>57195</v>
      </c>
      <c r="G1624" s="6">
        <f t="shared" si="31"/>
        <v>57195</v>
      </c>
    </row>
    <row r="1625" spans="1:8" hidden="1" x14ac:dyDescent="0.25">
      <c r="A1625" s="112">
        <v>44047</v>
      </c>
      <c r="B1625" s="10" t="s">
        <v>18</v>
      </c>
      <c r="C1625" s="11" t="s">
        <v>1802</v>
      </c>
      <c r="E1625" s="8">
        <v>1717</v>
      </c>
      <c r="G1625" s="6">
        <f t="shared" si="31"/>
        <v>1717</v>
      </c>
    </row>
    <row r="1626" spans="1:8" hidden="1" x14ac:dyDescent="0.25">
      <c r="A1626" s="112">
        <v>44047</v>
      </c>
      <c r="B1626" s="10" t="s">
        <v>18</v>
      </c>
      <c r="C1626" s="11" t="s">
        <v>1802</v>
      </c>
      <c r="E1626" s="8">
        <v>1215</v>
      </c>
      <c r="G1626" s="6">
        <f t="shared" si="31"/>
        <v>1215</v>
      </c>
    </row>
    <row r="1627" spans="1:8" hidden="1" x14ac:dyDescent="0.25">
      <c r="A1627" s="112">
        <v>44047</v>
      </c>
      <c r="B1627" s="10" t="s">
        <v>18</v>
      </c>
      <c r="C1627" s="11" t="s">
        <v>1802</v>
      </c>
      <c r="E1627" s="8">
        <v>710</v>
      </c>
      <c r="G1627" s="6">
        <f t="shared" si="31"/>
        <v>710</v>
      </c>
    </row>
    <row r="1628" spans="1:8" hidden="1" x14ac:dyDescent="0.25">
      <c r="A1628" s="112">
        <v>44047</v>
      </c>
      <c r="B1628" s="10" t="s">
        <v>18</v>
      </c>
      <c r="C1628" s="11" t="s">
        <v>1802</v>
      </c>
      <c r="E1628" s="8">
        <v>650</v>
      </c>
      <c r="G1628" s="6">
        <f t="shared" si="31"/>
        <v>650</v>
      </c>
    </row>
    <row r="1629" spans="1:8" hidden="1" x14ac:dyDescent="0.25">
      <c r="A1629" s="112">
        <v>44047</v>
      </c>
      <c r="B1629" s="10" t="s">
        <v>18</v>
      </c>
      <c r="C1629" s="11" t="s">
        <v>1802</v>
      </c>
      <c r="E1629" s="8">
        <v>1340</v>
      </c>
      <c r="G1629" s="6">
        <f t="shared" si="31"/>
        <v>1340</v>
      </c>
    </row>
    <row r="1630" spans="1:8" hidden="1" x14ac:dyDescent="0.25">
      <c r="A1630" s="112">
        <v>44047</v>
      </c>
      <c r="B1630" s="10" t="s">
        <v>2651</v>
      </c>
      <c r="C1630" s="11" t="s">
        <v>1802</v>
      </c>
      <c r="E1630" s="8">
        <v>5455</v>
      </c>
      <c r="G1630" s="6">
        <f t="shared" si="31"/>
        <v>5455</v>
      </c>
      <c r="H1630" s="7" t="s">
        <v>6087</v>
      </c>
    </row>
    <row r="1631" spans="1:8" hidden="1" x14ac:dyDescent="0.25">
      <c r="A1631" s="112">
        <v>44047</v>
      </c>
      <c r="B1631" s="10" t="s">
        <v>2651</v>
      </c>
      <c r="C1631" s="11" t="s">
        <v>1802</v>
      </c>
      <c r="E1631" s="8">
        <v>4056</v>
      </c>
      <c r="G1631" s="6">
        <f t="shared" si="31"/>
        <v>4056</v>
      </c>
      <c r="H1631" s="7" t="s">
        <v>6087</v>
      </c>
    </row>
    <row r="1632" spans="1:8" hidden="1" x14ac:dyDescent="0.25">
      <c r="A1632" s="112">
        <v>44047</v>
      </c>
      <c r="B1632" s="10" t="s">
        <v>2651</v>
      </c>
      <c r="C1632" s="11" t="s">
        <v>1802</v>
      </c>
      <c r="E1632" s="8">
        <v>23421</v>
      </c>
      <c r="G1632" s="6">
        <f t="shared" si="31"/>
        <v>23421</v>
      </c>
      <c r="H1632" s="7" t="s">
        <v>6087</v>
      </c>
    </row>
    <row r="1633" spans="1:8" hidden="1" x14ac:dyDescent="0.25">
      <c r="A1633" s="112">
        <v>44047</v>
      </c>
      <c r="B1633" s="10" t="s">
        <v>2651</v>
      </c>
      <c r="C1633" s="11" t="s">
        <v>1802</v>
      </c>
      <c r="E1633" s="8">
        <v>1887</v>
      </c>
      <c r="G1633" s="6">
        <f t="shared" si="31"/>
        <v>1887</v>
      </c>
      <c r="H1633" s="7" t="s">
        <v>6087</v>
      </c>
    </row>
    <row r="1634" spans="1:8" hidden="1" x14ac:dyDescent="0.25">
      <c r="A1634" s="112">
        <v>44047</v>
      </c>
      <c r="B1634" s="10" t="s">
        <v>2651</v>
      </c>
      <c r="C1634" s="11" t="s">
        <v>1802</v>
      </c>
      <c r="E1634" s="8">
        <v>10816</v>
      </c>
      <c r="G1634" s="6">
        <f t="shared" si="31"/>
        <v>10816</v>
      </c>
      <c r="H1634" s="7" t="s">
        <v>6087</v>
      </c>
    </row>
    <row r="1635" spans="1:8" hidden="1" x14ac:dyDescent="0.25">
      <c r="A1635" s="112">
        <v>44047</v>
      </c>
      <c r="B1635" s="10" t="s">
        <v>2651</v>
      </c>
      <c r="C1635" s="11" t="s">
        <v>1802</v>
      </c>
      <c r="E1635" s="8">
        <v>1025</v>
      </c>
      <c r="G1635" s="6">
        <f t="shared" si="31"/>
        <v>1025</v>
      </c>
      <c r="H1635" s="7" t="s">
        <v>6088</v>
      </c>
    </row>
    <row r="1636" spans="1:8" hidden="1" x14ac:dyDescent="0.25">
      <c r="A1636" s="112">
        <v>44047</v>
      </c>
      <c r="B1636" s="10" t="s">
        <v>2651</v>
      </c>
      <c r="C1636" s="11" t="s">
        <v>1802</v>
      </c>
      <c r="E1636" s="8">
        <v>1200</v>
      </c>
      <c r="G1636" s="6">
        <f t="shared" si="31"/>
        <v>1200</v>
      </c>
      <c r="H1636" s="7" t="s">
        <v>6088</v>
      </c>
    </row>
    <row r="1637" spans="1:8" hidden="1" x14ac:dyDescent="0.25">
      <c r="A1637" s="112">
        <v>44047</v>
      </c>
      <c r="B1637" s="10" t="s">
        <v>2651</v>
      </c>
      <c r="C1637" s="11" t="s">
        <v>1802</v>
      </c>
      <c r="E1637" s="8">
        <v>5960</v>
      </c>
      <c r="G1637" s="6">
        <f t="shared" si="31"/>
        <v>5960</v>
      </c>
      <c r="H1637" s="7" t="s">
        <v>6088</v>
      </c>
    </row>
    <row r="1638" spans="1:8" hidden="1" x14ac:dyDescent="0.25">
      <c r="A1638" s="112">
        <v>44047</v>
      </c>
      <c r="B1638" s="10" t="s">
        <v>2651</v>
      </c>
      <c r="C1638" s="11" t="s">
        <v>1802</v>
      </c>
      <c r="E1638" s="8">
        <v>8921</v>
      </c>
      <c r="G1638" s="6">
        <f t="shared" si="31"/>
        <v>8921</v>
      </c>
      <c r="H1638" s="7" t="s">
        <v>6088</v>
      </c>
    </row>
    <row r="1639" spans="1:8" hidden="1" x14ac:dyDescent="0.25">
      <c r="A1639" s="112">
        <v>44047</v>
      </c>
      <c r="B1639" s="10" t="s">
        <v>2651</v>
      </c>
      <c r="C1639" s="11" t="s">
        <v>1802</v>
      </c>
      <c r="E1639" s="8">
        <v>3148</v>
      </c>
      <c r="G1639" s="6">
        <f t="shared" si="31"/>
        <v>3148</v>
      </c>
      <c r="H1639" s="7" t="s">
        <v>6088</v>
      </c>
    </row>
    <row r="1640" spans="1:8" hidden="1" x14ac:dyDescent="0.25">
      <c r="A1640" s="112">
        <v>44047</v>
      </c>
      <c r="B1640" s="10" t="s">
        <v>2651</v>
      </c>
      <c r="C1640" s="11" t="s">
        <v>1802</v>
      </c>
      <c r="E1640" s="8">
        <v>36277</v>
      </c>
      <c r="G1640" s="6">
        <f t="shared" si="31"/>
        <v>36277</v>
      </c>
      <c r="H1640" s="7" t="s">
        <v>6088</v>
      </c>
    </row>
    <row r="1641" spans="1:8" hidden="1" x14ac:dyDescent="0.25">
      <c r="A1641" s="112">
        <v>44047</v>
      </c>
      <c r="B1641" s="10" t="s">
        <v>2651</v>
      </c>
      <c r="C1641" s="11" t="s">
        <v>1802</v>
      </c>
      <c r="E1641" s="8">
        <v>247</v>
      </c>
      <c r="G1641" s="6">
        <f t="shared" si="31"/>
        <v>247</v>
      </c>
      <c r="H1641" s="7" t="s">
        <v>6088</v>
      </c>
    </row>
    <row r="1642" spans="1:8" hidden="1" x14ac:dyDescent="0.25">
      <c r="A1642" s="112">
        <v>44055</v>
      </c>
      <c r="B1642" s="10" t="s">
        <v>2651</v>
      </c>
      <c r="C1642" s="11" t="s">
        <v>166</v>
      </c>
      <c r="E1642" s="8">
        <v>13200</v>
      </c>
      <c r="G1642" s="6">
        <f t="shared" si="31"/>
        <v>13200</v>
      </c>
    </row>
    <row r="1643" spans="1:8" hidden="1" x14ac:dyDescent="0.25">
      <c r="A1643" s="112">
        <v>44055</v>
      </c>
      <c r="B1643" s="10" t="s">
        <v>5810</v>
      </c>
      <c r="C1643" s="11" t="s">
        <v>166</v>
      </c>
      <c r="E1643" s="8">
        <v>8660</v>
      </c>
      <c r="G1643" s="6">
        <f t="shared" si="31"/>
        <v>8660</v>
      </c>
    </row>
    <row r="1644" spans="1:8" hidden="1" x14ac:dyDescent="0.25">
      <c r="A1644" s="112">
        <v>44055</v>
      </c>
      <c r="B1644" s="10" t="s">
        <v>1399</v>
      </c>
      <c r="C1644" s="11" t="s">
        <v>166</v>
      </c>
      <c r="E1644" s="8">
        <v>77000</v>
      </c>
      <c r="G1644" s="6">
        <f t="shared" si="31"/>
        <v>77000</v>
      </c>
    </row>
    <row r="1645" spans="1:8" hidden="1" x14ac:dyDescent="0.25">
      <c r="A1645" s="112">
        <v>44055</v>
      </c>
      <c r="B1645" s="10" t="s">
        <v>2651</v>
      </c>
      <c r="C1645" s="11" t="s">
        <v>169</v>
      </c>
      <c r="E1645" s="8">
        <v>6885</v>
      </c>
      <c r="G1645" s="6">
        <f t="shared" si="31"/>
        <v>6885</v>
      </c>
    </row>
    <row r="1646" spans="1:8" hidden="1" x14ac:dyDescent="0.25">
      <c r="A1646" s="112">
        <v>44058</v>
      </c>
      <c r="B1646" s="519" t="s">
        <v>1399</v>
      </c>
      <c r="C1646" s="51" t="s">
        <v>166</v>
      </c>
      <c r="D1646" s="772"/>
      <c r="E1646" s="520"/>
      <c r="F1646" s="521">
        <v>127115</v>
      </c>
      <c r="G1646" s="522">
        <f t="shared" si="31"/>
        <v>-127115</v>
      </c>
      <c r="H1646" s="523"/>
    </row>
    <row r="1647" spans="1:8" hidden="1" x14ac:dyDescent="0.25">
      <c r="A1647" s="112">
        <v>44058</v>
      </c>
      <c r="B1647" s="519" t="s">
        <v>2651</v>
      </c>
      <c r="C1647" s="11" t="s">
        <v>166</v>
      </c>
      <c r="E1647" s="108"/>
      <c r="F1647" s="110">
        <v>13200</v>
      </c>
      <c r="G1647" s="6">
        <f t="shared" si="31"/>
        <v>-13200</v>
      </c>
      <c r="H1647" s="524" t="s">
        <v>6103</v>
      </c>
    </row>
    <row r="1648" spans="1:8" hidden="1" x14ac:dyDescent="0.25">
      <c r="A1648" s="112">
        <v>44058</v>
      </c>
      <c r="B1648" s="519" t="s">
        <v>5810</v>
      </c>
      <c r="C1648" s="11" t="s">
        <v>166</v>
      </c>
      <c r="E1648" s="108"/>
      <c r="F1648" s="110">
        <v>56510</v>
      </c>
      <c r="G1648" s="6">
        <f t="shared" si="31"/>
        <v>-56510</v>
      </c>
      <c r="H1648" s="525"/>
    </row>
    <row r="1649" spans="1:8" ht="16.5" hidden="1" thickBot="1" x14ac:dyDescent="0.3">
      <c r="A1649" s="112">
        <v>44058</v>
      </c>
      <c r="B1649" s="519" t="s">
        <v>1399</v>
      </c>
      <c r="C1649" s="52" t="s">
        <v>166</v>
      </c>
      <c r="D1649" s="773"/>
      <c r="E1649" s="526"/>
      <c r="F1649" s="527">
        <v>3175</v>
      </c>
      <c r="G1649" s="528">
        <f t="shared" si="31"/>
        <v>-3175</v>
      </c>
      <c r="H1649" s="529"/>
    </row>
    <row r="1650" spans="1:8" hidden="1" x14ac:dyDescent="0.25">
      <c r="A1650" s="112">
        <v>44058</v>
      </c>
      <c r="B1650" s="10" t="s">
        <v>18</v>
      </c>
      <c r="C1650" s="51" t="s">
        <v>1802</v>
      </c>
      <c r="D1650" s="772"/>
      <c r="E1650" s="520"/>
      <c r="F1650" s="521">
        <v>60802</v>
      </c>
      <c r="G1650" s="522">
        <f t="shared" si="31"/>
        <v>-60802</v>
      </c>
      <c r="H1650" s="530"/>
    </row>
    <row r="1651" spans="1:8" hidden="1" x14ac:dyDescent="0.25">
      <c r="A1651" s="112">
        <v>44058</v>
      </c>
      <c r="B1651" s="10" t="s">
        <v>5547</v>
      </c>
      <c r="C1651" s="11" t="s">
        <v>1802</v>
      </c>
      <c r="E1651" s="108"/>
      <c r="F1651" s="110">
        <v>9010</v>
      </c>
      <c r="G1651" s="6">
        <f t="shared" si="31"/>
        <v>-9010</v>
      </c>
      <c r="H1651" s="524" t="s">
        <v>6103</v>
      </c>
    </row>
    <row r="1652" spans="1:8" ht="16.5" hidden="1" thickBot="1" x14ac:dyDescent="0.3">
      <c r="A1652" s="112">
        <v>44058</v>
      </c>
      <c r="B1652" s="10" t="s">
        <v>2651</v>
      </c>
      <c r="C1652" s="52" t="s">
        <v>1802</v>
      </c>
      <c r="D1652" s="773"/>
      <c r="E1652" s="526"/>
      <c r="F1652" s="527">
        <v>130188</v>
      </c>
      <c r="G1652" s="528">
        <f t="shared" si="31"/>
        <v>-130188</v>
      </c>
      <c r="H1652" s="529"/>
    </row>
    <row r="1653" spans="1:8" ht="16.5" hidden="1" thickBot="1" x14ac:dyDescent="0.3">
      <c r="A1653" s="112">
        <v>44058</v>
      </c>
      <c r="B1653" s="10" t="s">
        <v>2651</v>
      </c>
      <c r="C1653" s="531" t="s">
        <v>1802</v>
      </c>
      <c r="D1653" s="774"/>
      <c r="E1653" s="532"/>
      <c r="F1653" s="533">
        <v>300000</v>
      </c>
      <c r="G1653" s="534">
        <f t="shared" si="31"/>
        <v>-300000</v>
      </c>
      <c r="H1653" s="535" t="s">
        <v>6103</v>
      </c>
    </row>
    <row r="1654" spans="1:8" hidden="1" x14ac:dyDescent="0.25">
      <c r="A1654" s="112">
        <v>44077</v>
      </c>
      <c r="B1654" s="10" t="s">
        <v>1399</v>
      </c>
      <c r="C1654" s="11" t="s">
        <v>1802</v>
      </c>
      <c r="E1654" s="8">
        <v>76358</v>
      </c>
      <c r="G1654" s="6">
        <f t="shared" si="31"/>
        <v>76358</v>
      </c>
    </row>
    <row r="1655" spans="1:8" hidden="1" x14ac:dyDescent="0.25">
      <c r="A1655" s="112">
        <v>44077</v>
      </c>
      <c r="B1655" s="10" t="s">
        <v>1399</v>
      </c>
      <c r="C1655" s="11" t="s">
        <v>1802</v>
      </c>
      <c r="E1655" s="8">
        <v>48926</v>
      </c>
      <c r="G1655" s="6">
        <f t="shared" si="31"/>
        <v>48926</v>
      </c>
    </row>
    <row r="1656" spans="1:8" hidden="1" x14ac:dyDescent="0.25">
      <c r="A1656" s="112">
        <v>44077</v>
      </c>
      <c r="B1656" s="10" t="s">
        <v>6102</v>
      </c>
      <c r="C1656" s="11" t="s">
        <v>1802</v>
      </c>
      <c r="E1656" s="8">
        <v>33935</v>
      </c>
      <c r="G1656" s="6">
        <f t="shared" si="31"/>
        <v>33935</v>
      </c>
    </row>
    <row r="1657" spans="1:8" hidden="1" x14ac:dyDescent="0.25">
      <c r="A1657" s="112">
        <v>44077</v>
      </c>
      <c r="B1657" s="10" t="s">
        <v>6102</v>
      </c>
      <c r="C1657" s="11" t="s">
        <v>1802</v>
      </c>
      <c r="E1657" s="8">
        <v>92463</v>
      </c>
      <c r="G1657" s="6">
        <f t="shared" si="31"/>
        <v>92463</v>
      </c>
    </row>
    <row r="1658" spans="1:8" hidden="1" x14ac:dyDescent="0.25">
      <c r="A1658" s="112">
        <v>44077</v>
      </c>
      <c r="B1658" s="10" t="s">
        <v>2651</v>
      </c>
      <c r="C1658" s="11" t="s">
        <v>1802</v>
      </c>
      <c r="E1658" s="8">
        <v>11804</v>
      </c>
      <c r="G1658" s="6">
        <f t="shared" si="31"/>
        <v>11804</v>
      </c>
    </row>
    <row r="1659" spans="1:8" hidden="1" x14ac:dyDescent="0.25">
      <c r="A1659" s="112">
        <v>44079</v>
      </c>
      <c r="B1659" s="10" t="s">
        <v>2651</v>
      </c>
      <c r="C1659" s="11" t="s">
        <v>5680</v>
      </c>
      <c r="D1659" s="766" t="s">
        <v>8036</v>
      </c>
      <c r="E1659" s="8">
        <v>72400</v>
      </c>
      <c r="G1659" s="6">
        <f t="shared" si="31"/>
        <v>72400</v>
      </c>
    </row>
    <row r="1660" spans="1:8" hidden="1" x14ac:dyDescent="0.25">
      <c r="A1660" s="112">
        <v>44079</v>
      </c>
      <c r="B1660" s="10" t="s">
        <v>2651</v>
      </c>
      <c r="C1660" s="11" t="s">
        <v>169</v>
      </c>
      <c r="E1660" s="8">
        <v>25350</v>
      </c>
      <c r="G1660" s="6">
        <f t="shared" si="31"/>
        <v>25350</v>
      </c>
    </row>
    <row r="1661" spans="1:8" hidden="1" x14ac:dyDescent="0.25">
      <c r="A1661" s="112">
        <v>44079</v>
      </c>
      <c r="B1661" s="10" t="s">
        <v>1399</v>
      </c>
      <c r="C1661" s="11" t="s">
        <v>164</v>
      </c>
      <c r="F1661" s="9">
        <v>50000</v>
      </c>
      <c r="G1661" s="6">
        <f t="shared" si="31"/>
        <v>-50000</v>
      </c>
      <c r="H1661" s="7" t="s">
        <v>1156</v>
      </c>
    </row>
    <row r="1662" spans="1:8" hidden="1" x14ac:dyDescent="0.25">
      <c r="A1662" s="112">
        <v>44083</v>
      </c>
      <c r="B1662" s="10" t="s">
        <v>2651</v>
      </c>
      <c r="C1662" s="11" t="s">
        <v>169</v>
      </c>
      <c r="E1662" s="8">
        <v>8000</v>
      </c>
      <c r="G1662" s="6">
        <f t="shared" si="31"/>
        <v>8000</v>
      </c>
    </row>
    <row r="1663" spans="1:8" hidden="1" x14ac:dyDescent="0.25">
      <c r="A1663" s="112">
        <v>44084</v>
      </c>
      <c r="B1663" s="10" t="s">
        <v>5810</v>
      </c>
      <c r="C1663" s="11" t="s">
        <v>164</v>
      </c>
      <c r="E1663" s="8">
        <v>7621</v>
      </c>
      <c r="G1663" s="6">
        <f t="shared" si="31"/>
        <v>7621</v>
      </c>
    </row>
    <row r="1664" spans="1:8" hidden="1" x14ac:dyDescent="0.25">
      <c r="A1664" s="112">
        <v>44084</v>
      </c>
      <c r="B1664" s="10" t="s">
        <v>2651</v>
      </c>
      <c r="C1664" s="11" t="s">
        <v>169</v>
      </c>
      <c r="E1664" s="8">
        <v>24251</v>
      </c>
      <c r="G1664" s="6">
        <f t="shared" si="31"/>
        <v>24251</v>
      </c>
    </row>
    <row r="1665" spans="1:8" hidden="1" x14ac:dyDescent="0.25">
      <c r="A1665" s="112">
        <v>44084</v>
      </c>
      <c r="B1665" s="10" t="s">
        <v>2651</v>
      </c>
      <c r="C1665" s="11" t="s">
        <v>5680</v>
      </c>
      <c r="D1665" s="766" t="s">
        <v>8684</v>
      </c>
      <c r="E1665" s="8">
        <v>5800</v>
      </c>
      <c r="G1665" s="6">
        <f t="shared" si="31"/>
        <v>5800</v>
      </c>
    </row>
    <row r="1666" spans="1:8" hidden="1" x14ac:dyDescent="0.25">
      <c r="A1666" s="112">
        <v>44098</v>
      </c>
      <c r="B1666" s="10" t="s">
        <v>1399</v>
      </c>
      <c r="C1666" s="11" t="s">
        <v>164</v>
      </c>
      <c r="E1666" s="8">
        <v>62012</v>
      </c>
      <c r="G1666" s="6">
        <f t="shared" si="31"/>
        <v>62012</v>
      </c>
    </row>
    <row r="1667" spans="1:8" hidden="1" x14ac:dyDescent="0.25">
      <c r="A1667" s="112">
        <v>44102</v>
      </c>
      <c r="B1667" s="10" t="s">
        <v>2651</v>
      </c>
      <c r="C1667" s="11" t="s">
        <v>5680</v>
      </c>
      <c r="F1667" s="9">
        <v>55500</v>
      </c>
      <c r="G1667" s="6">
        <f t="shared" si="31"/>
        <v>-55500</v>
      </c>
      <c r="H1667" s="77" t="s">
        <v>6185</v>
      </c>
    </row>
    <row r="1668" spans="1:8" hidden="1" x14ac:dyDescent="0.25">
      <c r="A1668" s="112">
        <v>44102</v>
      </c>
      <c r="B1668" s="10" t="s">
        <v>5719</v>
      </c>
      <c r="C1668" s="11" t="s">
        <v>5680</v>
      </c>
      <c r="F1668" s="9">
        <v>44500</v>
      </c>
      <c r="G1668" s="6">
        <f t="shared" si="31"/>
        <v>-44500</v>
      </c>
      <c r="H1668" s="79"/>
    </row>
    <row r="1669" spans="1:8" hidden="1" x14ac:dyDescent="0.25">
      <c r="A1669" s="112">
        <v>44102</v>
      </c>
      <c r="B1669" s="10" t="s">
        <v>5810</v>
      </c>
      <c r="C1669" s="11" t="s">
        <v>164</v>
      </c>
      <c r="E1669" s="8">
        <v>22589</v>
      </c>
      <c r="G1669" s="6">
        <f t="shared" si="31"/>
        <v>22589</v>
      </c>
      <c r="H1669" s="7" t="s">
        <v>6191</v>
      </c>
    </row>
    <row r="1670" spans="1:8" hidden="1" x14ac:dyDescent="0.25">
      <c r="A1670" s="112">
        <v>44102</v>
      </c>
      <c r="B1670" s="10" t="s">
        <v>18</v>
      </c>
      <c r="C1670" s="11" t="s">
        <v>1802</v>
      </c>
      <c r="E1670" s="291">
        <v>26870</v>
      </c>
      <c r="G1670" s="6">
        <f t="shared" si="31"/>
        <v>26870</v>
      </c>
    </row>
    <row r="1671" spans="1:8" hidden="1" x14ac:dyDescent="0.25">
      <c r="A1671" s="112">
        <v>44102</v>
      </c>
      <c r="B1671" s="10" t="s">
        <v>1399</v>
      </c>
      <c r="C1671" s="11" t="s">
        <v>1802</v>
      </c>
      <c r="E1671" s="8">
        <v>20391</v>
      </c>
      <c r="G1671" s="6">
        <f t="shared" si="31"/>
        <v>20391</v>
      </c>
    </row>
    <row r="1672" spans="1:8" hidden="1" x14ac:dyDescent="0.25">
      <c r="A1672" s="112">
        <v>44102</v>
      </c>
      <c r="B1672" s="10" t="s">
        <v>18</v>
      </c>
      <c r="C1672" s="11" t="s">
        <v>1802</v>
      </c>
      <c r="E1672" s="8">
        <v>37980</v>
      </c>
      <c r="G1672" s="6">
        <f t="shared" si="31"/>
        <v>37980</v>
      </c>
    </row>
    <row r="1673" spans="1:8" hidden="1" x14ac:dyDescent="0.25">
      <c r="A1673" s="112">
        <v>44102</v>
      </c>
      <c r="B1673" s="10" t="s">
        <v>1399</v>
      </c>
      <c r="C1673" s="11" t="s">
        <v>1802</v>
      </c>
      <c r="E1673" s="8">
        <v>27725</v>
      </c>
      <c r="G1673" s="6">
        <f t="shared" si="31"/>
        <v>27725</v>
      </c>
    </row>
    <row r="1674" spans="1:8" hidden="1" x14ac:dyDescent="0.25">
      <c r="A1674" s="112">
        <v>44102</v>
      </c>
      <c r="B1674" s="10" t="s">
        <v>18</v>
      </c>
      <c r="C1674" s="11" t="s">
        <v>1802</v>
      </c>
      <c r="E1674" s="8">
        <v>1580</v>
      </c>
      <c r="G1674" s="6">
        <f t="shared" si="31"/>
        <v>1580</v>
      </c>
    </row>
    <row r="1675" spans="1:8" hidden="1" x14ac:dyDescent="0.25">
      <c r="A1675" s="112">
        <v>44102</v>
      </c>
      <c r="B1675" s="10" t="s">
        <v>2651</v>
      </c>
      <c r="C1675" s="11" t="s">
        <v>1802</v>
      </c>
      <c r="E1675" s="8">
        <v>13174</v>
      </c>
      <c r="G1675" s="6">
        <f t="shared" si="31"/>
        <v>13174</v>
      </c>
    </row>
    <row r="1676" spans="1:8" ht="16.5" hidden="1" thickBot="1" x14ac:dyDescent="0.3">
      <c r="A1676" s="112">
        <v>44102</v>
      </c>
      <c r="B1676" s="10" t="s">
        <v>18</v>
      </c>
      <c r="C1676" s="11" t="s">
        <v>1802</v>
      </c>
      <c r="E1676" s="292">
        <v>4150</v>
      </c>
      <c r="G1676" s="6">
        <f t="shared" si="31"/>
        <v>4150</v>
      </c>
    </row>
    <row r="1677" spans="1:8" hidden="1" x14ac:dyDescent="0.25">
      <c r="A1677" s="112">
        <v>44106</v>
      </c>
      <c r="B1677" s="10" t="s">
        <v>1399</v>
      </c>
      <c r="C1677" s="11" t="s">
        <v>166</v>
      </c>
      <c r="E1677" s="8">
        <v>498936</v>
      </c>
      <c r="G1677" s="6">
        <f t="shared" si="31"/>
        <v>498936</v>
      </c>
    </row>
    <row r="1678" spans="1:8" hidden="1" x14ac:dyDescent="0.25">
      <c r="A1678" s="112">
        <v>44106</v>
      </c>
      <c r="B1678" s="10" t="s">
        <v>2651</v>
      </c>
      <c r="C1678" s="11" t="s">
        <v>5680</v>
      </c>
      <c r="E1678" s="8">
        <v>6000</v>
      </c>
      <c r="G1678" s="6">
        <f t="shared" si="31"/>
        <v>6000</v>
      </c>
    </row>
    <row r="1679" spans="1:8" hidden="1" x14ac:dyDescent="0.25">
      <c r="A1679" s="112">
        <v>44111</v>
      </c>
      <c r="B1679" s="10" t="s">
        <v>2651</v>
      </c>
      <c r="C1679" s="11" t="s">
        <v>169</v>
      </c>
      <c r="E1679" s="8">
        <v>181857</v>
      </c>
      <c r="G1679" s="6">
        <f t="shared" si="31"/>
        <v>181857</v>
      </c>
    </row>
    <row r="1680" spans="1:8" hidden="1" x14ac:dyDescent="0.25">
      <c r="A1680" s="112">
        <v>44112</v>
      </c>
      <c r="B1680" s="10" t="s">
        <v>2651</v>
      </c>
      <c r="C1680" s="11" t="s">
        <v>169</v>
      </c>
      <c r="E1680" s="8">
        <v>21013</v>
      </c>
      <c r="G1680" s="6">
        <f t="shared" si="31"/>
        <v>21013</v>
      </c>
    </row>
    <row r="1681" spans="1:8" hidden="1" x14ac:dyDescent="0.25">
      <c r="A1681" s="112">
        <v>44113</v>
      </c>
      <c r="B1681" s="10" t="s">
        <v>2651</v>
      </c>
      <c r="C1681" s="11" t="s">
        <v>169</v>
      </c>
      <c r="E1681" s="8">
        <v>81419</v>
      </c>
      <c r="G1681" s="6">
        <f t="shared" si="31"/>
        <v>81419</v>
      </c>
    </row>
    <row r="1682" spans="1:8" hidden="1" x14ac:dyDescent="0.25">
      <c r="A1682" s="112">
        <v>44114</v>
      </c>
      <c r="B1682" s="10" t="s">
        <v>1399</v>
      </c>
      <c r="C1682" s="11" t="s">
        <v>5680</v>
      </c>
      <c r="D1682" s="766" t="s">
        <v>8356</v>
      </c>
      <c r="E1682" s="8">
        <v>39000</v>
      </c>
      <c r="G1682" s="6">
        <f t="shared" si="31"/>
        <v>39000</v>
      </c>
    </row>
    <row r="1683" spans="1:8" hidden="1" x14ac:dyDescent="0.25">
      <c r="A1683" s="112">
        <v>44117</v>
      </c>
      <c r="B1683" s="10" t="s">
        <v>1399</v>
      </c>
      <c r="C1683" s="11" t="s">
        <v>180</v>
      </c>
      <c r="E1683" s="8">
        <v>206380</v>
      </c>
      <c r="G1683" s="6">
        <f t="shared" si="31"/>
        <v>206380</v>
      </c>
    </row>
    <row r="1684" spans="1:8" hidden="1" x14ac:dyDescent="0.25">
      <c r="A1684" s="112">
        <v>44117</v>
      </c>
      <c r="B1684" s="10" t="s">
        <v>1399</v>
      </c>
      <c r="C1684" s="11" t="s">
        <v>180</v>
      </c>
      <c r="E1684" s="8">
        <v>46360</v>
      </c>
      <c r="G1684" s="6">
        <f t="shared" si="31"/>
        <v>46360</v>
      </c>
    </row>
    <row r="1685" spans="1:8" hidden="1" x14ac:dyDescent="0.25">
      <c r="A1685" s="112">
        <v>44117</v>
      </c>
      <c r="B1685" s="519" t="s">
        <v>4883</v>
      </c>
      <c r="C1685" s="13" t="s">
        <v>164</v>
      </c>
      <c r="D1685" s="764"/>
      <c r="E1685" s="22"/>
      <c r="F1685" s="279">
        <v>21264</v>
      </c>
      <c r="G1685" s="6">
        <f t="shared" si="31"/>
        <v>-21264</v>
      </c>
      <c r="H1685" s="77"/>
    </row>
    <row r="1686" spans="1:8" hidden="1" x14ac:dyDescent="0.25">
      <c r="A1686" s="112">
        <v>44117</v>
      </c>
      <c r="B1686" s="519" t="s">
        <v>1399</v>
      </c>
      <c r="C1686" s="53" t="s">
        <v>164</v>
      </c>
      <c r="D1686" s="775"/>
      <c r="E1686" s="280"/>
      <c r="F1686" s="279">
        <v>78736</v>
      </c>
      <c r="G1686" s="6">
        <f t="shared" si="31"/>
        <v>-78736</v>
      </c>
      <c r="H1686" s="79" t="s">
        <v>6259</v>
      </c>
    </row>
    <row r="1687" spans="1:8" hidden="1" x14ac:dyDescent="0.25">
      <c r="A1687" s="112">
        <v>44119</v>
      </c>
      <c r="B1687" s="519" t="s">
        <v>1399</v>
      </c>
      <c r="C1687" s="547" t="s">
        <v>166</v>
      </c>
      <c r="D1687" s="768"/>
      <c r="E1687" s="140"/>
      <c r="F1687" s="548">
        <v>300000</v>
      </c>
      <c r="G1687" s="6">
        <f t="shared" si="31"/>
        <v>-300000</v>
      </c>
      <c r="H1687" s="77" t="s">
        <v>6261</v>
      </c>
    </row>
    <row r="1688" spans="1:8" hidden="1" x14ac:dyDescent="0.25">
      <c r="A1688" s="112">
        <v>44119</v>
      </c>
      <c r="B1688" s="10" t="s">
        <v>2932</v>
      </c>
      <c r="C1688" s="11" t="s">
        <v>169</v>
      </c>
      <c r="F1688" s="294">
        <v>4688</v>
      </c>
      <c r="G1688" s="6">
        <f t="shared" si="31"/>
        <v>-4688</v>
      </c>
      <c r="H1688" s="80"/>
    </row>
    <row r="1689" spans="1:8" hidden="1" x14ac:dyDescent="0.25">
      <c r="A1689" s="112">
        <v>44119</v>
      </c>
      <c r="B1689" s="10" t="s">
        <v>1399</v>
      </c>
      <c r="C1689" s="11" t="s">
        <v>169</v>
      </c>
      <c r="F1689" s="9">
        <v>8500</v>
      </c>
      <c r="G1689" s="6">
        <f t="shared" si="31"/>
        <v>-8500</v>
      </c>
      <c r="H1689" s="81"/>
    </row>
    <row r="1690" spans="1:8" hidden="1" x14ac:dyDescent="0.25">
      <c r="A1690" s="112">
        <v>44119</v>
      </c>
      <c r="B1690" s="10" t="s">
        <v>5226</v>
      </c>
      <c r="C1690" s="11" t="s">
        <v>169</v>
      </c>
      <c r="F1690" s="9">
        <v>69388</v>
      </c>
      <c r="G1690" s="6">
        <f t="shared" si="31"/>
        <v>-69388</v>
      </c>
      <c r="H1690" s="81"/>
    </row>
    <row r="1691" spans="1:8" hidden="1" x14ac:dyDescent="0.25">
      <c r="A1691" s="112">
        <v>44119</v>
      </c>
      <c r="B1691" s="10" t="s">
        <v>5708</v>
      </c>
      <c r="C1691" s="11" t="s">
        <v>169</v>
      </c>
      <c r="F1691" s="9">
        <v>4526</v>
      </c>
      <c r="G1691" s="6">
        <f t="shared" si="31"/>
        <v>-4526</v>
      </c>
      <c r="H1691" s="81" t="s">
        <v>6261</v>
      </c>
    </row>
    <row r="1692" spans="1:8" hidden="1" x14ac:dyDescent="0.25">
      <c r="A1692" s="112">
        <v>44119</v>
      </c>
      <c r="B1692" s="10" t="s">
        <v>5719</v>
      </c>
      <c r="C1692" s="11" t="s">
        <v>169</v>
      </c>
      <c r="F1692" s="9">
        <v>5831</v>
      </c>
      <c r="G1692" s="6">
        <f t="shared" si="31"/>
        <v>-5831</v>
      </c>
      <c r="H1692" s="81"/>
    </row>
    <row r="1693" spans="1:8" hidden="1" x14ac:dyDescent="0.25">
      <c r="A1693" s="112">
        <v>44119</v>
      </c>
      <c r="B1693" s="10" t="s">
        <v>5810</v>
      </c>
      <c r="C1693" s="11" t="s">
        <v>169</v>
      </c>
      <c r="F1693" s="9">
        <v>32552</v>
      </c>
      <c r="G1693" s="6">
        <f t="shared" si="31"/>
        <v>-32552</v>
      </c>
      <c r="H1693" s="81"/>
    </row>
    <row r="1694" spans="1:8" ht="16.5" hidden="1" thickBot="1" x14ac:dyDescent="0.3">
      <c r="A1694" s="112">
        <v>44119</v>
      </c>
      <c r="B1694" s="10" t="s">
        <v>2651</v>
      </c>
      <c r="C1694" s="11" t="s">
        <v>169</v>
      </c>
      <c r="F1694" s="295">
        <v>24515</v>
      </c>
      <c r="G1694" s="6">
        <f t="shared" si="31"/>
        <v>-24515</v>
      </c>
      <c r="H1694" s="82"/>
    </row>
    <row r="1695" spans="1:8" ht="16.5" hidden="1" thickBot="1" x14ac:dyDescent="0.3">
      <c r="A1695" s="112">
        <v>44119</v>
      </c>
      <c r="B1695" s="10" t="s">
        <v>4720</v>
      </c>
      <c r="C1695" s="11" t="s">
        <v>1814</v>
      </c>
      <c r="F1695" s="9">
        <v>150000</v>
      </c>
      <c r="G1695" s="6">
        <f t="shared" si="31"/>
        <v>-150000</v>
      </c>
      <c r="H1695" s="86" t="s">
        <v>6261</v>
      </c>
    </row>
    <row r="1696" spans="1:8" hidden="1" x14ac:dyDescent="0.25">
      <c r="A1696" s="112">
        <v>44121</v>
      </c>
      <c r="B1696" s="10" t="s">
        <v>1399</v>
      </c>
      <c r="C1696" s="11" t="s">
        <v>5680</v>
      </c>
      <c r="D1696" s="766" t="s">
        <v>8576</v>
      </c>
      <c r="E1696" s="8">
        <v>3000</v>
      </c>
      <c r="G1696" s="6">
        <f t="shared" si="31"/>
        <v>3000</v>
      </c>
    </row>
    <row r="1697" spans="1:8" hidden="1" x14ac:dyDescent="0.25">
      <c r="A1697" s="112">
        <v>44123</v>
      </c>
      <c r="B1697" s="10" t="s">
        <v>1399</v>
      </c>
      <c r="C1697" s="11" t="s">
        <v>166</v>
      </c>
      <c r="E1697" s="8">
        <v>29610</v>
      </c>
      <c r="G1697" s="6">
        <f t="shared" si="31"/>
        <v>29610</v>
      </c>
    </row>
    <row r="1698" spans="1:8" hidden="1" x14ac:dyDescent="0.25">
      <c r="A1698" s="112">
        <v>44123</v>
      </c>
      <c r="B1698" s="10" t="s">
        <v>1399</v>
      </c>
      <c r="C1698" s="11" t="s">
        <v>166</v>
      </c>
      <c r="E1698" s="8">
        <v>3000</v>
      </c>
      <c r="G1698" s="6">
        <f t="shared" si="31"/>
        <v>3000</v>
      </c>
    </row>
    <row r="1699" spans="1:8" hidden="1" x14ac:dyDescent="0.25">
      <c r="A1699" s="112">
        <v>44123</v>
      </c>
      <c r="B1699" s="10" t="s">
        <v>1399</v>
      </c>
      <c r="C1699" s="11" t="s">
        <v>166</v>
      </c>
      <c r="E1699" s="8">
        <v>2125</v>
      </c>
      <c r="G1699" s="6">
        <f t="shared" si="31"/>
        <v>2125</v>
      </c>
    </row>
    <row r="1700" spans="1:8" hidden="1" x14ac:dyDescent="0.25">
      <c r="A1700" s="112">
        <v>44123</v>
      </c>
      <c r="B1700" s="10" t="s">
        <v>2932</v>
      </c>
      <c r="C1700" s="11" t="s">
        <v>166</v>
      </c>
      <c r="E1700" s="8">
        <v>10320</v>
      </c>
      <c r="G1700" s="6">
        <f t="shared" si="31"/>
        <v>10320</v>
      </c>
    </row>
    <row r="1701" spans="1:8" hidden="1" x14ac:dyDescent="0.25">
      <c r="A1701" s="112">
        <v>44124</v>
      </c>
      <c r="B1701" s="10" t="s">
        <v>1399</v>
      </c>
      <c r="C1701" s="11" t="s">
        <v>166</v>
      </c>
      <c r="E1701" s="8">
        <v>18510</v>
      </c>
      <c r="G1701" s="6">
        <f t="shared" si="31"/>
        <v>18510</v>
      </c>
    </row>
    <row r="1702" spans="1:8" hidden="1" x14ac:dyDescent="0.25">
      <c r="A1702" s="112">
        <v>44124</v>
      </c>
      <c r="B1702" s="10" t="s">
        <v>1399</v>
      </c>
      <c r="C1702" s="11" t="s">
        <v>166</v>
      </c>
      <c r="E1702" s="8">
        <v>107880</v>
      </c>
      <c r="G1702" s="6">
        <f t="shared" si="31"/>
        <v>107880</v>
      </c>
    </row>
    <row r="1703" spans="1:8" hidden="1" x14ac:dyDescent="0.25">
      <c r="A1703" s="112">
        <v>44113</v>
      </c>
      <c r="B1703" s="10" t="s">
        <v>1399</v>
      </c>
      <c r="C1703" s="11" t="s">
        <v>164</v>
      </c>
      <c r="E1703" s="8">
        <v>18478</v>
      </c>
      <c r="G1703" s="6">
        <f t="shared" si="31"/>
        <v>18478</v>
      </c>
    </row>
    <row r="1704" spans="1:8" hidden="1" x14ac:dyDescent="0.25">
      <c r="A1704" s="112">
        <v>44126</v>
      </c>
      <c r="B1704" s="10" t="s">
        <v>5810</v>
      </c>
      <c r="C1704" s="11" t="s">
        <v>164</v>
      </c>
      <c r="E1704" s="8">
        <v>6758</v>
      </c>
      <c r="G1704" s="6">
        <f t="shared" si="31"/>
        <v>6758</v>
      </c>
    </row>
    <row r="1705" spans="1:8" hidden="1" x14ac:dyDescent="0.25">
      <c r="A1705" s="112">
        <v>44128</v>
      </c>
      <c r="B1705" s="10" t="s">
        <v>1399</v>
      </c>
      <c r="C1705" s="11" t="s">
        <v>164</v>
      </c>
      <c r="E1705" s="8">
        <v>2449</v>
      </c>
      <c r="G1705" s="6">
        <f t="shared" si="31"/>
        <v>2449</v>
      </c>
    </row>
    <row r="1706" spans="1:8" hidden="1" x14ac:dyDescent="0.25">
      <c r="A1706" s="112">
        <v>44105</v>
      </c>
      <c r="B1706" s="10" t="s">
        <v>18</v>
      </c>
      <c r="C1706" s="11" t="s">
        <v>1802</v>
      </c>
      <c r="E1706" s="8">
        <v>6189</v>
      </c>
      <c r="G1706" s="6">
        <f t="shared" si="31"/>
        <v>6189</v>
      </c>
    </row>
    <row r="1707" spans="1:8" hidden="1" x14ac:dyDescent="0.25">
      <c r="A1707" s="112">
        <v>44112</v>
      </c>
      <c r="B1707" s="10" t="s">
        <v>18</v>
      </c>
      <c r="C1707" s="11" t="s">
        <v>1802</v>
      </c>
      <c r="E1707" s="8">
        <v>1830</v>
      </c>
      <c r="G1707" s="6">
        <f t="shared" si="31"/>
        <v>1830</v>
      </c>
    </row>
    <row r="1708" spans="1:8" hidden="1" x14ac:dyDescent="0.25">
      <c r="A1708" s="112">
        <v>44127</v>
      </c>
      <c r="B1708" s="10" t="s">
        <v>1399</v>
      </c>
      <c r="C1708" s="11" t="s">
        <v>166</v>
      </c>
      <c r="E1708" s="8">
        <v>21105</v>
      </c>
      <c r="G1708" s="6">
        <f t="shared" si="31"/>
        <v>21105</v>
      </c>
    </row>
    <row r="1709" spans="1:8" hidden="1" x14ac:dyDescent="0.25">
      <c r="A1709" s="112">
        <v>44133</v>
      </c>
      <c r="B1709" s="221" t="s">
        <v>6247</v>
      </c>
      <c r="C1709" s="11" t="s">
        <v>5680</v>
      </c>
      <c r="E1709" s="8">
        <v>58000</v>
      </c>
      <c r="G1709" s="6">
        <f t="shared" si="31"/>
        <v>58000</v>
      </c>
    </row>
    <row r="1710" spans="1:8" hidden="1" x14ac:dyDescent="0.25">
      <c r="A1710" s="112">
        <v>44138</v>
      </c>
      <c r="B1710" s="10" t="s">
        <v>1399</v>
      </c>
      <c r="C1710" s="11" t="s">
        <v>5680</v>
      </c>
      <c r="F1710" s="9">
        <v>33000</v>
      </c>
      <c r="G1710" s="6">
        <f t="shared" si="31"/>
        <v>-33000</v>
      </c>
      <c r="H1710" s="77"/>
    </row>
    <row r="1711" spans="1:8" hidden="1" x14ac:dyDescent="0.25">
      <c r="A1711" s="112">
        <v>44138</v>
      </c>
      <c r="B1711" s="10" t="s">
        <v>1399</v>
      </c>
      <c r="C1711" s="11" t="s">
        <v>5680</v>
      </c>
      <c r="F1711" s="9">
        <v>3000</v>
      </c>
      <c r="G1711" s="6">
        <f t="shared" si="31"/>
        <v>-3000</v>
      </c>
      <c r="H1711" s="78" t="s">
        <v>6316</v>
      </c>
    </row>
    <row r="1712" spans="1:8" hidden="1" x14ac:dyDescent="0.25">
      <c r="A1712" s="112">
        <v>44138</v>
      </c>
      <c r="B1712" s="10" t="s">
        <v>2651</v>
      </c>
      <c r="C1712" s="11" t="s">
        <v>5680</v>
      </c>
      <c r="F1712" s="9">
        <v>6000</v>
      </c>
      <c r="G1712" s="6">
        <f t="shared" si="31"/>
        <v>-6000</v>
      </c>
      <c r="H1712" s="78"/>
    </row>
    <row r="1713" spans="1:8" hidden="1" x14ac:dyDescent="0.25">
      <c r="A1713" s="112">
        <v>44138</v>
      </c>
      <c r="B1713" s="10" t="s">
        <v>6247</v>
      </c>
      <c r="C1713" s="11" t="s">
        <v>5680</v>
      </c>
      <c r="F1713" s="9">
        <v>58000</v>
      </c>
      <c r="G1713" s="6">
        <f t="shared" si="31"/>
        <v>-58000</v>
      </c>
      <c r="H1713" s="79"/>
    </row>
    <row r="1714" spans="1:8" hidden="1" x14ac:dyDescent="0.25">
      <c r="A1714" s="112">
        <v>44140</v>
      </c>
      <c r="B1714" s="10" t="s">
        <v>1399</v>
      </c>
      <c r="C1714" s="11" t="s">
        <v>164</v>
      </c>
      <c r="E1714" s="8">
        <v>21108</v>
      </c>
      <c r="G1714" s="6">
        <f t="shared" si="31"/>
        <v>21108</v>
      </c>
    </row>
    <row r="1715" spans="1:8" hidden="1" x14ac:dyDescent="0.25">
      <c r="A1715" s="112">
        <v>44140</v>
      </c>
      <c r="B1715" s="10" t="s">
        <v>6247</v>
      </c>
      <c r="C1715" s="11" t="s">
        <v>5680</v>
      </c>
      <c r="D1715" s="766" t="s">
        <v>8726</v>
      </c>
      <c r="E1715" s="8">
        <v>6600</v>
      </c>
      <c r="G1715" s="6">
        <f t="shared" si="31"/>
        <v>6600</v>
      </c>
    </row>
    <row r="1716" spans="1:8" hidden="1" x14ac:dyDescent="0.25">
      <c r="A1716" s="112">
        <v>44141</v>
      </c>
      <c r="B1716" s="10" t="s">
        <v>1399</v>
      </c>
      <c r="C1716" s="11" t="s">
        <v>166</v>
      </c>
      <c r="E1716" s="8">
        <v>13500</v>
      </c>
      <c r="G1716" s="6">
        <f t="shared" si="31"/>
        <v>13500</v>
      </c>
    </row>
    <row r="1717" spans="1:8" hidden="1" x14ac:dyDescent="0.25">
      <c r="A1717" s="112">
        <v>44141</v>
      </c>
      <c r="B1717" s="10" t="s">
        <v>1399</v>
      </c>
      <c r="C1717" s="11" t="s">
        <v>166</v>
      </c>
      <c r="E1717" s="8">
        <v>23215</v>
      </c>
      <c r="G1717" s="6">
        <f t="shared" si="31"/>
        <v>23215</v>
      </c>
    </row>
    <row r="1718" spans="1:8" hidden="1" x14ac:dyDescent="0.25">
      <c r="A1718" s="112">
        <v>44141</v>
      </c>
      <c r="B1718" s="10" t="s">
        <v>2651</v>
      </c>
      <c r="C1718" s="11" t="s">
        <v>166</v>
      </c>
      <c r="E1718" s="8">
        <v>2700</v>
      </c>
      <c r="G1718" s="6">
        <f t="shared" si="31"/>
        <v>2700</v>
      </c>
    </row>
    <row r="1719" spans="1:8" hidden="1" x14ac:dyDescent="0.25">
      <c r="A1719" s="112">
        <v>44142</v>
      </c>
      <c r="B1719" s="10" t="s">
        <v>2651</v>
      </c>
      <c r="C1719" s="11" t="s">
        <v>169</v>
      </c>
      <c r="E1719" s="8">
        <v>178729</v>
      </c>
      <c r="G1719" s="6">
        <f t="shared" si="31"/>
        <v>178729</v>
      </c>
    </row>
    <row r="1720" spans="1:8" hidden="1" x14ac:dyDescent="0.25">
      <c r="A1720" s="112">
        <v>44142</v>
      </c>
      <c r="B1720" s="10" t="s">
        <v>2651</v>
      </c>
      <c r="C1720" s="11" t="s">
        <v>169</v>
      </c>
      <c r="E1720" s="8">
        <v>53406</v>
      </c>
      <c r="G1720" s="6">
        <f t="shared" si="31"/>
        <v>53406</v>
      </c>
    </row>
    <row r="1721" spans="1:8" hidden="1" x14ac:dyDescent="0.25">
      <c r="A1721" s="112">
        <v>44142</v>
      </c>
      <c r="B1721" s="10" t="s">
        <v>1399</v>
      </c>
      <c r="C1721" s="11" t="s">
        <v>164</v>
      </c>
      <c r="E1721" s="8">
        <v>5338</v>
      </c>
      <c r="G1721" s="6">
        <f t="shared" si="31"/>
        <v>5338</v>
      </c>
    </row>
    <row r="1722" spans="1:8" hidden="1" x14ac:dyDescent="0.25">
      <c r="A1722" s="112">
        <v>44142</v>
      </c>
      <c r="B1722" s="10" t="s">
        <v>1399</v>
      </c>
      <c r="C1722" s="11" t="s">
        <v>166</v>
      </c>
      <c r="E1722" s="8">
        <v>6018</v>
      </c>
      <c r="G1722" s="6">
        <f t="shared" si="31"/>
        <v>6018</v>
      </c>
    </row>
    <row r="1723" spans="1:8" hidden="1" x14ac:dyDescent="0.25">
      <c r="A1723" s="112">
        <v>44142</v>
      </c>
      <c r="B1723" s="10" t="s">
        <v>1399</v>
      </c>
      <c r="C1723" s="11" t="s">
        <v>166</v>
      </c>
      <c r="E1723" s="8">
        <v>61600</v>
      </c>
      <c r="G1723" s="6">
        <f t="shared" si="31"/>
        <v>61600</v>
      </c>
    </row>
    <row r="1724" spans="1:8" hidden="1" x14ac:dyDescent="0.25">
      <c r="A1724" s="112">
        <v>44142</v>
      </c>
      <c r="B1724" s="10" t="s">
        <v>2651</v>
      </c>
      <c r="C1724" s="11" t="s">
        <v>169</v>
      </c>
      <c r="E1724" s="8">
        <v>63500</v>
      </c>
      <c r="G1724" s="6">
        <f t="shared" si="31"/>
        <v>63500</v>
      </c>
    </row>
    <row r="1725" spans="1:8" hidden="1" x14ac:dyDescent="0.25">
      <c r="A1725" s="112">
        <v>44144</v>
      </c>
      <c r="B1725" s="10" t="s">
        <v>2651</v>
      </c>
      <c r="C1725" s="11" t="s">
        <v>169</v>
      </c>
      <c r="E1725" s="8">
        <v>128159</v>
      </c>
      <c r="G1725" s="6">
        <f t="shared" si="31"/>
        <v>128159</v>
      </c>
    </row>
    <row r="1726" spans="1:8" hidden="1" x14ac:dyDescent="0.25">
      <c r="A1726" s="112">
        <v>44145</v>
      </c>
      <c r="B1726" s="10" t="s">
        <v>2651</v>
      </c>
      <c r="C1726" s="11" t="s">
        <v>169</v>
      </c>
      <c r="E1726" s="8">
        <v>24467</v>
      </c>
      <c r="G1726" s="6">
        <f t="shared" si="31"/>
        <v>24467</v>
      </c>
    </row>
    <row r="1727" spans="1:8" hidden="1" x14ac:dyDescent="0.25">
      <c r="A1727" s="112">
        <v>44147</v>
      </c>
      <c r="B1727" s="10" t="s">
        <v>2651</v>
      </c>
      <c r="C1727" s="11" t="s">
        <v>169</v>
      </c>
      <c r="E1727" s="8">
        <v>15066</v>
      </c>
      <c r="G1727" s="6">
        <f t="shared" si="31"/>
        <v>15066</v>
      </c>
    </row>
    <row r="1728" spans="1:8" hidden="1" x14ac:dyDescent="0.25">
      <c r="A1728" s="112">
        <v>44146</v>
      </c>
      <c r="B1728" s="10" t="s">
        <v>2651</v>
      </c>
      <c r="C1728" s="11" t="s">
        <v>169</v>
      </c>
      <c r="E1728" s="8">
        <v>73222</v>
      </c>
      <c r="G1728" s="6">
        <f t="shared" si="31"/>
        <v>73222</v>
      </c>
    </row>
    <row r="1729" spans="1:8" hidden="1" x14ac:dyDescent="0.25">
      <c r="A1729" s="112">
        <v>44147</v>
      </c>
      <c r="B1729" s="10" t="s">
        <v>2651</v>
      </c>
      <c r="C1729" s="11" t="s">
        <v>169</v>
      </c>
      <c r="E1729" s="8">
        <v>28525</v>
      </c>
      <c r="G1729" s="6">
        <f t="shared" si="31"/>
        <v>28525</v>
      </c>
    </row>
    <row r="1730" spans="1:8" hidden="1" x14ac:dyDescent="0.25">
      <c r="A1730" s="112">
        <v>44149</v>
      </c>
      <c r="B1730" s="10" t="s">
        <v>2651</v>
      </c>
      <c r="C1730" s="11" t="s">
        <v>169</v>
      </c>
      <c r="E1730" s="8">
        <v>72525</v>
      </c>
      <c r="G1730" s="6">
        <f t="shared" si="31"/>
        <v>72525</v>
      </c>
    </row>
    <row r="1731" spans="1:8" hidden="1" x14ac:dyDescent="0.25">
      <c r="A1731" s="112">
        <v>44158</v>
      </c>
      <c r="B1731" s="10" t="s">
        <v>1399</v>
      </c>
      <c r="C1731" s="11" t="s">
        <v>1802</v>
      </c>
      <c r="F1731" s="9">
        <v>130635</v>
      </c>
      <c r="G1731" s="6">
        <f t="shared" si="31"/>
        <v>-130635</v>
      </c>
      <c r="H1731" s="31" t="s">
        <v>6366</v>
      </c>
    </row>
    <row r="1732" spans="1:8" hidden="1" x14ac:dyDescent="0.25">
      <c r="A1732" s="112">
        <v>44158</v>
      </c>
      <c r="B1732" s="10" t="s">
        <v>2651</v>
      </c>
      <c r="C1732" s="11" t="s">
        <v>166</v>
      </c>
      <c r="E1732" s="8">
        <v>4800</v>
      </c>
      <c r="G1732" s="6">
        <f t="shared" si="31"/>
        <v>4800</v>
      </c>
    </row>
    <row r="1733" spans="1:8" hidden="1" x14ac:dyDescent="0.25">
      <c r="A1733" s="112">
        <v>44158</v>
      </c>
      <c r="B1733" s="10" t="s">
        <v>2651</v>
      </c>
      <c r="C1733" s="11" t="s">
        <v>166</v>
      </c>
      <c r="E1733" s="8">
        <v>4800</v>
      </c>
      <c r="G1733" s="6">
        <f t="shared" si="31"/>
        <v>4800</v>
      </c>
    </row>
    <row r="1734" spans="1:8" hidden="1" x14ac:dyDescent="0.25">
      <c r="A1734" s="112">
        <v>44158</v>
      </c>
      <c r="B1734" s="10" t="s">
        <v>2932</v>
      </c>
      <c r="C1734" s="11" t="s">
        <v>166</v>
      </c>
      <c r="E1734" s="8">
        <v>10600</v>
      </c>
      <c r="G1734" s="6">
        <f t="shared" si="31"/>
        <v>10600</v>
      </c>
    </row>
    <row r="1735" spans="1:8" hidden="1" x14ac:dyDescent="0.25">
      <c r="A1735" s="112">
        <v>44158</v>
      </c>
      <c r="B1735" s="10" t="s">
        <v>1399</v>
      </c>
      <c r="C1735" s="11" t="s">
        <v>166</v>
      </c>
      <c r="F1735" s="578">
        <v>210450</v>
      </c>
      <c r="G1735" s="579">
        <f t="shared" si="31"/>
        <v>-210450</v>
      </c>
      <c r="H1735" s="580" t="s">
        <v>6367</v>
      </c>
    </row>
    <row r="1736" spans="1:8" hidden="1" x14ac:dyDescent="0.25">
      <c r="A1736" s="112">
        <v>44158</v>
      </c>
      <c r="B1736" s="10" t="s">
        <v>1399</v>
      </c>
      <c r="C1736" s="11" t="s">
        <v>180</v>
      </c>
      <c r="F1736" s="9">
        <v>252500</v>
      </c>
      <c r="G1736" s="273">
        <f t="shared" si="31"/>
        <v>-252500</v>
      </c>
      <c r="H1736" s="31" t="s">
        <v>6368</v>
      </c>
    </row>
    <row r="1737" spans="1:8" hidden="1" x14ac:dyDescent="0.25">
      <c r="A1737" s="112">
        <v>44158</v>
      </c>
      <c r="B1737" s="10" t="s">
        <v>1399</v>
      </c>
      <c r="C1737" s="11" t="s">
        <v>180</v>
      </c>
      <c r="F1737" s="9">
        <v>240</v>
      </c>
      <c r="G1737" s="6">
        <f t="shared" si="31"/>
        <v>-240</v>
      </c>
      <c r="H1737" s="7" t="s">
        <v>3917</v>
      </c>
    </row>
    <row r="1738" spans="1:8" hidden="1" x14ac:dyDescent="0.25">
      <c r="A1738" s="112">
        <v>44142</v>
      </c>
      <c r="B1738" s="10" t="s">
        <v>1399</v>
      </c>
      <c r="C1738" s="11" t="s">
        <v>164</v>
      </c>
      <c r="E1738" s="8">
        <v>6680</v>
      </c>
      <c r="G1738" s="6">
        <f t="shared" si="31"/>
        <v>6680</v>
      </c>
    </row>
    <row r="1739" spans="1:8" hidden="1" x14ac:dyDescent="0.25">
      <c r="A1739" s="112">
        <v>44160</v>
      </c>
      <c r="B1739" s="10" t="s">
        <v>1399</v>
      </c>
      <c r="C1739" s="11" t="s">
        <v>1802</v>
      </c>
      <c r="F1739" s="9">
        <v>100000</v>
      </c>
      <c r="G1739" s="6">
        <f t="shared" si="31"/>
        <v>-100000</v>
      </c>
      <c r="H1739" s="77"/>
    </row>
    <row r="1740" spans="1:8" hidden="1" x14ac:dyDescent="0.25">
      <c r="A1740" s="112">
        <v>44160</v>
      </c>
      <c r="B1740" s="10" t="s">
        <v>2651</v>
      </c>
      <c r="C1740" s="11" t="s">
        <v>1802</v>
      </c>
      <c r="F1740" s="9">
        <v>100000</v>
      </c>
      <c r="G1740" s="6">
        <f t="shared" si="31"/>
        <v>-100000</v>
      </c>
      <c r="H1740" s="78" t="s">
        <v>6371</v>
      </c>
    </row>
    <row r="1741" spans="1:8" hidden="1" x14ac:dyDescent="0.25">
      <c r="A1741" s="112">
        <v>44160</v>
      </c>
      <c r="B1741" s="10" t="s">
        <v>6102</v>
      </c>
      <c r="C1741" s="11" t="s">
        <v>1802</v>
      </c>
      <c r="F1741" s="9">
        <v>100000</v>
      </c>
      <c r="G1741" s="6">
        <f t="shared" si="31"/>
        <v>-100000</v>
      </c>
      <c r="H1741" s="79"/>
    </row>
    <row r="1742" spans="1:8" hidden="1" x14ac:dyDescent="0.25">
      <c r="A1742" s="112">
        <v>44121</v>
      </c>
      <c r="B1742" s="10" t="s">
        <v>1399</v>
      </c>
      <c r="C1742" s="11" t="s">
        <v>1802</v>
      </c>
      <c r="E1742" s="8">
        <v>7937</v>
      </c>
      <c r="G1742" s="6">
        <f t="shared" si="31"/>
        <v>7937</v>
      </c>
    </row>
    <row r="1743" spans="1:8" hidden="1" x14ac:dyDescent="0.25">
      <c r="A1743" s="112">
        <v>44141</v>
      </c>
      <c r="B1743" s="10" t="s">
        <v>1399</v>
      </c>
      <c r="C1743" s="11" t="s">
        <v>1802</v>
      </c>
      <c r="E1743" s="8">
        <v>11574</v>
      </c>
      <c r="G1743" s="6">
        <f t="shared" si="31"/>
        <v>11574</v>
      </c>
    </row>
    <row r="1744" spans="1:8" hidden="1" x14ac:dyDescent="0.25">
      <c r="A1744" s="112">
        <v>44147</v>
      </c>
      <c r="B1744" s="10" t="s">
        <v>1399</v>
      </c>
      <c r="C1744" s="11" t="s">
        <v>1802</v>
      </c>
      <c r="E1744" s="8">
        <v>7257</v>
      </c>
      <c r="G1744" s="6">
        <f t="shared" si="31"/>
        <v>7257</v>
      </c>
    </row>
    <row r="1745" spans="1:8" hidden="1" x14ac:dyDescent="0.25">
      <c r="A1745" s="112">
        <v>44159</v>
      </c>
      <c r="B1745" s="10" t="s">
        <v>1399</v>
      </c>
      <c r="C1745" s="11" t="s">
        <v>1802</v>
      </c>
      <c r="E1745" s="8">
        <v>41196</v>
      </c>
      <c r="G1745" s="6">
        <f t="shared" si="31"/>
        <v>41196</v>
      </c>
    </row>
    <row r="1746" spans="1:8" hidden="1" x14ac:dyDescent="0.25">
      <c r="A1746" s="112">
        <v>44159</v>
      </c>
      <c r="B1746" s="10" t="s">
        <v>5810</v>
      </c>
      <c r="C1746" s="11" t="s">
        <v>164</v>
      </c>
      <c r="F1746" s="9">
        <v>65657</v>
      </c>
      <c r="G1746" s="6">
        <f t="shared" si="31"/>
        <v>-65657</v>
      </c>
      <c r="H1746" s="77"/>
    </row>
    <row r="1747" spans="1:8" hidden="1" x14ac:dyDescent="0.25">
      <c r="A1747" s="112">
        <v>44159</v>
      </c>
      <c r="B1747" s="10" t="s">
        <v>1399</v>
      </c>
      <c r="C1747" s="11" t="s">
        <v>164</v>
      </c>
      <c r="F1747" s="9">
        <v>4343</v>
      </c>
      <c r="G1747" s="6">
        <f t="shared" si="31"/>
        <v>-4343</v>
      </c>
      <c r="H1747" s="31" t="s">
        <v>6372</v>
      </c>
    </row>
    <row r="1748" spans="1:8" hidden="1" x14ac:dyDescent="0.25">
      <c r="A1748" s="112">
        <v>44165</v>
      </c>
      <c r="B1748" s="10" t="s">
        <v>2651</v>
      </c>
      <c r="C1748" s="11" t="s">
        <v>169</v>
      </c>
      <c r="E1748" s="8">
        <v>16939</v>
      </c>
      <c r="G1748" s="6">
        <f t="shared" si="31"/>
        <v>16939</v>
      </c>
    </row>
    <row r="1749" spans="1:8" hidden="1" x14ac:dyDescent="0.25">
      <c r="A1749" s="112">
        <v>44165</v>
      </c>
      <c r="B1749" s="10" t="s">
        <v>2651</v>
      </c>
      <c r="C1749" s="11" t="s">
        <v>164</v>
      </c>
      <c r="E1749" s="8">
        <v>813</v>
      </c>
      <c r="G1749" s="6">
        <f t="shared" si="31"/>
        <v>813</v>
      </c>
    </row>
    <row r="1750" spans="1:8" hidden="1" x14ac:dyDescent="0.25">
      <c r="A1750" s="112">
        <v>44162</v>
      </c>
      <c r="B1750" s="10" t="s">
        <v>2932</v>
      </c>
      <c r="C1750" s="11" t="s">
        <v>5680</v>
      </c>
      <c r="D1750" s="766" t="s">
        <v>8727</v>
      </c>
      <c r="E1750" s="8">
        <v>25500</v>
      </c>
      <c r="G1750" s="6">
        <f t="shared" si="31"/>
        <v>25500</v>
      </c>
    </row>
    <row r="1751" spans="1:8" hidden="1" x14ac:dyDescent="0.25">
      <c r="A1751" s="112">
        <v>44174</v>
      </c>
      <c r="B1751" s="10" t="s">
        <v>2932</v>
      </c>
      <c r="C1751" s="11" t="s">
        <v>161</v>
      </c>
      <c r="E1751" s="8">
        <v>21337</v>
      </c>
      <c r="G1751" s="6">
        <f t="shared" si="31"/>
        <v>21337</v>
      </c>
    </row>
    <row r="1752" spans="1:8" hidden="1" x14ac:dyDescent="0.25">
      <c r="A1752" s="112">
        <v>44176</v>
      </c>
      <c r="B1752" s="10" t="s">
        <v>1399</v>
      </c>
      <c r="C1752" s="11" t="s">
        <v>166</v>
      </c>
      <c r="F1752" s="9">
        <v>178692</v>
      </c>
      <c r="G1752" s="6">
        <f t="shared" si="31"/>
        <v>-178692</v>
      </c>
      <c r="H1752" s="31" t="s">
        <v>6415</v>
      </c>
    </row>
    <row r="1753" spans="1:8" hidden="1" x14ac:dyDescent="0.25">
      <c r="A1753" s="112">
        <v>44176</v>
      </c>
      <c r="B1753" s="10" t="s">
        <v>2651</v>
      </c>
      <c r="C1753" s="11" t="s">
        <v>180</v>
      </c>
      <c r="E1753" s="8">
        <v>92250</v>
      </c>
      <c r="G1753" s="6">
        <f t="shared" si="31"/>
        <v>92250</v>
      </c>
    </row>
    <row r="1754" spans="1:8" hidden="1" x14ac:dyDescent="0.25">
      <c r="A1754" s="112">
        <v>44176</v>
      </c>
      <c r="B1754" s="10" t="s">
        <v>2651</v>
      </c>
      <c r="C1754" s="11" t="s">
        <v>180</v>
      </c>
      <c r="E1754" s="8">
        <v>36360</v>
      </c>
      <c r="G1754" s="6">
        <f t="shared" si="31"/>
        <v>36360</v>
      </c>
    </row>
    <row r="1755" spans="1:8" hidden="1" x14ac:dyDescent="0.25">
      <c r="A1755" s="112">
        <v>44177</v>
      </c>
      <c r="B1755" s="10" t="s">
        <v>2651</v>
      </c>
      <c r="C1755" s="11" t="s">
        <v>169</v>
      </c>
      <c r="F1755" s="9">
        <v>100000</v>
      </c>
      <c r="G1755" s="6">
        <f t="shared" si="31"/>
        <v>-100000</v>
      </c>
      <c r="H1755" s="31" t="s">
        <v>6416</v>
      </c>
    </row>
    <row r="1756" spans="1:8" hidden="1" x14ac:dyDescent="0.25">
      <c r="A1756" s="112">
        <v>44176</v>
      </c>
      <c r="B1756" s="10" t="s">
        <v>1399</v>
      </c>
      <c r="C1756" s="11" t="s">
        <v>5680</v>
      </c>
      <c r="D1756" s="766" t="s">
        <v>8795</v>
      </c>
      <c r="E1756" s="8">
        <v>19200</v>
      </c>
      <c r="G1756" s="6">
        <f t="shared" si="31"/>
        <v>19200</v>
      </c>
    </row>
    <row r="1757" spans="1:8" hidden="1" x14ac:dyDescent="0.25">
      <c r="A1757" s="112">
        <v>44180</v>
      </c>
      <c r="B1757" s="10" t="s">
        <v>2651</v>
      </c>
      <c r="C1757" s="11" t="s">
        <v>169</v>
      </c>
      <c r="E1757" s="8">
        <v>36067</v>
      </c>
      <c r="G1757" s="6">
        <f t="shared" si="31"/>
        <v>36067</v>
      </c>
    </row>
    <row r="1758" spans="1:8" hidden="1" x14ac:dyDescent="0.25">
      <c r="A1758" s="112">
        <v>44187</v>
      </c>
      <c r="B1758" s="10" t="s">
        <v>2932</v>
      </c>
      <c r="C1758" s="11" t="s">
        <v>164</v>
      </c>
      <c r="E1758" s="8">
        <v>3932</v>
      </c>
      <c r="G1758" s="6">
        <f t="shared" si="31"/>
        <v>3932</v>
      </c>
    </row>
    <row r="1759" spans="1:8" hidden="1" x14ac:dyDescent="0.25">
      <c r="A1759" s="112">
        <v>44167</v>
      </c>
      <c r="B1759" s="10" t="s">
        <v>1399</v>
      </c>
      <c r="C1759" s="11" t="s">
        <v>164</v>
      </c>
      <c r="E1759" s="8">
        <v>12568</v>
      </c>
      <c r="G1759" s="6">
        <f t="shared" si="31"/>
        <v>12568</v>
      </c>
    </row>
    <row r="1760" spans="1:8" hidden="1" x14ac:dyDescent="0.25">
      <c r="A1760" s="112">
        <v>44169</v>
      </c>
      <c r="B1760" s="10" t="s">
        <v>1399</v>
      </c>
      <c r="C1760" s="11" t="s">
        <v>164</v>
      </c>
      <c r="E1760" s="8">
        <v>3920</v>
      </c>
      <c r="G1760" s="6">
        <f t="shared" si="31"/>
        <v>3920</v>
      </c>
    </row>
    <row r="1761" spans="1:8" hidden="1" x14ac:dyDescent="0.25">
      <c r="A1761" s="112">
        <v>44145</v>
      </c>
      <c r="B1761" s="10" t="s">
        <v>1399</v>
      </c>
      <c r="C1761" s="11" t="s">
        <v>1814</v>
      </c>
      <c r="E1761" s="8">
        <v>42435</v>
      </c>
      <c r="G1761" s="6">
        <f t="shared" si="31"/>
        <v>42435</v>
      </c>
    </row>
    <row r="1762" spans="1:8" hidden="1" x14ac:dyDescent="0.25">
      <c r="A1762" s="112">
        <v>44182</v>
      </c>
      <c r="B1762" s="10" t="s">
        <v>1399</v>
      </c>
      <c r="C1762" s="11" t="s">
        <v>1814</v>
      </c>
      <c r="E1762" s="8">
        <v>7671</v>
      </c>
      <c r="G1762" s="6">
        <f t="shared" si="31"/>
        <v>7671</v>
      </c>
    </row>
    <row r="1763" spans="1:8" hidden="1" x14ac:dyDescent="0.25">
      <c r="A1763" s="112">
        <v>44182</v>
      </c>
      <c r="B1763" s="10" t="s">
        <v>1399</v>
      </c>
      <c r="C1763" s="11" t="s">
        <v>166</v>
      </c>
      <c r="E1763" s="8">
        <v>3800</v>
      </c>
      <c r="G1763" s="6">
        <f t="shared" si="31"/>
        <v>3800</v>
      </c>
    </row>
    <row r="1764" spans="1:8" hidden="1" x14ac:dyDescent="0.25">
      <c r="A1764" s="112">
        <v>44189</v>
      </c>
      <c r="B1764" s="10" t="s">
        <v>6407</v>
      </c>
      <c r="C1764" s="11" t="s">
        <v>166</v>
      </c>
      <c r="E1764" s="8">
        <v>2190</v>
      </c>
      <c r="G1764" s="6">
        <f t="shared" si="31"/>
        <v>2190</v>
      </c>
    </row>
    <row r="1765" spans="1:8" hidden="1" x14ac:dyDescent="0.25">
      <c r="A1765" s="112">
        <v>44189</v>
      </c>
      <c r="B1765" s="10" t="s">
        <v>1399</v>
      </c>
      <c r="C1765" s="11" t="s">
        <v>166</v>
      </c>
      <c r="E1765" s="8">
        <v>26680</v>
      </c>
      <c r="G1765" s="6">
        <f t="shared" si="31"/>
        <v>26680</v>
      </c>
    </row>
    <row r="1766" spans="1:8" hidden="1" x14ac:dyDescent="0.25">
      <c r="A1766" s="112">
        <v>44193</v>
      </c>
      <c r="B1766" s="10" t="s">
        <v>6407</v>
      </c>
      <c r="C1766" s="11" t="s">
        <v>166</v>
      </c>
      <c r="E1766" s="8">
        <v>16750</v>
      </c>
      <c r="G1766" s="6">
        <f t="shared" si="31"/>
        <v>16750</v>
      </c>
    </row>
    <row r="1767" spans="1:8" hidden="1" x14ac:dyDescent="0.25">
      <c r="A1767" s="112">
        <v>44200</v>
      </c>
      <c r="B1767" s="10" t="s">
        <v>6407</v>
      </c>
      <c r="C1767" s="11" t="s">
        <v>166</v>
      </c>
      <c r="E1767" s="8">
        <v>53000</v>
      </c>
      <c r="G1767" s="6">
        <f t="shared" si="31"/>
        <v>53000</v>
      </c>
    </row>
    <row r="1768" spans="1:8" hidden="1" x14ac:dyDescent="0.25">
      <c r="A1768" s="112">
        <v>44203</v>
      </c>
      <c r="B1768" s="10" t="s">
        <v>1399</v>
      </c>
      <c r="C1768" s="11" t="s">
        <v>166</v>
      </c>
      <c r="F1768" s="9">
        <v>43940</v>
      </c>
      <c r="G1768" s="6">
        <f t="shared" si="31"/>
        <v>-43940</v>
      </c>
    </row>
    <row r="1769" spans="1:8" hidden="1" x14ac:dyDescent="0.25">
      <c r="A1769" s="112">
        <v>44203</v>
      </c>
      <c r="B1769" s="10" t="s">
        <v>2932</v>
      </c>
      <c r="C1769" s="11" t="s">
        <v>166</v>
      </c>
      <c r="F1769" s="9">
        <v>20920</v>
      </c>
      <c r="G1769" s="6">
        <f t="shared" si="31"/>
        <v>-20920</v>
      </c>
      <c r="H1769" s="77"/>
    </row>
    <row r="1770" spans="1:8" hidden="1" x14ac:dyDescent="0.25">
      <c r="A1770" s="112">
        <v>44203</v>
      </c>
      <c r="B1770" s="10" t="s">
        <v>6407</v>
      </c>
      <c r="C1770" s="11" t="s">
        <v>166</v>
      </c>
      <c r="F1770" s="9">
        <v>71940</v>
      </c>
      <c r="G1770" s="6">
        <f t="shared" si="31"/>
        <v>-71940</v>
      </c>
      <c r="H1770" s="77" t="s">
        <v>6261</v>
      </c>
    </row>
    <row r="1771" spans="1:8" hidden="1" x14ac:dyDescent="0.25">
      <c r="A1771" s="112">
        <v>44203</v>
      </c>
      <c r="B1771" s="10" t="s">
        <v>2651</v>
      </c>
      <c r="C1771" s="11" t="s">
        <v>166</v>
      </c>
      <c r="F1771" s="9">
        <v>13200</v>
      </c>
      <c r="G1771" s="6">
        <f t="shared" si="31"/>
        <v>-13200</v>
      </c>
      <c r="H1771" s="79"/>
    </row>
    <row r="1772" spans="1:8" hidden="1" x14ac:dyDescent="0.25">
      <c r="A1772" s="112">
        <v>44212</v>
      </c>
      <c r="B1772" s="10" t="s">
        <v>1399</v>
      </c>
      <c r="C1772" s="11" t="s">
        <v>1814</v>
      </c>
      <c r="F1772" s="589">
        <v>147784</v>
      </c>
      <c r="G1772" s="6">
        <f t="shared" si="31"/>
        <v>-147784</v>
      </c>
      <c r="H1772" s="7" t="s">
        <v>6504</v>
      </c>
    </row>
    <row r="1773" spans="1:8" hidden="1" x14ac:dyDescent="0.25">
      <c r="A1773" s="112">
        <v>44218</v>
      </c>
      <c r="B1773" s="10" t="s">
        <v>1399</v>
      </c>
      <c r="C1773" s="11" t="s">
        <v>1802</v>
      </c>
      <c r="E1773" s="8">
        <v>1218</v>
      </c>
      <c r="G1773" s="6">
        <f t="shared" si="31"/>
        <v>1218</v>
      </c>
    </row>
    <row r="1774" spans="1:8" hidden="1" x14ac:dyDescent="0.25">
      <c r="A1774" s="112">
        <v>44218</v>
      </c>
      <c r="B1774" s="10" t="s">
        <v>1399</v>
      </c>
      <c r="C1774" s="11" t="s">
        <v>1802</v>
      </c>
      <c r="E1774" s="8">
        <v>33070</v>
      </c>
      <c r="G1774" s="6">
        <f t="shared" si="31"/>
        <v>33070</v>
      </c>
    </row>
    <row r="1775" spans="1:8" hidden="1" x14ac:dyDescent="0.25">
      <c r="A1775" s="112">
        <v>44222</v>
      </c>
      <c r="B1775" s="10" t="s">
        <v>1399</v>
      </c>
      <c r="C1775" s="11" t="s">
        <v>166</v>
      </c>
      <c r="F1775" s="9">
        <v>68424</v>
      </c>
      <c r="G1775" s="6">
        <f t="shared" si="31"/>
        <v>-68424</v>
      </c>
      <c r="H1775" s="7" t="s">
        <v>6537</v>
      </c>
    </row>
    <row r="1776" spans="1:8" hidden="1" x14ac:dyDescent="0.25">
      <c r="A1776" s="112">
        <v>44222</v>
      </c>
      <c r="B1776" s="10" t="s">
        <v>6407</v>
      </c>
      <c r="C1776" s="11" t="s">
        <v>166</v>
      </c>
      <c r="E1776" s="8">
        <v>26500</v>
      </c>
      <c r="G1776" s="6">
        <f t="shared" si="31"/>
        <v>26500</v>
      </c>
    </row>
    <row r="1777" spans="1:8" hidden="1" x14ac:dyDescent="0.25">
      <c r="A1777" s="112">
        <v>44222</v>
      </c>
      <c r="B1777" s="10" t="s">
        <v>6505</v>
      </c>
      <c r="C1777" s="11" t="s">
        <v>166</v>
      </c>
      <c r="E1777" s="8">
        <v>4575</v>
      </c>
      <c r="G1777" s="6">
        <f t="shared" si="31"/>
        <v>4575</v>
      </c>
    </row>
    <row r="1778" spans="1:8" hidden="1" x14ac:dyDescent="0.25">
      <c r="A1778" s="112">
        <v>44161</v>
      </c>
      <c r="B1778" s="10" t="s">
        <v>1399</v>
      </c>
      <c r="C1778" s="11" t="s">
        <v>1802</v>
      </c>
      <c r="E1778" s="8">
        <v>13014</v>
      </c>
      <c r="G1778" s="6">
        <f t="shared" si="31"/>
        <v>13014</v>
      </c>
    </row>
    <row r="1779" spans="1:8" hidden="1" x14ac:dyDescent="0.25">
      <c r="A1779" s="112">
        <v>44163</v>
      </c>
      <c r="B1779" s="10" t="s">
        <v>1399</v>
      </c>
      <c r="C1779" s="11" t="s">
        <v>1802</v>
      </c>
      <c r="E1779" s="8">
        <v>78990</v>
      </c>
      <c r="G1779" s="6">
        <f t="shared" si="31"/>
        <v>78990</v>
      </c>
    </row>
    <row r="1780" spans="1:8" hidden="1" x14ac:dyDescent="0.25">
      <c r="A1780" s="112">
        <v>44169</v>
      </c>
      <c r="B1780" s="10" t="s">
        <v>1399</v>
      </c>
      <c r="C1780" s="11" t="s">
        <v>1802</v>
      </c>
      <c r="E1780" s="8">
        <v>136670</v>
      </c>
      <c r="G1780" s="6">
        <f t="shared" si="31"/>
        <v>136670</v>
      </c>
    </row>
    <row r="1781" spans="1:8" hidden="1" x14ac:dyDescent="0.25">
      <c r="A1781" s="112">
        <v>44186</v>
      </c>
      <c r="B1781" s="10" t="s">
        <v>1399</v>
      </c>
      <c r="C1781" s="11" t="s">
        <v>1802</v>
      </c>
      <c r="E1781" s="8">
        <v>101072</v>
      </c>
      <c r="G1781" s="6">
        <f t="shared" si="31"/>
        <v>101072</v>
      </c>
    </row>
    <row r="1782" spans="1:8" hidden="1" x14ac:dyDescent="0.25">
      <c r="A1782" s="112">
        <v>44209</v>
      </c>
      <c r="B1782" s="10" t="s">
        <v>1399</v>
      </c>
      <c r="C1782" s="11" t="s">
        <v>1802</v>
      </c>
      <c r="E1782" s="8">
        <v>23601</v>
      </c>
      <c r="G1782" s="6">
        <f t="shared" si="31"/>
        <v>23601</v>
      </c>
    </row>
    <row r="1783" spans="1:8" hidden="1" x14ac:dyDescent="0.25">
      <c r="A1783" s="112">
        <v>44216</v>
      </c>
      <c r="B1783" s="10" t="s">
        <v>1399</v>
      </c>
      <c r="C1783" s="11" t="s">
        <v>1802</v>
      </c>
      <c r="E1783" s="8">
        <v>24170</v>
      </c>
      <c r="G1783" s="6">
        <f t="shared" si="31"/>
        <v>24170</v>
      </c>
    </row>
    <row r="1784" spans="1:8" hidden="1" x14ac:dyDescent="0.25">
      <c r="A1784" s="112">
        <v>44218</v>
      </c>
      <c r="B1784" s="10" t="s">
        <v>1399</v>
      </c>
      <c r="C1784" s="11" t="s">
        <v>1802</v>
      </c>
      <c r="E1784" s="8">
        <v>18044</v>
      </c>
      <c r="G1784" s="6">
        <f t="shared" si="31"/>
        <v>18044</v>
      </c>
    </row>
    <row r="1785" spans="1:8" hidden="1" x14ac:dyDescent="0.25">
      <c r="A1785" s="112">
        <v>44222</v>
      </c>
      <c r="B1785" s="10" t="s">
        <v>1399</v>
      </c>
      <c r="C1785" s="11" t="s">
        <v>1802</v>
      </c>
      <c r="E1785" s="8">
        <v>14770</v>
      </c>
      <c r="G1785" s="6">
        <f t="shared" si="31"/>
        <v>14770</v>
      </c>
    </row>
    <row r="1786" spans="1:8" hidden="1" x14ac:dyDescent="0.25">
      <c r="A1786" s="112">
        <v>44228</v>
      </c>
      <c r="B1786" s="10" t="s">
        <v>1399</v>
      </c>
      <c r="C1786" s="11" t="s">
        <v>164</v>
      </c>
      <c r="F1786" s="9">
        <v>50000</v>
      </c>
      <c r="G1786" s="6">
        <f t="shared" si="31"/>
        <v>-50000</v>
      </c>
      <c r="H1786" s="77" t="s">
        <v>6549</v>
      </c>
    </row>
    <row r="1787" spans="1:8" hidden="1" x14ac:dyDescent="0.25">
      <c r="A1787" s="112">
        <v>44221</v>
      </c>
      <c r="B1787" s="10" t="s">
        <v>11</v>
      </c>
      <c r="C1787" s="11" t="s">
        <v>164</v>
      </c>
      <c r="E1787" s="8">
        <v>3293</v>
      </c>
      <c r="G1787" s="6">
        <f t="shared" si="31"/>
        <v>3293</v>
      </c>
    </row>
    <row r="1788" spans="1:8" hidden="1" x14ac:dyDescent="0.25">
      <c r="A1788" s="112">
        <v>44221</v>
      </c>
      <c r="B1788" s="10" t="s">
        <v>6505</v>
      </c>
      <c r="C1788" s="11" t="s">
        <v>180</v>
      </c>
      <c r="E1788" s="8">
        <v>21600</v>
      </c>
      <c r="G1788" s="6">
        <f t="shared" si="31"/>
        <v>21600</v>
      </c>
    </row>
    <row r="1789" spans="1:8" hidden="1" x14ac:dyDescent="0.25">
      <c r="A1789" s="112">
        <v>44228</v>
      </c>
      <c r="B1789" s="10" t="s">
        <v>1399</v>
      </c>
      <c r="C1789" s="11" t="s">
        <v>1802</v>
      </c>
      <c r="E1789" s="8">
        <v>28239</v>
      </c>
      <c r="G1789" s="6">
        <f t="shared" si="31"/>
        <v>28239</v>
      </c>
    </row>
    <row r="1790" spans="1:8" hidden="1" x14ac:dyDescent="0.25">
      <c r="A1790" s="112">
        <v>44239</v>
      </c>
      <c r="B1790" s="10" t="s">
        <v>1399</v>
      </c>
      <c r="C1790" s="11" t="s">
        <v>1802</v>
      </c>
      <c r="F1790" s="9">
        <v>250000</v>
      </c>
      <c r="G1790" s="6">
        <f t="shared" si="31"/>
        <v>-250000</v>
      </c>
      <c r="H1790" s="77" t="s">
        <v>6597</v>
      </c>
    </row>
    <row r="1791" spans="1:8" hidden="1" x14ac:dyDescent="0.25">
      <c r="A1791" s="112">
        <v>44239</v>
      </c>
      <c r="B1791" s="10" t="s">
        <v>1399</v>
      </c>
      <c r="C1791" s="11" t="s">
        <v>1802</v>
      </c>
      <c r="F1791" s="9">
        <v>250000</v>
      </c>
      <c r="G1791" s="6">
        <f t="shared" si="31"/>
        <v>-250000</v>
      </c>
      <c r="H1791" s="77" t="s">
        <v>6596</v>
      </c>
    </row>
    <row r="1792" spans="1:8" hidden="1" x14ac:dyDescent="0.25">
      <c r="A1792" s="112">
        <v>44242</v>
      </c>
      <c r="B1792" s="10" t="s">
        <v>1399</v>
      </c>
      <c r="C1792" s="11" t="s">
        <v>5680</v>
      </c>
      <c r="D1792" s="766" t="s">
        <v>8796</v>
      </c>
      <c r="E1792" s="8">
        <v>36600</v>
      </c>
      <c r="G1792" s="6">
        <f t="shared" si="31"/>
        <v>36600</v>
      </c>
    </row>
    <row r="1793" spans="1:8" hidden="1" x14ac:dyDescent="0.25">
      <c r="A1793" s="112">
        <v>44230</v>
      </c>
      <c r="B1793" s="10" t="s">
        <v>1399</v>
      </c>
      <c r="C1793" s="11" t="s">
        <v>166</v>
      </c>
      <c r="D1793" s="766">
        <v>1713</v>
      </c>
      <c r="E1793" s="8">
        <v>5250</v>
      </c>
      <c r="G1793" s="6">
        <f t="shared" si="31"/>
        <v>5250</v>
      </c>
    </row>
    <row r="1794" spans="1:8" hidden="1" x14ac:dyDescent="0.25">
      <c r="A1794" s="112">
        <v>44235</v>
      </c>
      <c r="B1794" s="10" t="s">
        <v>6407</v>
      </c>
      <c r="C1794" s="11" t="s">
        <v>166</v>
      </c>
      <c r="D1794" s="766">
        <v>1731</v>
      </c>
      <c r="E1794" s="8">
        <v>13150</v>
      </c>
      <c r="G1794" s="6">
        <f t="shared" si="31"/>
        <v>13150</v>
      </c>
    </row>
    <row r="1795" spans="1:8" hidden="1" x14ac:dyDescent="0.25">
      <c r="A1795" s="112">
        <v>44252</v>
      </c>
      <c r="B1795" s="10" t="s">
        <v>1399</v>
      </c>
      <c r="C1795" s="11" t="s">
        <v>164</v>
      </c>
      <c r="E1795" s="8">
        <v>41579</v>
      </c>
      <c r="G1795" s="6">
        <f t="shared" si="31"/>
        <v>41579</v>
      </c>
    </row>
    <row r="1796" spans="1:8" hidden="1" x14ac:dyDescent="0.25">
      <c r="A1796" s="112">
        <v>44258</v>
      </c>
      <c r="B1796" s="10" t="s">
        <v>6509</v>
      </c>
      <c r="C1796" s="11" t="s">
        <v>3010</v>
      </c>
      <c r="E1796" s="8">
        <v>14000</v>
      </c>
      <c r="G1796" s="6">
        <f t="shared" si="31"/>
        <v>14000</v>
      </c>
    </row>
    <row r="1797" spans="1:8" hidden="1" x14ac:dyDescent="0.25">
      <c r="A1797" s="112">
        <v>44261</v>
      </c>
      <c r="B1797" s="10" t="s">
        <v>1399</v>
      </c>
      <c r="C1797" s="11" t="s">
        <v>164</v>
      </c>
      <c r="E1797" s="8">
        <v>2245</v>
      </c>
      <c r="G1797" s="6">
        <f t="shared" si="31"/>
        <v>2245</v>
      </c>
    </row>
    <row r="1798" spans="1:8" hidden="1" x14ac:dyDescent="0.25">
      <c r="A1798" s="112">
        <v>44261</v>
      </c>
      <c r="B1798" s="10" t="s">
        <v>1399</v>
      </c>
      <c r="C1798" s="11" t="s">
        <v>5680</v>
      </c>
      <c r="D1798" s="766" t="s">
        <v>8956</v>
      </c>
      <c r="E1798" s="8">
        <v>17000</v>
      </c>
      <c r="G1798" s="6">
        <f t="shared" si="31"/>
        <v>17000</v>
      </c>
    </row>
    <row r="1799" spans="1:8" hidden="1" x14ac:dyDescent="0.25">
      <c r="A1799" s="112">
        <v>44261</v>
      </c>
      <c r="B1799" s="10" t="s">
        <v>6407</v>
      </c>
      <c r="C1799" s="11" t="s">
        <v>166</v>
      </c>
      <c r="F1799" s="9">
        <v>150000</v>
      </c>
      <c r="G1799" s="6">
        <f t="shared" si="31"/>
        <v>-150000</v>
      </c>
      <c r="H1799" s="1294" t="s">
        <v>6676</v>
      </c>
    </row>
    <row r="1800" spans="1:8" hidden="1" x14ac:dyDescent="0.25">
      <c r="A1800" s="112">
        <v>44261</v>
      </c>
      <c r="B1800" s="10" t="s">
        <v>1399</v>
      </c>
      <c r="C1800" s="11" t="s">
        <v>166</v>
      </c>
      <c r="F1800" s="9">
        <v>50000</v>
      </c>
      <c r="G1800" s="6">
        <f t="shared" ref="G1800" si="32">E1800-F1800</f>
        <v>-50000</v>
      </c>
      <c r="H1800" s="1294"/>
    </row>
    <row r="1801" spans="1:8" hidden="1" x14ac:dyDescent="0.25">
      <c r="A1801" s="112">
        <v>44264</v>
      </c>
      <c r="B1801" s="10" t="s">
        <v>2651</v>
      </c>
      <c r="C1801" s="11" t="s">
        <v>5680</v>
      </c>
      <c r="F1801" s="9">
        <v>5800</v>
      </c>
      <c r="G1801" s="6">
        <f t="shared" si="31"/>
        <v>-5800</v>
      </c>
      <c r="H1801" s="77"/>
    </row>
    <row r="1802" spans="1:8" hidden="1" x14ac:dyDescent="0.25">
      <c r="A1802" s="112">
        <v>44264</v>
      </c>
      <c r="B1802" s="10" t="s">
        <v>6247</v>
      </c>
      <c r="C1802" s="11" t="s">
        <v>5680</v>
      </c>
      <c r="F1802" s="9">
        <v>6500</v>
      </c>
      <c r="G1802" s="6">
        <f t="shared" si="31"/>
        <v>-6500</v>
      </c>
      <c r="H1802" s="78" t="s">
        <v>6695</v>
      </c>
    </row>
    <row r="1803" spans="1:8" hidden="1" x14ac:dyDescent="0.25">
      <c r="A1803" s="112">
        <v>44264</v>
      </c>
      <c r="B1803" s="10" t="s">
        <v>2932</v>
      </c>
      <c r="C1803" s="11" t="s">
        <v>5680</v>
      </c>
      <c r="F1803" s="9">
        <v>25500</v>
      </c>
      <c r="G1803" s="6">
        <f t="shared" si="31"/>
        <v>-25500</v>
      </c>
      <c r="H1803" s="78"/>
    </row>
    <row r="1804" spans="1:8" hidden="1" x14ac:dyDescent="0.25">
      <c r="A1804" s="112">
        <v>44264</v>
      </c>
      <c r="B1804" s="10" t="s">
        <v>1399</v>
      </c>
      <c r="C1804" s="11" t="s">
        <v>5680</v>
      </c>
      <c r="F1804" s="9">
        <v>102200</v>
      </c>
      <c r="G1804" s="6">
        <f t="shared" si="31"/>
        <v>-102200</v>
      </c>
      <c r="H1804" s="79"/>
    </row>
    <row r="1805" spans="1:8" hidden="1" x14ac:dyDescent="0.25">
      <c r="A1805" s="112">
        <v>44230</v>
      </c>
      <c r="B1805" s="10" t="s">
        <v>6505</v>
      </c>
      <c r="C1805" s="11" t="s">
        <v>161</v>
      </c>
      <c r="E1805" s="8">
        <v>10715</v>
      </c>
      <c r="G1805" s="6">
        <f t="shared" si="31"/>
        <v>10715</v>
      </c>
    </row>
    <row r="1806" spans="1:8" hidden="1" x14ac:dyDescent="0.25">
      <c r="A1806" s="112">
        <v>44244</v>
      </c>
      <c r="B1806" s="10" t="s">
        <v>6505</v>
      </c>
      <c r="C1806" s="11" t="s">
        <v>161</v>
      </c>
      <c r="E1806" s="8">
        <v>24623</v>
      </c>
      <c r="G1806" s="6">
        <f t="shared" si="31"/>
        <v>24623</v>
      </c>
    </row>
    <row r="1807" spans="1:8" hidden="1" x14ac:dyDescent="0.25">
      <c r="A1807" s="112">
        <v>44244</v>
      </c>
      <c r="B1807" s="10" t="s">
        <v>6516</v>
      </c>
      <c r="C1807" s="11" t="s">
        <v>161</v>
      </c>
      <c r="E1807" s="8">
        <v>368357</v>
      </c>
      <c r="G1807" s="6">
        <f t="shared" ref="G1807:G1829" si="33">E1807-F1807</f>
        <v>368357</v>
      </c>
    </row>
    <row r="1808" spans="1:8" hidden="1" x14ac:dyDescent="0.25">
      <c r="A1808" s="112">
        <v>44251</v>
      </c>
      <c r="B1808" s="10" t="s">
        <v>6505</v>
      </c>
      <c r="C1808" s="11" t="s">
        <v>161</v>
      </c>
      <c r="E1808" s="8">
        <v>13100</v>
      </c>
      <c r="G1808" s="6">
        <f t="shared" si="33"/>
        <v>13100</v>
      </c>
    </row>
    <row r="1809" spans="1:8" hidden="1" x14ac:dyDescent="0.25">
      <c r="A1809" s="112">
        <v>44251</v>
      </c>
      <c r="B1809" s="10" t="s">
        <v>6516</v>
      </c>
      <c r="C1809" s="11" t="s">
        <v>161</v>
      </c>
      <c r="E1809" s="8">
        <v>16104</v>
      </c>
      <c r="G1809" s="6">
        <f t="shared" si="33"/>
        <v>16104</v>
      </c>
    </row>
    <row r="1810" spans="1:8" hidden="1" x14ac:dyDescent="0.25">
      <c r="A1810" s="112">
        <v>44268</v>
      </c>
      <c r="B1810" s="10" t="s">
        <v>6102</v>
      </c>
      <c r="C1810" s="11" t="s">
        <v>1802</v>
      </c>
      <c r="F1810" s="9">
        <v>26398</v>
      </c>
      <c r="G1810" s="6">
        <f t="shared" si="33"/>
        <v>-26398</v>
      </c>
      <c r="H1810" s="77"/>
    </row>
    <row r="1811" spans="1:8" ht="110.25" hidden="1" x14ac:dyDescent="0.25">
      <c r="A1811" s="112">
        <v>44268</v>
      </c>
      <c r="B1811" s="10" t="s">
        <v>18</v>
      </c>
      <c r="C1811" s="11" t="s">
        <v>1802</v>
      </c>
      <c r="F1811" s="9">
        <v>78599</v>
      </c>
      <c r="G1811" s="6">
        <f t="shared" si="33"/>
        <v>-78599</v>
      </c>
      <c r="H1811" s="241" t="s">
        <v>6788</v>
      </c>
    </row>
    <row r="1812" spans="1:8" hidden="1" x14ac:dyDescent="0.25">
      <c r="A1812" s="112">
        <v>44268</v>
      </c>
      <c r="B1812" s="10" t="s">
        <v>2651</v>
      </c>
      <c r="C1812" s="11" t="s">
        <v>1802</v>
      </c>
      <c r="F1812" s="9">
        <v>116065</v>
      </c>
      <c r="G1812" s="6">
        <f t="shared" si="33"/>
        <v>-116065</v>
      </c>
      <c r="H1812" s="78"/>
    </row>
    <row r="1813" spans="1:8" hidden="1" x14ac:dyDescent="0.25">
      <c r="A1813" s="112">
        <v>44268</v>
      </c>
      <c r="B1813" s="10" t="s">
        <v>1399</v>
      </c>
      <c r="C1813" s="11" t="s">
        <v>1802</v>
      </c>
      <c r="F1813" s="9">
        <v>266438</v>
      </c>
      <c r="G1813" s="6">
        <f t="shared" si="33"/>
        <v>-266438</v>
      </c>
      <c r="H1813" s="79"/>
    </row>
    <row r="1814" spans="1:8" hidden="1" x14ac:dyDescent="0.25">
      <c r="A1814" s="112">
        <v>44268</v>
      </c>
      <c r="B1814" s="10" t="s">
        <v>1399</v>
      </c>
      <c r="C1814" s="11" t="s">
        <v>1802</v>
      </c>
      <c r="E1814" s="8">
        <v>25566</v>
      </c>
      <c r="G1814" s="6">
        <f t="shared" si="33"/>
        <v>25566</v>
      </c>
    </row>
    <row r="1815" spans="1:8" hidden="1" x14ac:dyDescent="0.25">
      <c r="A1815" s="112">
        <v>44268</v>
      </c>
      <c r="B1815" s="10" t="s">
        <v>6509</v>
      </c>
      <c r="C1815" s="11" t="s">
        <v>1802</v>
      </c>
      <c r="E1815" s="8">
        <v>6410</v>
      </c>
      <c r="G1815" s="6">
        <f t="shared" si="33"/>
        <v>6410</v>
      </c>
    </row>
    <row r="1816" spans="1:8" hidden="1" x14ac:dyDescent="0.25">
      <c r="A1816" s="112">
        <v>44268</v>
      </c>
      <c r="B1816" s="10" t="s">
        <v>1399</v>
      </c>
      <c r="C1816" s="11" t="s">
        <v>1802</v>
      </c>
      <c r="E1816" s="8">
        <v>14042</v>
      </c>
      <c r="G1816" s="6">
        <f t="shared" si="33"/>
        <v>14042</v>
      </c>
    </row>
    <row r="1817" spans="1:8" hidden="1" x14ac:dyDescent="0.25">
      <c r="A1817" s="112">
        <v>44268</v>
      </c>
      <c r="B1817" s="10" t="s">
        <v>6718</v>
      </c>
      <c r="C1817" s="11" t="s">
        <v>1802</v>
      </c>
      <c r="E1817" s="8">
        <v>58990</v>
      </c>
      <c r="G1817" s="6">
        <f t="shared" si="33"/>
        <v>58990</v>
      </c>
    </row>
    <row r="1818" spans="1:8" hidden="1" x14ac:dyDescent="0.25">
      <c r="A1818" s="112">
        <v>44268</v>
      </c>
      <c r="B1818" s="10" t="s">
        <v>6516</v>
      </c>
      <c r="C1818" s="11" t="s">
        <v>1802</v>
      </c>
      <c r="E1818" s="8">
        <v>82220</v>
      </c>
      <c r="G1818" s="6">
        <f t="shared" si="33"/>
        <v>82220</v>
      </c>
    </row>
    <row r="1819" spans="1:8" hidden="1" x14ac:dyDescent="0.25">
      <c r="A1819" s="112">
        <v>44268</v>
      </c>
      <c r="B1819" s="10" t="s">
        <v>6407</v>
      </c>
      <c r="C1819" s="11" t="s">
        <v>1802</v>
      </c>
      <c r="E1819" s="8">
        <v>67370</v>
      </c>
      <c r="G1819" s="6">
        <f t="shared" si="33"/>
        <v>67370</v>
      </c>
      <c r="H1819" s="127"/>
    </row>
    <row r="1820" spans="1:8" hidden="1" x14ac:dyDescent="0.25">
      <c r="A1820" s="112">
        <v>44268</v>
      </c>
      <c r="B1820" s="10" t="s">
        <v>6718</v>
      </c>
      <c r="C1820" s="11" t="s">
        <v>1802</v>
      </c>
      <c r="E1820" s="8">
        <v>84612</v>
      </c>
      <c r="G1820" s="6">
        <f t="shared" si="33"/>
        <v>84612</v>
      </c>
    </row>
    <row r="1821" spans="1:8" hidden="1" x14ac:dyDescent="0.25">
      <c r="A1821" s="112">
        <v>44268</v>
      </c>
      <c r="B1821" s="10" t="s">
        <v>6407</v>
      </c>
      <c r="C1821" s="11" t="s">
        <v>1802</v>
      </c>
      <c r="E1821" s="8">
        <v>14517</v>
      </c>
      <c r="G1821" s="6">
        <f t="shared" si="33"/>
        <v>14517</v>
      </c>
    </row>
    <row r="1822" spans="1:8" hidden="1" x14ac:dyDescent="0.25">
      <c r="A1822" s="112">
        <v>44264</v>
      </c>
      <c r="B1822" s="10" t="s">
        <v>6509</v>
      </c>
      <c r="C1822" s="11" t="s">
        <v>437</v>
      </c>
      <c r="E1822" s="8">
        <v>73360</v>
      </c>
      <c r="G1822" s="6">
        <f t="shared" si="33"/>
        <v>73360</v>
      </c>
    </row>
    <row r="1823" spans="1:8" hidden="1" x14ac:dyDescent="0.25">
      <c r="A1823" s="112">
        <v>44264</v>
      </c>
      <c r="B1823" s="10" t="s">
        <v>6407</v>
      </c>
      <c r="C1823" s="11" t="s">
        <v>437</v>
      </c>
      <c r="E1823" s="8">
        <v>7970</v>
      </c>
      <c r="G1823" s="6">
        <f t="shared" si="33"/>
        <v>7970</v>
      </c>
    </row>
    <row r="1824" spans="1:8" hidden="1" x14ac:dyDescent="0.25">
      <c r="A1824" s="112">
        <v>44264</v>
      </c>
      <c r="B1824" s="10" t="s">
        <v>1399</v>
      </c>
      <c r="C1824" s="11" t="s">
        <v>437</v>
      </c>
      <c r="E1824" s="8">
        <v>21500</v>
      </c>
      <c r="G1824" s="6">
        <f t="shared" si="33"/>
        <v>21500</v>
      </c>
    </row>
    <row r="1825" spans="1:8" hidden="1" x14ac:dyDescent="0.25">
      <c r="A1825" s="112">
        <v>44280</v>
      </c>
      <c r="B1825" s="10" t="s">
        <v>6407</v>
      </c>
      <c r="C1825" s="11" t="s">
        <v>437</v>
      </c>
      <c r="E1825" s="8">
        <v>2900</v>
      </c>
      <c r="G1825" s="6">
        <f t="shared" si="33"/>
        <v>2900</v>
      </c>
    </row>
    <row r="1826" spans="1:8" hidden="1" x14ac:dyDescent="0.25">
      <c r="A1826" s="112">
        <v>44267</v>
      </c>
      <c r="B1826" s="10" t="s">
        <v>6516</v>
      </c>
      <c r="C1826" s="11" t="s">
        <v>180</v>
      </c>
      <c r="E1826" s="8">
        <v>30000</v>
      </c>
      <c r="G1826" s="6">
        <f t="shared" si="33"/>
        <v>30000</v>
      </c>
    </row>
    <row r="1827" spans="1:8" hidden="1" x14ac:dyDescent="0.25">
      <c r="A1827" s="112">
        <v>44268</v>
      </c>
      <c r="B1827" s="10" t="s">
        <v>6516</v>
      </c>
      <c r="C1827" s="11" t="s">
        <v>169</v>
      </c>
      <c r="E1827" s="8">
        <v>10140</v>
      </c>
      <c r="G1827" s="6">
        <f t="shared" si="33"/>
        <v>10140</v>
      </c>
    </row>
    <row r="1828" spans="1:8" hidden="1" x14ac:dyDescent="0.25">
      <c r="A1828" s="112">
        <v>44230</v>
      </c>
      <c r="B1828" s="10" t="s">
        <v>6505</v>
      </c>
      <c r="C1828" s="11" t="s">
        <v>161</v>
      </c>
      <c r="F1828" s="9">
        <v>10715</v>
      </c>
      <c r="G1828" s="6">
        <f t="shared" si="33"/>
        <v>-10715</v>
      </c>
      <c r="H1828" s="123"/>
    </row>
    <row r="1829" spans="1:8" hidden="1" x14ac:dyDescent="0.25">
      <c r="A1829" s="112">
        <v>44244</v>
      </c>
      <c r="B1829" s="10" t="s">
        <v>6505</v>
      </c>
      <c r="C1829" s="11" t="s">
        <v>161</v>
      </c>
      <c r="F1829" s="9">
        <v>24623</v>
      </c>
      <c r="G1829" s="6">
        <f t="shared" si="33"/>
        <v>-24623</v>
      </c>
      <c r="H1829" s="123"/>
    </row>
    <row r="1830" spans="1:8" ht="94.5" hidden="1" x14ac:dyDescent="0.25">
      <c r="A1830" s="112">
        <v>44244</v>
      </c>
      <c r="B1830" s="10" t="s">
        <v>6516</v>
      </c>
      <c r="C1830" s="11" t="s">
        <v>161</v>
      </c>
      <c r="F1830" s="9">
        <v>368357</v>
      </c>
      <c r="G1830" s="6">
        <f t="shared" ref="G1830:G1947" si="34">E1830-F1830</f>
        <v>-368357</v>
      </c>
      <c r="H1830" s="627" t="s">
        <v>6707</v>
      </c>
    </row>
    <row r="1831" spans="1:8" hidden="1" x14ac:dyDescent="0.25">
      <c r="A1831" s="112">
        <v>44251</v>
      </c>
      <c r="B1831" s="10" t="s">
        <v>6505</v>
      </c>
      <c r="C1831" s="11" t="s">
        <v>161</v>
      </c>
      <c r="F1831" s="9">
        <v>13100</v>
      </c>
      <c r="G1831" s="6">
        <f t="shared" si="34"/>
        <v>-13100</v>
      </c>
      <c r="H1831" s="123"/>
    </row>
    <row r="1832" spans="1:8" hidden="1" x14ac:dyDescent="0.25">
      <c r="A1832" s="112">
        <v>44251</v>
      </c>
      <c r="B1832" s="10" t="s">
        <v>6516</v>
      </c>
      <c r="C1832" s="11" t="s">
        <v>161</v>
      </c>
      <c r="F1832" s="9">
        <v>16104</v>
      </c>
      <c r="G1832" s="6">
        <f t="shared" si="34"/>
        <v>-16104</v>
      </c>
      <c r="H1832" s="123"/>
    </row>
    <row r="1833" spans="1:8" hidden="1" x14ac:dyDescent="0.25">
      <c r="A1833" s="112">
        <v>44251</v>
      </c>
      <c r="G1833" s="6">
        <f t="shared" si="34"/>
        <v>0</v>
      </c>
    </row>
    <row r="1834" spans="1:8" hidden="1" x14ac:dyDescent="0.25">
      <c r="A1834" s="112">
        <v>44299</v>
      </c>
      <c r="B1834" s="10" t="s">
        <v>6407</v>
      </c>
      <c r="C1834" s="11" t="s">
        <v>166</v>
      </c>
      <c r="E1834" s="8">
        <v>13975</v>
      </c>
      <c r="G1834" s="6">
        <f t="shared" ref="G1834:G1847" si="35">E1834-F1834</f>
        <v>13975</v>
      </c>
    </row>
    <row r="1835" spans="1:8" hidden="1" x14ac:dyDescent="0.25">
      <c r="A1835" s="112">
        <v>44299</v>
      </c>
      <c r="B1835" s="10" t="s">
        <v>6407</v>
      </c>
      <c r="C1835" s="11" t="s">
        <v>166</v>
      </c>
      <c r="E1835" s="8">
        <v>4675</v>
      </c>
      <c r="G1835" s="6">
        <f t="shared" si="35"/>
        <v>4675</v>
      </c>
    </row>
    <row r="1836" spans="1:8" hidden="1" x14ac:dyDescent="0.25">
      <c r="A1836" s="112">
        <v>44299</v>
      </c>
      <c r="B1836" s="10" t="s">
        <v>6407</v>
      </c>
      <c r="C1836" s="11" t="s">
        <v>166</v>
      </c>
      <c r="E1836" s="8">
        <v>18400</v>
      </c>
      <c r="G1836" s="6">
        <f t="shared" si="35"/>
        <v>18400</v>
      </c>
    </row>
    <row r="1837" spans="1:8" hidden="1" x14ac:dyDescent="0.25">
      <c r="A1837" s="112">
        <v>44299</v>
      </c>
      <c r="B1837" s="10" t="s">
        <v>1399</v>
      </c>
      <c r="C1837" s="11" t="s">
        <v>166</v>
      </c>
      <c r="E1837" s="8">
        <v>2120</v>
      </c>
      <c r="G1837" s="6">
        <f t="shared" si="35"/>
        <v>2120</v>
      </c>
    </row>
    <row r="1838" spans="1:8" hidden="1" x14ac:dyDescent="0.25">
      <c r="A1838" s="112">
        <v>44299</v>
      </c>
      <c r="B1838" s="10" t="s">
        <v>6509</v>
      </c>
      <c r="C1838" s="11" t="s">
        <v>166</v>
      </c>
      <c r="E1838" s="8">
        <v>15875</v>
      </c>
      <c r="G1838" s="6">
        <f t="shared" si="35"/>
        <v>15875</v>
      </c>
    </row>
    <row r="1839" spans="1:8" hidden="1" x14ac:dyDescent="0.25">
      <c r="A1839" s="112">
        <v>44299</v>
      </c>
      <c r="B1839" s="10" t="s">
        <v>6509</v>
      </c>
      <c r="C1839" s="11" t="s">
        <v>166</v>
      </c>
      <c r="E1839" s="8">
        <v>2320</v>
      </c>
      <c r="G1839" s="6">
        <f t="shared" si="35"/>
        <v>2320</v>
      </c>
    </row>
    <row r="1840" spans="1:8" hidden="1" x14ac:dyDescent="0.25">
      <c r="A1840" s="112">
        <v>44299</v>
      </c>
      <c r="B1840" s="10" t="s">
        <v>6407</v>
      </c>
      <c r="C1840" s="11" t="s">
        <v>166</v>
      </c>
      <c r="E1840" s="8">
        <v>7800</v>
      </c>
      <c r="G1840" s="6">
        <f t="shared" si="35"/>
        <v>7800</v>
      </c>
    </row>
    <row r="1841" spans="1:7" hidden="1" x14ac:dyDescent="0.25">
      <c r="A1841" s="112">
        <v>44299</v>
      </c>
      <c r="B1841" s="10" t="s">
        <v>6407</v>
      </c>
      <c r="C1841" s="11" t="s">
        <v>166</v>
      </c>
      <c r="E1841" s="8">
        <v>6000</v>
      </c>
      <c r="G1841" s="6">
        <f t="shared" si="35"/>
        <v>6000</v>
      </c>
    </row>
    <row r="1842" spans="1:7" hidden="1" x14ac:dyDescent="0.25">
      <c r="A1842" s="112">
        <v>44299</v>
      </c>
      <c r="B1842" s="10" t="s">
        <v>6407</v>
      </c>
      <c r="C1842" s="11" t="s">
        <v>166</v>
      </c>
      <c r="E1842" s="8">
        <v>2515</v>
      </c>
      <c r="G1842" s="6">
        <f t="shared" si="35"/>
        <v>2515</v>
      </c>
    </row>
    <row r="1843" spans="1:7" hidden="1" x14ac:dyDescent="0.25">
      <c r="A1843" s="112">
        <v>44299</v>
      </c>
      <c r="B1843" s="10" t="s">
        <v>6407</v>
      </c>
      <c r="C1843" s="11" t="s">
        <v>166</v>
      </c>
      <c r="E1843" s="8">
        <v>5300</v>
      </c>
      <c r="G1843" s="6">
        <f t="shared" si="35"/>
        <v>5300</v>
      </c>
    </row>
    <row r="1844" spans="1:7" hidden="1" x14ac:dyDescent="0.25">
      <c r="A1844" s="112">
        <v>44299</v>
      </c>
      <c r="B1844" s="10" t="s">
        <v>6407</v>
      </c>
      <c r="C1844" s="11" t="s">
        <v>166</v>
      </c>
      <c r="E1844" s="8">
        <v>15600</v>
      </c>
      <c r="G1844" s="6">
        <f t="shared" si="35"/>
        <v>15600</v>
      </c>
    </row>
    <row r="1845" spans="1:7" hidden="1" x14ac:dyDescent="0.25">
      <c r="A1845" s="112">
        <v>44299</v>
      </c>
      <c r="B1845" s="10" t="s">
        <v>6407</v>
      </c>
      <c r="C1845" s="11" t="s">
        <v>166</v>
      </c>
      <c r="E1845" s="8">
        <v>5000</v>
      </c>
      <c r="G1845" s="6">
        <f t="shared" si="35"/>
        <v>5000</v>
      </c>
    </row>
    <row r="1846" spans="1:7" hidden="1" x14ac:dyDescent="0.25">
      <c r="A1846" s="112">
        <v>44299</v>
      </c>
      <c r="B1846" s="10" t="s">
        <v>6407</v>
      </c>
      <c r="C1846" s="11" t="s">
        <v>166</v>
      </c>
      <c r="E1846" s="8">
        <v>23400</v>
      </c>
      <c r="G1846" s="6">
        <f t="shared" si="35"/>
        <v>23400</v>
      </c>
    </row>
    <row r="1847" spans="1:7" hidden="1" x14ac:dyDescent="0.25">
      <c r="A1847" s="112">
        <v>44299</v>
      </c>
      <c r="B1847" s="10" t="s">
        <v>6407</v>
      </c>
      <c r="C1847" s="11" t="s">
        <v>166</v>
      </c>
      <c r="E1847" s="8">
        <v>4940</v>
      </c>
      <c r="G1847" s="6">
        <f t="shared" si="35"/>
        <v>4940</v>
      </c>
    </row>
    <row r="1848" spans="1:7" hidden="1" x14ac:dyDescent="0.25">
      <c r="A1848" s="112">
        <v>44271</v>
      </c>
      <c r="B1848" s="10" t="s">
        <v>6509</v>
      </c>
      <c r="C1848" s="11" t="s">
        <v>166</v>
      </c>
      <c r="E1848" s="8">
        <v>9000</v>
      </c>
      <c r="G1848" s="6">
        <f t="shared" si="34"/>
        <v>9000</v>
      </c>
    </row>
    <row r="1849" spans="1:7" hidden="1" x14ac:dyDescent="0.25">
      <c r="A1849" s="112">
        <v>44271</v>
      </c>
      <c r="B1849" s="10" t="s">
        <v>1399</v>
      </c>
      <c r="C1849" s="11" t="s">
        <v>166</v>
      </c>
      <c r="E1849" s="8">
        <v>46200</v>
      </c>
      <c r="G1849" s="6">
        <f t="shared" si="34"/>
        <v>46200</v>
      </c>
    </row>
    <row r="1850" spans="1:7" hidden="1" x14ac:dyDescent="0.25">
      <c r="A1850" s="112">
        <v>44274</v>
      </c>
      <c r="B1850" s="10" t="s">
        <v>1399</v>
      </c>
      <c r="C1850" s="11" t="s">
        <v>5680</v>
      </c>
      <c r="D1850" s="766" t="s">
        <v>8957</v>
      </c>
      <c r="E1850" s="8">
        <v>18600</v>
      </c>
      <c r="G1850" s="6">
        <f t="shared" si="34"/>
        <v>18600</v>
      </c>
    </row>
    <row r="1851" spans="1:7" hidden="1" x14ac:dyDescent="0.25">
      <c r="A1851" s="112">
        <v>44274</v>
      </c>
      <c r="B1851" s="10" t="s">
        <v>1399</v>
      </c>
      <c r="C1851" s="11" t="s">
        <v>5680</v>
      </c>
      <c r="D1851" s="766" t="s">
        <v>9234</v>
      </c>
      <c r="E1851" s="8">
        <v>63200</v>
      </c>
      <c r="G1851" s="6">
        <f t="shared" si="34"/>
        <v>63200</v>
      </c>
    </row>
    <row r="1852" spans="1:7" hidden="1" x14ac:dyDescent="0.25">
      <c r="A1852" s="112">
        <v>44264</v>
      </c>
      <c r="B1852" s="10" t="s">
        <v>6506</v>
      </c>
      <c r="C1852" s="11" t="s">
        <v>1802</v>
      </c>
      <c r="D1852" s="766">
        <v>223</v>
      </c>
      <c r="E1852" s="291">
        <v>149055</v>
      </c>
      <c r="G1852" s="6">
        <f t="shared" si="34"/>
        <v>149055</v>
      </c>
    </row>
    <row r="1853" spans="1:7" hidden="1" x14ac:dyDescent="0.25">
      <c r="A1853" s="112">
        <v>44265</v>
      </c>
      <c r="B1853" s="10" t="s">
        <v>6718</v>
      </c>
      <c r="C1853" s="11" t="s">
        <v>1802</v>
      </c>
      <c r="D1853" s="766">
        <v>261</v>
      </c>
      <c r="E1853" s="8">
        <v>68784</v>
      </c>
      <c r="G1853" s="6">
        <f t="shared" si="34"/>
        <v>68784</v>
      </c>
    </row>
    <row r="1854" spans="1:7" hidden="1" x14ac:dyDescent="0.25">
      <c r="A1854" s="112">
        <v>44268</v>
      </c>
      <c r="B1854" s="10" t="s">
        <v>6509</v>
      </c>
      <c r="C1854" s="11" t="s">
        <v>1802</v>
      </c>
      <c r="D1854" s="766">
        <v>336</v>
      </c>
      <c r="E1854" s="8">
        <v>9691</v>
      </c>
      <c r="G1854" s="6">
        <f t="shared" si="34"/>
        <v>9691</v>
      </c>
    </row>
    <row r="1855" spans="1:7" hidden="1" x14ac:dyDescent="0.25">
      <c r="A1855" s="112">
        <v>44268</v>
      </c>
      <c r="B1855" s="10" t="s">
        <v>6718</v>
      </c>
      <c r="C1855" s="11" t="s">
        <v>1802</v>
      </c>
      <c r="D1855" s="766">
        <v>337</v>
      </c>
      <c r="E1855" s="8">
        <v>15953</v>
      </c>
      <c r="G1855" s="6">
        <f t="shared" si="34"/>
        <v>15953</v>
      </c>
    </row>
    <row r="1856" spans="1:7" hidden="1" x14ac:dyDescent="0.25">
      <c r="A1856" s="112">
        <v>44271</v>
      </c>
      <c r="B1856" s="10" t="s">
        <v>6506</v>
      </c>
      <c r="C1856" s="11" t="s">
        <v>1802</v>
      </c>
      <c r="D1856" s="766">
        <v>403</v>
      </c>
      <c r="E1856" s="8">
        <v>8000</v>
      </c>
      <c r="G1856" s="6">
        <f t="shared" si="34"/>
        <v>8000</v>
      </c>
    </row>
    <row r="1857" spans="1:8" hidden="1" x14ac:dyDescent="0.25">
      <c r="A1857" s="112">
        <v>44271</v>
      </c>
      <c r="B1857" s="10" t="s">
        <v>6407</v>
      </c>
      <c r="C1857" s="11" t="s">
        <v>1802</v>
      </c>
      <c r="D1857" s="767" t="s">
        <v>6763</v>
      </c>
      <c r="E1857" s="8">
        <v>21517</v>
      </c>
      <c r="G1857" s="6">
        <f t="shared" si="34"/>
        <v>21517</v>
      </c>
    </row>
    <row r="1858" spans="1:8" hidden="1" x14ac:dyDescent="0.25">
      <c r="A1858" s="112">
        <v>44271</v>
      </c>
      <c r="B1858" s="10" t="s">
        <v>6718</v>
      </c>
      <c r="C1858" s="11" t="s">
        <v>1802</v>
      </c>
      <c r="D1858" s="767" t="s">
        <v>6764</v>
      </c>
      <c r="E1858" s="8">
        <v>2281</v>
      </c>
      <c r="G1858" s="6">
        <f t="shared" si="34"/>
        <v>2281</v>
      </c>
    </row>
    <row r="1859" spans="1:8" hidden="1" x14ac:dyDescent="0.25">
      <c r="A1859" s="112">
        <v>44272</v>
      </c>
      <c r="B1859" s="10" t="s">
        <v>6506</v>
      </c>
      <c r="C1859" s="11" t="s">
        <v>1802</v>
      </c>
      <c r="D1859" s="766">
        <v>451</v>
      </c>
      <c r="E1859" s="8">
        <v>2858</v>
      </c>
      <c r="G1859" s="6">
        <f t="shared" si="34"/>
        <v>2858</v>
      </c>
    </row>
    <row r="1860" spans="1:8" hidden="1" x14ac:dyDescent="0.25">
      <c r="A1860" s="112">
        <v>44274</v>
      </c>
      <c r="B1860" s="10" t="s">
        <v>6506</v>
      </c>
      <c r="C1860" s="11" t="s">
        <v>1802</v>
      </c>
      <c r="D1860" s="766">
        <v>495</v>
      </c>
      <c r="E1860" s="8">
        <v>71428</v>
      </c>
      <c r="G1860" s="6">
        <f t="shared" si="34"/>
        <v>71428</v>
      </c>
    </row>
    <row r="1861" spans="1:8" ht="16.5" hidden="1" thickBot="1" x14ac:dyDescent="0.3">
      <c r="A1861" s="112">
        <v>44274</v>
      </c>
      <c r="B1861" s="10" t="s">
        <v>1399</v>
      </c>
      <c r="C1861" s="11" t="s">
        <v>1802</v>
      </c>
      <c r="D1861" s="766">
        <v>494</v>
      </c>
      <c r="E1861" s="292">
        <v>53174</v>
      </c>
      <c r="G1861" s="6">
        <f t="shared" si="34"/>
        <v>53174</v>
      </c>
    </row>
    <row r="1862" spans="1:8" hidden="1" x14ac:dyDescent="0.25">
      <c r="A1862" s="112">
        <v>44274</v>
      </c>
      <c r="B1862" s="10" t="s">
        <v>6506</v>
      </c>
      <c r="C1862" s="11" t="s">
        <v>1802</v>
      </c>
      <c r="D1862" s="766">
        <v>43</v>
      </c>
      <c r="F1862" s="9">
        <v>55691</v>
      </c>
      <c r="G1862" s="6">
        <f t="shared" si="34"/>
        <v>-55691</v>
      </c>
      <c r="H1862" s="7" t="s">
        <v>6504</v>
      </c>
    </row>
    <row r="1863" spans="1:8" hidden="1" x14ac:dyDescent="0.25">
      <c r="A1863" s="112">
        <v>44275</v>
      </c>
      <c r="B1863" s="10" t="s">
        <v>1399</v>
      </c>
      <c r="C1863" s="11" t="s">
        <v>1802</v>
      </c>
      <c r="D1863" s="766">
        <v>44</v>
      </c>
      <c r="F1863" s="9">
        <v>20120</v>
      </c>
      <c r="G1863" s="6">
        <f t="shared" si="34"/>
        <v>-20120</v>
      </c>
      <c r="H1863" s="7" t="s">
        <v>6504</v>
      </c>
    </row>
    <row r="1864" spans="1:8" hidden="1" x14ac:dyDescent="0.25">
      <c r="A1864" s="112">
        <v>44279</v>
      </c>
      <c r="B1864" s="10" t="s">
        <v>6407</v>
      </c>
      <c r="C1864" s="11" t="s">
        <v>3010</v>
      </c>
      <c r="D1864" s="766">
        <v>2</v>
      </c>
      <c r="E1864" s="8">
        <v>51450</v>
      </c>
      <c r="G1864" s="6">
        <f t="shared" si="34"/>
        <v>51450</v>
      </c>
    </row>
    <row r="1865" spans="1:8" hidden="1" x14ac:dyDescent="0.25">
      <c r="A1865" s="112">
        <v>44275</v>
      </c>
      <c r="B1865" s="10" t="s">
        <v>2932</v>
      </c>
      <c r="C1865" s="11" t="s">
        <v>6765</v>
      </c>
      <c r="D1865" s="766">
        <v>2103</v>
      </c>
      <c r="E1865" s="8">
        <v>61200</v>
      </c>
      <c r="G1865" s="6">
        <f t="shared" si="34"/>
        <v>61200</v>
      </c>
    </row>
    <row r="1866" spans="1:8" hidden="1" x14ac:dyDescent="0.25">
      <c r="A1866" s="112">
        <v>44284</v>
      </c>
      <c r="B1866" s="10" t="s">
        <v>6407</v>
      </c>
      <c r="C1866" s="11" t="s">
        <v>3010</v>
      </c>
      <c r="F1866" s="9">
        <v>50000</v>
      </c>
      <c r="G1866" s="6">
        <f t="shared" si="34"/>
        <v>-50000</v>
      </c>
      <c r="H1866" s="7" t="s">
        <v>6786</v>
      </c>
    </row>
    <row r="1867" spans="1:8" hidden="1" x14ac:dyDescent="0.25">
      <c r="A1867" s="112">
        <v>44284</v>
      </c>
      <c r="B1867" s="10" t="s">
        <v>1399</v>
      </c>
      <c r="C1867" s="11" t="s">
        <v>5680</v>
      </c>
      <c r="F1867" s="9">
        <v>50000</v>
      </c>
      <c r="G1867" s="6">
        <f t="shared" si="34"/>
        <v>-50000</v>
      </c>
      <c r="H1867" s="7" t="s">
        <v>6786</v>
      </c>
    </row>
    <row r="1868" spans="1:8" hidden="1" x14ac:dyDescent="0.25">
      <c r="A1868" s="112">
        <v>44284</v>
      </c>
      <c r="B1868" s="10" t="s">
        <v>1399</v>
      </c>
      <c r="C1868" s="11" t="s">
        <v>164</v>
      </c>
      <c r="E1868" s="8">
        <v>121998</v>
      </c>
      <c r="G1868" s="6">
        <f t="shared" si="34"/>
        <v>121998</v>
      </c>
    </row>
    <row r="1869" spans="1:8" hidden="1" x14ac:dyDescent="0.25">
      <c r="A1869" s="112">
        <v>44284</v>
      </c>
      <c r="B1869" s="10" t="s">
        <v>1399</v>
      </c>
      <c r="C1869" s="11" t="s">
        <v>164</v>
      </c>
      <c r="F1869" s="9">
        <v>100000</v>
      </c>
      <c r="G1869" s="6">
        <f t="shared" si="34"/>
        <v>-100000</v>
      </c>
      <c r="H1869" s="7" t="s">
        <v>6786</v>
      </c>
    </row>
    <row r="1870" spans="1:8" hidden="1" x14ac:dyDescent="0.25">
      <c r="A1870" s="112">
        <v>44284</v>
      </c>
      <c r="B1870" s="10" t="s">
        <v>6505</v>
      </c>
      <c r="C1870" s="11" t="s">
        <v>180</v>
      </c>
      <c r="F1870" s="9">
        <v>21600</v>
      </c>
      <c r="G1870" s="6">
        <f t="shared" si="34"/>
        <v>-21600</v>
      </c>
      <c r="H1870" s="77"/>
    </row>
    <row r="1871" spans="1:8" hidden="1" x14ac:dyDescent="0.25">
      <c r="A1871" s="112">
        <v>44284</v>
      </c>
      <c r="B1871" s="10" t="s">
        <v>6516</v>
      </c>
      <c r="C1871" s="11" t="s">
        <v>180</v>
      </c>
      <c r="F1871" s="9">
        <v>30000</v>
      </c>
      <c r="G1871" s="6">
        <f t="shared" si="34"/>
        <v>-30000</v>
      </c>
      <c r="H1871" s="78" t="s">
        <v>6786</v>
      </c>
    </row>
    <row r="1872" spans="1:8" hidden="1" x14ac:dyDescent="0.25">
      <c r="A1872" s="112">
        <v>44284</v>
      </c>
      <c r="B1872" s="10" t="s">
        <v>2651</v>
      </c>
      <c r="C1872" s="11" t="s">
        <v>180</v>
      </c>
      <c r="F1872" s="9">
        <v>98400</v>
      </c>
      <c r="G1872" s="6">
        <f t="shared" si="34"/>
        <v>-98400</v>
      </c>
      <c r="H1872" s="79"/>
    </row>
    <row r="1873" spans="1:8" hidden="1" x14ac:dyDescent="0.25">
      <c r="A1873" s="112">
        <v>44240</v>
      </c>
      <c r="B1873" s="10" t="s">
        <v>6407</v>
      </c>
      <c r="C1873" s="11" t="s">
        <v>3010</v>
      </c>
      <c r="E1873" s="8">
        <v>29000</v>
      </c>
      <c r="G1873" s="6">
        <f t="shared" si="34"/>
        <v>29000</v>
      </c>
    </row>
    <row r="1874" spans="1:8" hidden="1" x14ac:dyDescent="0.25">
      <c r="A1874" s="112">
        <v>44240</v>
      </c>
      <c r="B1874" s="10" t="s">
        <v>6509</v>
      </c>
      <c r="C1874" s="11" t="s">
        <v>3010</v>
      </c>
      <c r="F1874" s="9">
        <v>14000</v>
      </c>
      <c r="G1874" s="6">
        <f t="shared" si="34"/>
        <v>-14000</v>
      </c>
      <c r="H1874" s="53"/>
    </row>
    <row r="1875" spans="1:8" hidden="1" x14ac:dyDescent="0.25">
      <c r="A1875" s="112">
        <v>44240</v>
      </c>
      <c r="B1875" s="10" t="s">
        <v>6407</v>
      </c>
      <c r="C1875" s="11" t="s">
        <v>3010</v>
      </c>
      <c r="F1875" s="9">
        <v>30450</v>
      </c>
      <c r="G1875" s="6">
        <f t="shared" si="34"/>
        <v>-30450</v>
      </c>
      <c r="H1875" s="54" t="s">
        <v>6807</v>
      </c>
    </row>
    <row r="1876" spans="1:8" ht="24" hidden="1" customHeight="1" x14ac:dyDescent="0.25">
      <c r="A1876" s="112">
        <v>44288</v>
      </c>
      <c r="B1876" s="10" t="s">
        <v>6509</v>
      </c>
      <c r="C1876" s="11" t="s">
        <v>437</v>
      </c>
      <c r="F1876" s="9">
        <v>73360</v>
      </c>
      <c r="G1876" s="6">
        <f t="shared" si="34"/>
        <v>-73360</v>
      </c>
      <c r="H1876" s="1295" t="s">
        <v>6971</v>
      </c>
    </row>
    <row r="1877" spans="1:8" ht="24" hidden="1" customHeight="1" x14ac:dyDescent="0.25">
      <c r="A1877" s="112">
        <v>44288</v>
      </c>
      <c r="B1877" s="10" t="s">
        <v>6407</v>
      </c>
      <c r="C1877" s="11" t="s">
        <v>437</v>
      </c>
      <c r="F1877" s="9">
        <v>7970</v>
      </c>
      <c r="G1877" s="6">
        <f t="shared" si="34"/>
        <v>-7970</v>
      </c>
      <c r="H1877" s="1295"/>
    </row>
    <row r="1878" spans="1:8" ht="24" hidden="1" customHeight="1" x14ac:dyDescent="0.25">
      <c r="A1878" s="112">
        <v>44288</v>
      </c>
      <c r="B1878" s="10" t="s">
        <v>1399</v>
      </c>
      <c r="C1878" s="11" t="s">
        <v>437</v>
      </c>
      <c r="F1878" s="9">
        <v>21500</v>
      </c>
      <c r="G1878" s="6">
        <f t="shared" si="34"/>
        <v>-21500</v>
      </c>
      <c r="H1878" s="1295"/>
    </row>
    <row r="1879" spans="1:8" ht="24" hidden="1" customHeight="1" x14ac:dyDescent="0.25">
      <c r="A1879" s="112">
        <v>44288</v>
      </c>
      <c r="B1879" s="10" t="s">
        <v>6407</v>
      </c>
      <c r="C1879" s="11" t="s">
        <v>437</v>
      </c>
      <c r="F1879" s="9">
        <v>2900</v>
      </c>
      <c r="G1879" s="6">
        <f t="shared" si="34"/>
        <v>-2900</v>
      </c>
      <c r="H1879" s="1295"/>
    </row>
    <row r="1880" spans="1:8" ht="24" hidden="1" customHeight="1" x14ac:dyDescent="0.25">
      <c r="A1880" s="112">
        <v>44280</v>
      </c>
      <c r="B1880" s="10" t="s">
        <v>1399</v>
      </c>
      <c r="C1880" s="11" t="s">
        <v>437</v>
      </c>
      <c r="F1880" s="9">
        <v>24225</v>
      </c>
      <c r="G1880" s="6">
        <f t="shared" si="34"/>
        <v>-24225</v>
      </c>
      <c r="H1880" s="1295"/>
    </row>
    <row r="1881" spans="1:8" ht="24" hidden="1" customHeight="1" x14ac:dyDescent="0.25">
      <c r="A1881" s="112">
        <v>44331</v>
      </c>
      <c r="B1881" s="10" t="s">
        <v>6407</v>
      </c>
      <c r="C1881" s="11" t="s">
        <v>437</v>
      </c>
      <c r="F1881" s="9">
        <v>54720</v>
      </c>
      <c r="G1881" s="6">
        <f t="shared" si="34"/>
        <v>-54720</v>
      </c>
      <c r="H1881" s="1295"/>
    </row>
    <row r="1882" spans="1:8" ht="24" hidden="1" customHeight="1" x14ac:dyDescent="0.25">
      <c r="A1882" s="112">
        <v>44341</v>
      </c>
      <c r="B1882" s="10" t="s">
        <v>6509</v>
      </c>
      <c r="C1882" s="11" t="s">
        <v>437</v>
      </c>
      <c r="F1882" s="9">
        <v>22415</v>
      </c>
      <c r="G1882" s="6">
        <f t="shared" si="34"/>
        <v>-22415</v>
      </c>
      <c r="H1882" s="1295"/>
    </row>
    <row r="1883" spans="1:8" hidden="1" x14ac:dyDescent="0.25">
      <c r="A1883" s="112">
        <v>44300</v>
      </c>
      <c r="B1883" s="10" t="s">
        <v>1399</v>
      </c>
      <c r="C1883" s="11" t="s">
        <v>164</v>
      </c>
      <c r="E1883" s="8">
        <v>4494</v>
      </c>
      <c r="G1883" s="6">
        <f t="shared" si="34"/>
        <v>4494</v>
      </c>
    </row>
    <row r="1884" spans="1:8" hidden="1" x14ac:dyDescent="0.25">
      <c r="A1884" s="112">
        <v>44288</v>
      </c>
      <c r="B1884" s="10" t="s">
        <v>1399</v>
      </c>
      <c r="C1884" s="11" t="s">
        <v>164</v>
      </c>
      <c r="E1884" s="8">
        <v>743</v>
      </c>
      <c r="G1884" s="6">
        <f t="shared" si="34"/>
        <v>743</v>
      </c>
    </row>
    <row r="1885" spans="1:8" hidden="1" x14ac:dyDescent="0.25">
      <c r="A1885" s="112">
        <v>44291</v>
      </c>
      <c r="B1885" s="10" t="s">
        <v>6506</v>
      </c>
      <c r="C1885" s="11" t="s">
        <v>1802</v>
      </c>
      <c r="E1885" s="108"/>
      <c r="F1885" s="109">
        <f>171059-12500</f>
        <v>158559</v>
      </c>
      <c r="G1885" s="6">
        <f t="shared" si="34"/>
        <v>-158559</v>
      </c>
      <c r="H1885" s="1211" t="s">
        <v>6908</v>
      </c>
    </row>
    <row r="1886" spans="1:8" hidden="1" x14ac:dyDescent="0.25">
      <c r="A1886" s="112">
        <v>44291</v>
      </c>
      <c r="B1886" s="10" t="s">
        <v>6516</v>
      </c>
      <c r="C1886" s="11" t="s">
        <v>1802</v>
      </c>
      <c r="E1886" s="108"/>
      <c r="F1886" s="110">
        <v>82220</v>
      </c>
      <c r="G1886" s="6">
        <f t="shared" si="34"/>
        <v>-82220</v>
      </c>
      <c r="H1886" s="1212"/>
    </row>
    <row r="1887" spans="1:8" hidden="1" x14ac:dyDescent="0.25">
      <c r="A1887" s="112">
        <v>44291</v>
      </c>
      <c r="B1887" s="10" t="s">
        <v>6509</v>
      </c>
      <c r="C1887" s="11" t="s">
        <v>1802</v>
      </c>
      <c r="E1887" s="108"/>
      <c r="F1887" s="110">
        <f>16101+25620</f>
        <v>41721</v>
      </c>
      <c r="G1887" s="6">
        <f t="shared" si="34"/>
        <v>-41721</v>
      </c>
      <c r="H1887" s="1212"/>
    </row>
    <row r="1888" spans="1:8" hidden="1" x14ac:dyDescent="0.25">
      <c r="A1888" s="112">
        <v>44291</v>
      </c>
      <c r="B1888" s="10" t="s">
        <v>6718</v>
      </c>
      <c r="C1888" s="11" t="s">
        <v>1802</v>
      </c>
      <c r="E1888" s="108"/>
      <c r="F1888" s="111">
        <v>200000</v>
      </c>
      <c r="G1888" s="6">
        <f t="shared" si="34"/>
        <v>-200000</v>
      </c>
      <c r="H1888" s="1213"/>
    </row>
    <row r="1889" spans="1:8" hidden="1" x14ac:dyDescent="0.25">
      <c r="A1889" s="112">
        <v>44288</v>
      </c>
      <c r="B1889" s="10" t="s">
        <v>6516</v>
      </c>
      <c r="C1889" s="11" t="s">
        <v>169</v>
      </c>
      <c r="E1889" s="8">
        <v>6270</v>
      </c>
      <c r="G1889" s="6">
        <f t="shared" si="34"/>
        <v>6270</v>
      </c>
    </row>
    <row r="1890" spans="1:8" hidden="1" x14ac:dyDescent="0.25">
      <c r="A1890" s="112">
        <v>44293</v>
      </c>
      <c r="B1890" s="10" t="s">
        <v>6516</v>
      </c>
      <c r="C1890" s="11" t="s">
        <v>162</v>
      </c>
      <c r="E1890" s="8">
        <v>545000</v>
      </c>
      <c r="G1890" s="6">
        <f t="shared" si="34"/>
        <v>545000</v>
      </c>
    </row>
    <row r="1891" spans="1:8" hidden="1" x14ac:dyDescent="0.25">
      <c r="A1891" s="112">
        <v>44293</v>
      </c>
      <c r="B1891" s="10" t="s">
        <v>6516</v>
      </c>
      <c r="C1891" s="11" t="s">
        <v>162</v>
      </c>
      <c r="F1891" s="9">
        <v>400000</v>
      </c>
      <c r="G1891" s="6">
        <f t="shared" si="34"/>
        <v>-400000</v>
      </c>
      <c r="H1891" s="7" t="s">
        <v>6786</v>
      </c>
    </row>
    <row r="1892" spans="1:8" hidden="1" x14ac:dyDescent="0.25">
      <c r="A1892" s="112">
        <v>44294</v>
      </c>
      <c r="B1892" s="10" t="s">
        <v>6407</v>
      </c>
      <c r="C1892" s="11" t="s">
        <v>5680</v>
      </c>
      <c r="D1892" s="766" t="s">
        <v>9233</v>
      </c>
      <c r="E1892" s="8">
        <v>109600</v>
      </c>
      <c r="G1892" s="6">
        <f t="shared" si="34"/>
        <v>109600</v>
      </c>
    </row>
    <row r="1893" spans="1:8" hidden="1" x14ac:dyDescent="0.25">
      <c r="A1893" s="112">
        <v>44270</v>
      </c>
      <c r="B1893" s="10" t="s">
        <v>6407</v>
      </c>
      <c r="C1893" s="11" t="s">
        <v>166</v>
      </c>
      <c r="E1893" s="8">
        <v>17100</v>
      </c>
      <c r="G1893" s="6">
        <f t="shared" si="34"/>
        <v>17100</v>
      </c>
    </row>
    <row r="1894" spans="1:8" hidden="1" x14ac:dyDescent="0.25">
      <c r="A1894" s="112">
        <v>44307</v>
      </c>
      <c r="B1894" s="10" t="s">
        <v>6506</v>
      </c>
      <c r="C1894" s="11" t="s">
        <v>180</v>
      </c>
      <c r="E1894" s="8">
        <v>31875</v>
      </c>
      <c r="G1894" s="6">
        <f t="shared" si="34"/>
        <v>31875</v>
      </c>
    </row>
    <row r="1895" spans="1:8" hidden="1" x14ac:dyDescent="0.25">
      <c r="A1895" s="112">
        <v>44308</v>
      </c>
      <c r="B1895" s="10" t="s">
        <v>6407</v>
      </c>
      <c r="C1895" s="11" t="s">
        <v>5680</v>
      </c>
      <c r="D1895" s="766" t="s">
        <v>9273</v>
      </c>
      <c r="E1895" s="8">
        <v>36700</v>
      </c>
      <c r="G1895" s="6">
        <f t="shared" si="34"/>
        <v>36700</v>
      </c>
    </row>
    <row r="1896" spans="1:8" hidden="1" x14ac:dyDescent="0.25">
      <c r="A1896" s="112">
        <v>44308</v>
      </c>
      <c r="B1896" s="10" t="s">
        <v>1399</v>
      </c>
      <c r="C1896" s="11" t="s">
        <v>5680</v>
      </c>
      <c r="D1896" s="766" t="s">
        <v>9272</v>
      </c>
      <c r="E1896" s="8">
        <v>6000</v>
      </c>
      <c r="G1896" s="6">
        <f t="shared" si="34"/>
        <v>6000</v>
      </c>
    </row>
    <row r="1897" spans="1:8" hidden="1" x14ac:dyDescent="0.25">
      <c r="A1897" s="112">
        <v>44316</v>
      </c>
      <c r="B1897" s="10" t="s">
        <v>6407</v>
      </c>
      <c r="C1897" s="11" t="s">
        <v>5680</v>
      </c>
      <c r="F1897" s="9">
        <v>100000</v>
      </c>
      <c r="G1897" s="6">
        <f t="shared" si="34"/>
        <v>-100000</v>
      </c>
      <c r="H1897" s="7" t="s">
        <v>6905</v>
      </c>
    </row>
    <row r="1898" spans="1:8" hidden="1" x14ac:dyDescent="0.25">
      <c r="A1898" s="112">
        <v>44275</v>
      </c>
      <c r="B1898" s="10" t="s">
        <v>6506</v>
      </c>
      <c r="C1898" s="11" t="s">
        <v>1802</v>
      </c>
      <c r="E1898" s="8">
        <v>4381</v>
      </c>
      <c r="G1898" s="6">
        <f t="shared" si="34"/>
        <v>4381</v>
      </c>
    </row>
    <row r="1899" spans="1:8" hidden="1" x14ac:dyDescent="0.25">
      <c r="A1899" s="112">
        <v>44275</v>
      </c>
      <c r="B1899" s="10" t="s">
        <v>1399</v>
      </c>
      <c r="C1899" s="11" t="s">
        <v>1802</v>
      </c>
      <c r="E1899" s="8">
        <v>18880</v>
      </c>
      <c r="G1899" s="6">
        <f t="shared" si="34"/>
        <v>18880</v>
      </c>
    </row>
    <row r="1900" spans="1:8" hidden="1" x14ac:dyDescent="0.25">
      <c r="A1900" s="112">
        <v>44275</v>
      </c>
      <c r="B1900" s="10" t="s">
        <v>1399</v>
      </c>
      <c r="C1900" s="11" t="s">
        <v>1802</v>
      </c>
      <c r="F1900" s="9">
        <v>20120</v>
      </c>
      <c r="G1900" s="6">
        <f t="shared" si="34"/>
        <v>-20120</v>
      </c>
      <c r="H1900" s="7" t="s">
        <v>6907</v>
      </c>
    </row>
    <row r="1901" spans="1:8" hidden="1" x14ac:dyDescent="0.25">
      <c r="A1901" s="112">
        <v>44279</v>
      </c>
      <c r="B1901" s="10" t="s">
        <v>6407</v>
      </c>
      <c r="C1901" s="11" t="s">
        <v>1802</v>
      </c>
      <c r="E1901" s="8">
        <v>18012</v>
      </c>
      <c r="G1901" s="6">
        <f t="shared" si="34"/>
        <v>18012</v>
      </c>
    </row>
    <row r="1902" spans="1:8" hidden="1" x14ac:dyDescent="0.25">
      <c r="A1902" s="112">
        <v>44281</v>
      </c>
      <c r="B1902" s="10" t="s">
        <v>6407</v>
      </c>
      <c r="C1902" s="11" t="s">
        <v>1802</v>
      </c>
      <c r="F1902" s="9">
        <v>11028</v>
      </c>
      <c r="G1902" s="6">
        <f t="shared" si="34"/>
        <v>-11028</v>
      </c>
      <c r="H1902" s="7" t="s">
        <v>6907</v>
      </c>
    </row>
    <row r="1903" spans="1:8" hidden="1" x14ac:dyDescent="0.25">
      <c r="A1903" s="112">
        <v>44281</v>
      </c>
      <c r="B1903" s="10" t="s">
        <v>1399</v>
      </c>
      <c r="C1903" s="11" t="s">
        <v>1802</v>
      </c>
      <c r="E1903" s="8">
        <v>8592</v>
      </c>
      <c r="G1903" s="6">
        <f t="shared" si="34"/>
        <v>8592</v>
      </c>
    </row>
    <row r="1904" spans="1:8" hidden="1" x14ac:dyDescent="0.25">
      <c r="A1904" s="112">
        <v>44281</v>
      </c>
      <c r="B1904" s="10" t="s">
        <v>6506</v>
      </c>
      <c r="C1904" s="11" t="s">
        <v>1802</v>
      </c>
      <c r="E1904" s="8">
        <v>3334</v>
      </c>
      <c r="G1904" s="6">
        <f t="shared" si="34"/>
        <v>3334</v>
      </c>
    </row>
    <row r="1905" spans="1:7" hidden="1" x14ac:dyDescent="0.25">
      <c r="A1905" s="112">
        <v>44284</v>
      </c>
      <c r="B1905" s="10" t="s">
        <v>6407</v>
      </c>
      <c r="C1905" s="11" t="s">
        <v>1802</v>
      </c>
      <c r="F1905" s="9">
        <v>2656</v>
      </c>
      <c r="G1905" s="6">
        <f t="shared" si="34"/>
        <v>-2656</v>
      </c>
    </row>
    <row r="1906" spans="1:7" hidden="1" x14ac:dyDescent="0.25">
      <c r="A1906" s="112">
        <v>44284</v>
      </c>
      <c r="B1906" s="10" t="s">
        <v>6407</v>
      </c>
      <c r="C1906" s="11" t="s">
        <v>1802</v>
      </c>
      <c r="E1906" s="8">
        <v>10724</v>
      </c>
      <c r="G1906" s="6">
        <f t="shared" si="34"/>
        <v>10724</v>
      </c>
    </row>
    <row r="1907" spans="1:7" hidden="1" x14ac:dyDescent="0.25">
      <c r="A1907" s="112">
        <v>44284</v>
      </c>
      <c r="B1907" s="10" t="s">
        <v>6718</v>
      </c>
      <c r="C1907" s="11" t="s">
        <v>1802</v>
      </c>
      <c r="E1907" s="8">
        <v>33917</v>
      </c>
      <c r="G1907" s="6">
        <f t="shared" si="34"/>
        <v>33917</v>
      </c>
    </row>
    <row r="1908" spans="1:7" hidden="1" x14ac:dyDescent="0.25">
      <c r="A1908" s="112">
        <v>44291</v>
      </c>
      <c r="B1908" s="10" t="s">
        <v>6509</v>
      </c>
      <c r="C1908" s="11" t="s">
        <v>1802</v>
      </c>
      <c r="E1908" s="8">
        <v>13895</v>
      </c>
      <c r="G1908" s="6">
        <f t="shared" si="34"/>
        <v>13895</v>
      </c>
    </row>
    <row r="1909" spans="1:7" hidden="1" x14ac:dyDescent="0.25">
      <c r="A1909" s="112">
        <v>44291</v>
      </c>
      <c r="B1909" s="10" t="s">
        <v>6718</v>
      </c>
      <c r="C1909" s="11" t="s">
        <v>1802</v>
      </c>
      <c r="E1909" s="8">
        <v>5105</v>
      </c>
      <c r="G1909" s="6">
        <f t="shared" si="34"/>
        <v>5105</v>
      </c>
    </row>
    <row r="1910" spans="1:7" hidden="1" x14ac:dyDescent="0.25">
      <c r="A1910" s="112">
        <v>44294</v>
      </c>
      <c r="B1910" s="10" t="s">
        <v>6509</v>
      </c>
      <c r="C1910" s="11" t="s">
        <v>1802</v>
      </c>
      <c r="E1910" s="8">
        <v>220774</v>
      </c>
      <c r="G1910" s="6">
        <f t="shared" si="34"/>
        <v>220774</v>
      </c>
    </row>
    <row r="1911" spans="1:7" hidden="1" x14ac:dyDescent="0.25">
      <c r="A1911" s="112">
        <v>44294</v>
      </c>
      <c r="B1911" s="10" t="s">
        <v>1399</v>
      </c>
      <c r="C1911" s="11" t="s">
        <v>1802</v>
      </c>
      <c r="E1911" s="8">
        <v>68510</v>
      </c>
      <c r="G1911" s="6">
        <f t="shared" si="34"/>
        <v>68510</v>
      </c>
    </row>
    <row r="1912" spans="1:7" hidden="1" x14ac:dyDescent="0.25">
      <c r="A1912" s="112">
        <v>44294</v>
      </c>
      <c r="B1912" s="10" t="s">
        <v>6718</v>
      </c>
      <c r="C1912" s="11" t="s">
        <v>1802</v>
      </c>
      <c r="E1912" s="8">
        <v>758</v>
      </c>
      <c r="G1912" s="6">
        <f t="shared" si="34"/>
        <v>758</v>
      </c>
    </row>
    <row r="1913" spans="1:7" hidden="1" x14ac:dyDescent="0.25">
      <c r="A1913" s="112">
        <v>44296</v>
      </c>
      <c r="B1913" s="10" t="s">
        <v>6509</v>
      </c>
      <c r="C1913" s="11" t="s">
        <v>1802</v>
      </c>
      <c r="E1913" s="8">
        <v>5675</v>
      </c>
      <c r="G1913" s="6">
        <f t="shared" si="34"/>
        <v>5675</v>
      </c>
    </row>
    <row r="1914" spans="1:7" hidden="1" x14ac:dyDescent="0.25">
      <c r="A1914" s="112">
        <v>44298</v>
      </c>
      <c r="B1914" s="10" t="s">
        <v>6506</v>
      </c>
      <c r="C1914" s="11" t="s">
        <v>1802</v>
      </c>
      <c r="E1914" s="8">
        <v>24564</v>
      </c>
      <c r="G1914" s="6">
        <f t="shared" si="34"/>
        <v>24564</v>
      </c>
    </row>
    <row r="1915" spans="1:7" hidden="1" x14ac:dyDescent="0.25">
      <c r="A1915" s="112">
        <v>44300</v>
      </c>
      <c r="B1915" s="10" t="s">
        <v>6506</v>
      </c>
      <c r="C1915" s="11" t="s">
        <v>1802</v>
      </c>
      <c r="E1915" s="8">
        <v>860</v>
      </c>
      <c r="G1915" s="6">
        <f t="shared" si="34"/>
        <v>860</v>
      </c>
    </row>
    <row r="1916" spans="1:7" hidden="1" x14ac:dyDescent="0.25">
      <c r="A1916" s="112">
        <v>44302</v>
      </c>
      <c r="B1916" s="10" t="s">
        <v>6509</v>
      </c>
      <c r="C1916" s="11" t="s">
        <v>1802</v>
      </c>
      <c r="E1916" s="8">
        <v>2821</v>
      </c>
      <c r="G1916" s="6">
        <f t="shared" si="34"/>
        <v>2821</v>
      </c>
    </row>
    <row r="1917" spans="1:7" hidden="1" x14ac:dyDescent="0.25">
      <c r="A1917" s="112">
        <v>44303</v>
      </c>
      <c r="B1917" s="10" t="s">
        <v>6407</v>
      </c>
      <c r="C1917" s="11" t="s">
        <v>1802</v>
      </c>
      <c r="E1917" s="8">
        <v>14409</v>
      </c>
      <c r="G1917" s="6">
        <f t="shared" si="34"/>
        <v>14409</v>
      </c>
    </row>
    <row r="1918" spans="1:7" hidden="1" x14ac:dyDescent="0.25">
      <c r="A1918" s="112">
        <v>44320</v>
      </c>
      <c r="B1918" s="10" t="s">
        <v>1399</v>
      </c>
      <c r="C1918" s="11" t="s">
        <v>5680</v>
      </c>
      <c r="D1918" s="766" t="s">
        <v>8302</v>
      </c>
      <c r="E1918" s="8">
        <v>17200</v>
      </c>
      <c r="G1918" s="6">
        <f t="shared" si="34"/>
        <v>17200</v>
      </c>
    </row>
    <row r="1919" spans="1:7" hidden="1" x14ac:dyDescent="0.25">
      <c r="A1919" s="112">
        <v>44333</v>
      </c>
      <c r="B1919" s="10" t="s">
        <v>2932</v>
      </c>
      <c r="C1919" s="11" t="s">
        <v>164</v>
      </c>
      <c r="D1919" s="766">
        <v>4445</v>
      </c>
      <c r="E1919" s="8">
        <v>6168</v>
      </c>
      <c r="G1919" s="6">
        <f t="shared" si="34"/>
        <v>6168</v>
      </c>
    </row>
    <row r="1920" spans="1:7" hidden="1" x14ac:dyDescent="0.25">
      <c r="A1920" s="112">
        <v>44333</v>
      </c>
      <c r="B1920" s="10" t="s">
        <v>1399</v>
      </c>
      <c r="C1920" s="11" t="s">
        <v>164</v>
      </c>
      <c r="D1920" s="766">
        <v>4453</v>
      </c>
      <c r="E1920" s="8">
        <v>16796</v>
      </c>
      <c r="G1920" s="6">
        <f t="shared" si="34"/>
        <v>16796</v>
      </c>
    </row>
    <row r="1921" spans="1:8" hidden="1" x14ac:dyDescent="0.25">
      <c r="A1921" s="112">
        <v>44340</v>
      </c>
      <c r="B1921" s="10" t="s">
        <v>6509</v>
      </c>
      <c r="C1921" s="11" t="s">
        <v>166</v>
      </c>
      <c r="E1921" s="8">
        <v>97145</v>
      </c>
      <c r="G1921" s="6">
        <f t="shared" si="34"/>
        <v>97145</v>
      </c>
    </row>
    <row r="1922" spans="1:8" hidden="1" x14ac:dyDescent="0.25">
      <c r="A1922" s="112">
        <v>44340</v>
      </c>
      <c r="B1922" s="10" t="s">
        <v>6953</v>
      </c>
      <c r="C1922" s="11" t="s">
        <v>166</v>
      </c>
      <c r="E1922" s="8">
        <v>55800</v>
      </c>
      <c r="G1922" s="6">
        <f t="shared" si="34"/>
        <v>55800</v>
      </c>
    </row>
    <row r="1923" spans="1:8" hidden="1" x14ac:dyDescent="0.25">
      <c r="A1923" s="112">
        <v>44340</v>
      </c>
      <c r="B1923" s="10" t="s">
        <v>6407</v>
      </c>
      <c r="C1923" s="11" t="s">
        <v>166</v>
      </c>
      <c r="E1923" s="8">
        <v>4970</v>
      </c>
      <c r="G1923" s="6">
        <f t="shared" si="34"/>
        <v>4970</v>
      </c>
    </row>
    <row r="1924" spans="1:8" hidden="1" x14ac:dyDescent="0.25">
      <c r="A1924" s="112">
        <v>44310</v>
      </c>
      <c r="B1924" s="10" t="s">
        <v>6509</v>
      </c>
      <c r="C1924" s="11" t="s">
        <v>1802</v>
      </c>
      <c r="E1924" s="8">
        <v>5367</v>
      </c>
      <c r="G1924" s="6">
        <f t="shared" si="34"/>
        <v>5367</v>
      </c>
    </row>
    <row r="1925" spans="1:8" hidden="1" x14ac:dyDescent="0.25">
      <c r="A1925" s="112">
        <v>44312</v>
      </c>
      <c r="B1925" s="10" t="s">
        <v>6506</v>
      </c>
      <c r="C1925" s="11" t="s">
        <v>1802</v>
      </c>
      <c r="E1925" s="8">
        <v>12568</v>
      </c>
      <c r="G1925" s="6">
        <f t="shared" si="34"/>
        <v>12568</v>
      </c>
    </row>
    <row r="1926" spans="1:8" hidden="1" x14ac:dyDescent="0.25">
      <c r="A1926" s="112">
        <v>44320</v>
      </c>
      <c r="B1926" s="10" t="s">
        <v>6509</v>
      </c>
      <c r="C1926" s="11" t="s">
        <v>1802</v>
      </c>
      <c r="E1926" s="8">
        <v>121139</v>
      </c>
      <c r="G1926" s="6">
        <f t="shared" si="34"/>
        <v>121139</v>
      </c>
    </row>
    <row r="1927" spans="1:8" hidden="1" x14ac:dyDescent="0.25">
      <c r="A1927" s="112">
        <v>44321</v>
      </c>
      <c r="B1927" s="10" t="s">
        <v>6509</v>
      </c>
      <c r="C1927" s="11" t="s">
        <v>1802</v>
      </c>
      <c r="E1927" s="8">
        <v>13264</v>
      </c>
      <c r="G1927" s="6">
        <f t="shared" si="34"/>
        <v>13264</v>
      </c>
    </row>
    <row r="1928" spans="1:8" hidden="1" x14ac:dyDescent="0.25">
      <c r="A1928" s="112">
        <v>44335</v>
      </c>
      <c r="B1928" s="10" t="s">
        <v>6509</v>
      </c>
      <c r="C1928" s="11" t="s">
        <v>1802</v>
      </c>
      <c r="E1928" s="8">
        <v>5670</v>
      </c>
      <c r="G1928" s="6">
        <f t="shared" si="34"/>
        <v>5670</v>
      </c>
    </row>
    <row r="1929" spans="1:8" hidden="1" x14ac:dyDescent="0.25">
      <c r="A1929" s="112">
        <v>44341</v>
      </c>
      <c r="B1929" s="10" t="s">
        <v>6407</v>
      </c>
      <c r="C1929" s="11" t="s">
        <v>166</v>
      </c>
      <c r="E1929" s="8">
        <v>4395</v>
      </c>
      <c r="G1929" s="6">
        <f t="shared" si="34"/>
        <v>4395</v>
      </c>
    </row>
    <row r="1930" spans="1:8" hidden="1" x14ac:dyDescent="0.25">
      <c r="A1930" s="112">
        <v>44321</v>
      </c>
      <c r="B1930" s="10" t="s">
        <v>2932</v>
      </c>
      <c r="C1930" s="11" t="s">
        <v>6765</v>
      </c>
      <c r="F1930" s="9">
        <v>25000</v>
      </c>
      <c r="G1930" s="6">
        <f t="shared" si="34"/>
        <v>-25000</v>
      </c>
      <c r="H1930" s="7" t="s">
        <v>1156</v>
      </c>
    </row>
    <row r="1931" spans="1:8" hidden="1" x14ac:dyDescent="0.25">
      <c r="A1931" s="112">
        <v>44341</v>
      </c>
      <c r="B1931" s="10" t="s">
        <v>1399</v>
      </c>
      <c r="C1931" s="11" t="s">
        <v>164</v>
      </c>
      <c r="F1931" s="9">
        <v>100000</v>
      </c>
      <c r="G1931" s="6">
        <f t="shared" si="34"/>
        <v>-100000</v>
      </c>
      <c r="H1931" s="7" t="s">
        <v>6954</v>
      </c>
    </row>
    <row r="1932" spans="1:8" hidden="1" x14ac:dyDescent="0.25">
      <c r="A1932" s="112">
        <v>44341</v>
      </c>
      <c r="B1932" s="10" t="s">
        <v>6509</v>
      </c>
      <c r="C1932" s="11" t="s">
        <v>1802</v>
      </c>
      <c r="F1932" s="9">
        <v>300000</v>
      </c>
      <c r="G1932" s="6">
        <f t="shared" si="34"/>
        <v>-300000</v>
      </c>
      <c r="H1932" s="7" t="s">
        <v>6956</v>
      </c>
    </row>
    <row r="1933" spans="1:8" hidden="1" x14ac:dyDescent="0.25">
      <c r="A1933" s="112">
        <v>44342</v>
      </c>
      <c r="B1933" s="10" t="s">
        <v>1399</v>
      </c>
      <c r="C1933" s="11" t="s">
        <v>166</v>
      </c>
      <c r="E1933" s="8">
        <v>35600</v>
      </c>
      <c r="G1933" s="6">
        <f t="shared" si="34"/>
        <v>35600</v>
      </c>
    </row>
    <row r="1934" spans="1:8" hidden="1" x14ac:dyDescent="0.25">
      <c r="A1934" s="112">
        <v>44343</v>
      </c>
      <c r="B1934" s="10" t="s">
        <v>1399</v>
      </c>
      <c r="C1934" s="11" t="s">
        <v>166</v>
      </c>
      <c r="E1934" s="8">
        <v>41800</v>
      </c>
      <c r="G1934" s="6">
        <f t="shared" si="34"/>
        <v>41800</v>
      </c>
    </row>
    <row r="1935" spans="1:8" hidden="1" x14ac:dyDescent="0.25">
      <c r="A1935" s="112">
        <v>44341</v>
      </c>
      <c r="B1935" s="10" t="s">
        <v>6953</v>
      </c>
      <c r="C1935" s="11" t="s">
        <v>166</v>
      </c>
      <c r="E1935" s="8">
        <v>55800</v>
      </c>
      <c r="G1935" s="6">
        <f t="shared" si="34"/>
        <v>55800</v>
      </c>
    </row>
    <row r="1936" spans="1:8" hidden="1" x14ac:dyDescent="0.25">
      <c r="A1936" s="112">
        <v>44345</v>
      </c>
      <c r="B1936" s="10" t="s">
        <v>6509</v>
      </c>
      <c r="C1936" s="11" t="s">
        <v>166</v>
      </c>
      <c r="E1936" s="8">
        <v>8330</v>
      </c>
      <c r="G1936" s="6">
        <f t="shared" si="34"/>
        <v>8330</v>
      </c>
    </row>
    <row r="1937" spans="1:8" hidden="1" x14ac:dyDescent="0.25">
      <c r="A1937" s="112">
        <v>44347</v>
      </c>
      <c r="B1937" s="10" t="s">
        <v>6509</v>
      </c>
      <c r="C1937" s="11" t="s">
        <v>166</v>
      </c>
      <c r="E1937" s="8">
        <v>14190</v>
      </c>
      <c r="G1937" s="6">
        <f t="shared" si="34"/>
        <v>14190</v>
      </c>
    </row>
    <row r="1938" spans="1:8" hidden="1" x14ac:dyDescent="0.25">
      <c r="A1938" s="112">
        <v>44342</v>
      </c>
      <c r="B1938" s="10" t="s">
        <v>2651</v>
      </c>
      <c r="C1938" s="11" t="s">
        <v>166</v>
      </c>
      <c r="E1938" s="8">
        <v>900</v>
      </c>
      <c r="G1938" s="6">
        <f t="shared" si="34"/>
        <v>900</v>
      </c>
      <c r="H1938" s="7" t="s">
        <v>3917</v>
      </c>
    </row>
    <row r="1939" spans="1:8" hidden="1" x14ac:dyDescent="0.25">
      <c r="A1939" s="112">
        <v>44345</v>
      </c>
      <c r="B1939" s="10" t="s">
        <v>1399</v>
      </c>
      <c r="C1939" s="11" t="s">
        <v>166</v>
      </c>
      <c r="F1939" s="9">
        <v>92268</v>
      </c>
      <c r="G1939" s="6">
        <f t="shared" si="34"/>
        <v>-92268</v>
      </c>
      <c r="H1939" s="77"/>
    </row>
    <row r="1940" spans="1:8" hidden="1" x14ac:dyDescent="0.25">
      <c r="A1940" s="112">
        <v>44345</v>
      </c>
      <c r="B1940" s="10" t="s">
        <v>6407</v>
      </c>
      <c r="C1940" s="11" t="s">
        <v>166</v>
      </c>
      <c r="F1940" s="9">
        <v>23720</v>
      </c>
      <c r="G1940" s="6">
        <f t="shared" si="34"/>
        <v>-23720</v>
      </c>
      <c r="H1940" s="78"/>
    </row>
    <row r="1941" spans="1:8" hidden="1" x14ac:dyDescent="0.25">
      <c r="A1941" s="112">
        <v>44345</v>
      </c>
      <c r="B1941" s="10" t="s">
        <v>6505</v>
      </c>
      <c r="C1941" s="11" t="s">
        <v>166</v>
      </c>
      <c r="F1941" s="9">
        <v>4575</v>
      </c>
      <c r="G1941" s="6">
        <f t="shared" si="34"/>
        <v>-4575</v>
      </c>
      <c r="H1941" s="78" t="s">
        <v>6972</v>
      </c>
    </row>
    <row r="1942" spans="1:8" hidden="1" x14ac:dyDescent="0.25">
      <c r="A1942" s="112">
        <v>44345</v>
      </c>
      <c r="B1942" s="10" t="s">
        <v>6509</v>
      </c>
      <c r="C1942" s="11" t="s">
        <v>166</v>
      </c>
      <c r="F1942" s="9">
        <v>124340</v>
      </c>
      <c r="G1942" s="6">
        <f t="shared" si="34"/>
        <v>-124340</v>
      </c>
      <c r="H1942" s="78"/>
    </row>
    <row r="1943" spans="1:8" hidden="1" x14ac:dyDescent="0.25">
      <c r="A1943" s="112">
        <v>44345</v>
      </c>
      <c r="B1943" s="10" t="s">
        <v>6953</v>
      </c>
      <c r="C1943" s="11" t="s">
        <v>166</v>
      </c>
      <c r="F1943" s="9">
        <v>111600</v>
      </c>
      <c r="G1943" s="6">
        <f t="shared" si="34"/>
        <v>-111600</v>
      </c>
      <c r="H1943" s="78"/>
    </row>
    <row r="1944" spans="1:8" hidden="1" x14ac:dyDescent="0.25">
      <c r="A1944" s="112">
        <v>44345</v>
      </c>
      <c r="B1944" s="10" t="s">
        <v>6509</v>
      </c>
      <c r="C1944" s="11" t="s">
        <v>166</v>
      </c>
      <c r="F1944" s="9">
        <v>8587</v>
      </c>
      <c r="G1944" s="6">
        <f t="shared" si="34"/>
        <v>-8587</v>
      </c>
      <c r="H1944" s="79"/>
    </row>
    <row r="1945" spans="1:8" hidden="1" x14ac:dyDescent="0.25">
      <c r="A1945" s="112">
        <v>44280</v>
      </c>
      <c r="B1945" s="10" t="s">
        <v>1399</v>
      </c>
      <c r="C1945" s="11" t="s">
        <v>437</v>
      </c>
      <c r="E1945" s="8">
        <v>24225</v>
      </c>
      <c r="G1945" s="6">
        <f t="shared" si="34"/>
        <v>24225</v>
      </c>
      <c r="H1945" s="123"/>
    </row>
    <row r="1946" spans="1:8" hidden="1" x14ac:dyDescent="0.25">
      <c r="A1946" s="112">
        <v>44301</v>
      </c>
      <c r="B1946" s="10" t="s">
        <v>6407</v>
      </c>
      <c r="C1946" s="11" t="s">
        <v>437</v>
      </c>
      <c r="E1946" s="8">
        <v>54726</v>
      </c>
      <c r="G1946" s="6">
        <f t="shared" si="34"/>
        <v>54726</v>
      </c>
      <c r="H1946" s="123"/>
    </row>
    <row r="1947" spans="1:8" hidden="1" x14ac:dyDescent="0.25">
      <c r="A1947" s="112">
        <v>44337</v>
      </c>
      <c r="B1947" s="10" t="s">
        <v>6509</v>
      </c>
      <c r="C1947" s="11" t="s">
        <v>437</v>
      </c>
      <c r="E1947" s="8">
        <v>153496</v>
      </c>
      <c r="G1947" s="6">
        <f t="shared" si="34"/>
        <v>153496</v>
      </c>
    </row>
    <row r="1948" spans="1:8" hidden="1" x14ac:dyDescent="0.25">
      <c r="A1948" s="112">
        <v>44347</v>
      </c>
      <c r="B1948" s="10" t="s">
        <v>6509</v>
      </c>
      <c r="C1948" s="11" t="s">
        <v>437</v>
      </c>
      <c r="E1948" s="8">
        <v>79600</v>
      </c>
      <c r="G1948" s="6">
        <f t="shared" ref="G1948:G2020" si="36">E1948-F1948</f>
        <v>79600</v>
      </c>
    </row>
    <row r="1949" spans="1:8" hidden="1" x14ac:dyDescent="0.25">
      <c r="A1949" s="112">
        <v>44350</v>
      </c>
      <c r="B1949" s="10" t="s">
        <v>1399</v>
      </c>
      <c r="C1949" s="11" t="s">
        <v>166</v>
      </c>
      <c r="E1949" s="8">
        <v>30000</v>
      </c>
      <c r="G1949" s="6">
        <f t="shared" si="36"/>
        <v>30000</v>
      </c>
    </row>
    <row r="1950" spans="1:8" hidden="1" x14ac:dyDescent="0.25">
      <c r="A1950" s="112">
        <v>44350</v>
      </c>
      <c r="B1950" s="10" t="s">
        <v>6718</v>
      </c>
      <c r="C1950" s="11" t="s">
        <v>1802</v>
      </c>
      <c r="F1950" s="9">
        <v>60288</v>
      </c>
      <c r="G1950" s="6">
        <f t="shared" si="36"/>
        <v>-60288</v>
      </c>
      <c r="H1950" s="7" t="s">
        <v>4469</v>
      </c>
    </row>
    <row r="1951" spans="1:8" hidden="1" x14ac:dyDescent="0.25">
      <c r="A1951" s="112">
        <v>44352</v>
      </c>
      <c r="B1951" s="10" t="s">
        <v>6407</v>
      </c>
      <c r="C1951" s="11" t="s">
        <v>3010</v>
      </c>
      <c r="E1951" s="8">
        <v>28567</v>
      </c>
      <c r="G1951" s="6">
        <f t="shared" si="36"/>
        <v>28567</v>
      </c>
    </row>
    <row r="1952" spans="1:8" hidden="1" x14ac:dyDescent="0.25">
      <c r="A1952" s="112">
        <v>44349</v>
      </c>
      <c r="B1952" s="10" t="s">
        <v>1399</v>
      </c>
      <c r="C1952" s="11" t="s">
        <v>5680</v>
      </c>
      <c r="D1952" s="766" t="s">
        <v>9271</v>
      </c>
      <c r="E1952" s="8">
        <v>4800</v>
      </c>
      <c r="G1952" s="6">
        <f t="shared" si="36"/>
        <v>4800</v>
      </c>
    </row>
    <row r="1953" spans="1:8" hidden="1" x14ac:dyDescent="0.25">
      <c r="A1953" s="112">
        <v>44352</v>
      </c>
      <c r="B1953" s="10" t="s">
        <v>6509</v>
      </c>
      <c r="C1953" s="11" t="s">
        <v>166</v>
      </c>
      <c r="E1953" s="8">
        <v>45420</v>
      </c>
      <c r="G1953" s="6">
        <f t="shared" si="36"/>
        <v>45420</v>
      </c>
    </row>
    <row r="1954" spans="1:8" hidden="1" x14ac:dyDescent="0.25">
      <c r="A1954" s="112">
        <v>44356</v>
      </c>
      <c r="B1954" s="10" t="s">
        <v>1399</v>
      </c>
      <c r="C1954" s="11" t="s">
        <v>437</v>
      </c>
      <c r="E1954" s="8">
        <v>19000</v>
      </c>
      <c r="G1954" s="6">
        <f t="shared" si="36"/>
        <v>19000</v>
      </c>
    </row>
    <row r="1955" spans="1:8" hidden="1" x14ac:dyDescent="0.25">
      <c r="A1955" s="112">
        <v>44361</v>
      </c>
      <c r="B1955" s="10" t="s">
        <v>1399</v>
      </c>
      <c r="C1955" s="11" t="s">
        <v>437</v>
      </c>
      <c r="E1955" s="8">
        <v>22000</v>
      </c>
      <c r="G1955" s="6">
        <f t="shared" si="36"/>
        <v>22000</v>
      </c>
    </row>
    <row r="1956" spans="1:8" hidden="1" x14ac:dyDescent="0.25">
      <c r="A1956" s="112">
        <v>44362</v>
      </c>
      <c r="B1956" s="10" t="s">
        <v>1399</v>
      </c>
      <c r="C1956" s="11" t="s">
        <v>437</v>
      </c>
      <c r="E1956" s="8">
        <v>38000</v>
      </c>
      <c r="G1956" s="6">
        <f t="shared" si="36"/>
        <v>38000</v>
      </c>
    </row>
    <row r="1957" spans="1:8" hidden="1" x14ac:dyDescent="0.25">
      <c r="A1957" s="112">
        <v>44362</v>
      </c>
      <c r="B1957" s="10" t="s">
        <v>6407</v>
      </c>
      <c r="C1957" s="11" t="s">
        <v>437</v>
      </c>
      <c r="E1957" s="8">
        <v>76000</v>
      </c>
      <c r="G1957" s="6">
        <f t="shared" si="36"/>
        <v>76000</v>
      </c>
    </row>
    <row r="1958" spans="1:8" hidden="1" x14ac:dyDescent="0.25">
      <c r="A1958" s="112">
        <v>44362</v>
      </c>
      <c r="B1958" s="10" t="s">
        <v>6509</v>
      </c>
      <c r="C1958" s="11" t="s">
        <v>437</v>
      </c>
      <c r="E1958" s="8">
        <v>36600</v>
      </c>
      <c r="G1958" s="6">
        <f t="shared" si="36"/>
        <v>36600</v>
      </c>
    </row>
    <row r="1959" spans="1:8" hidden="1" x14ac:dyDescent="0.25">
      <c r="A1959" s="112">
        <v>44355</v>
      </c>
      <c r="B1959" s="10" t="s">
        <v>6953</v>
      </c>
      <c r="C1959" s="11" t="s">
        <v>166</v>
      </c>
      <c r="E1959" s="8">
        <v>21600</v>
      </c>
      <c r="G1959" s="6">
        <f t="shared" si="36"/>
        <v>21600</v>
      </c>
    </row>
    <row r="1960" spans="1:8" hidden="1" x14ac:dyDescent="0.25">
      <c r="A1960" s="112">
        <v>44355</v>
      </c>
      <c r="B1960" s="10" t="s">
        <v>1399</v>
      </c>
      <c r="C1960" s="11" t="s">
        <v>166</v>
      </c>
      <c r="E1960" s="8">
        <v>19200</v>
      </c>
      <c r="G1960" s="6">
        <f t="shared" si="36"/>
        <v>19200</v>
      </c>
    </row>
    <row r="1961" spans="1:8" hidden="1" x14ac:dyDescent="0.25">
      <c r="A1961" s="112">
        <v>44363</v>
      </c>
      <c r="B1961" s="10" t="s">
        <v>6509</v>
      </c>
      <c r="C1961" s="11" t="s">
        <v>166</v>
      </c>
      <c r="E1961" s="8">
        <v>2775</v>
      </c>
      <c r="G1961" s="6">
        <f t="shared" si="36"/>
        <v>2775</v>
      </c>
    </row>
    <row r="1962" spans="1:8" hidden="1" x14ac:dyDescent="0.25">
      <c r="A1962" s="112">
        <v>44359</v>
      </c>
      <c r="B1962" s="10" t="s">
        <v>6509</v>
      </c>
      <c r="C1962" s="11" t="s">
        <v>166</v>
      </c>
      <c r="E1962" s="8">
        <v>9130</v>
      </c>
      <c r="G1962" s="6">
        <f t="shared" si="36"/>
        <v>9130</v>
      </c>
    </row>
    <row r="1963" spans="1:8" hidden="1" x14ac:dyDescent="0.25">
      <c r="A1963" s="112">
        <v>44341</v>
      </c>
      <c r="B1963" s="10" t="s">
        <v>1399</v>
      </c>
      <c r="C1963" s="11" t="s">
        <v>1802</v>
      </c>
      <c r="E1963" s="8">
        <v>20332</v>
      </c>
      <c r="G1963" s="6">
        <f t="shared" si="36"/>
        <v>20332</v>
      </c>
    </row>
    <row r="1964" spans="1:8" hidden="1" x14ac:dyDescent="0.25">
      <c r="A1964" s="112">
        <v>44345</v>
      </c>
      <c r="B1964" s="10" t="s">
        <v>6509</v>
      </c>
      <c r="C1964" s="11" t="s">
        <v>1802</v>
      </c>
      <c r="E1964" s="8">
        <v>33768</v>
      </c>
      <c r="G1964" s="6">
        <f t="shared" si="36"/>
        <v>33768</v>
      </c>
    </row>
    <row r="1965" spans="1:8" hidden="1" x14ac:dyDescent="0.25">
      <c r="A1965" s="112">
        <v>44350</v>
      </c>
      <c r="B1965" s="10" t="s">
        <v>6509</v>
      </c>
      <c r="C1965" s="11" t="s">
        <v>1802</v>
      </c>
      <c r="E1965" s="8">
        <v>982</v>
      </c>
      <c r="G1965" s="6">
        <f t="shared" si="36"/>
        <v>982</v>
      </c>
    </row>
    <row r="1966" spans="1:8" hidden="1" x14ac:dyDescent="0.25">
      <c r="A1966" s="112">
        <v>44365</v>
      </c>
      <c r="B1966" s="10" t="s">
        <v>6407</v>
      </c>
      <c r="C1966" s="11" t="s">
        <v>5680</v>
      </c>
      <c r="F1966" s="9">
        <v>46300</v>
      </c>
      <c r="G1966" s="6">
        <f t="shared" si="36"/>
        <v>-46300</v>
      </c>
      <c r="H1966" s="77"/>
    </row>
    <row r="1967" spans="1:8" hidden="1" x14ac:dyDescent="0.25">
      <c r="A1967" s="112">
        <v>44365</v>
      </c>
      <c r="B1967" s="10" t="s">
        <v>1399</v>
      </c>
      <c r="C1967" s="11" t="s">
        <v>5680</v>
      </c>
      <c r="F1967" s="9">
        <v>53700</v>
      </c>
      <c r="G1967" s="6">
        <f t="shared" si="36"/>
        <v>-53700</v>
      </c>
      <c r="H1967" s="79" t="s">
        <v>7014</v>
      </c>
    </row>
    <row r="1968" spans="1:8" hidden="1" x14ac:dyDescent="0.25">
      <c r="A1968" s="112">
        <v>44212</v>
      </c>
      <c r="B1968" s="10" t="s">
        <v>4720</v>
      </c>
      <c r="C1968" s="11" t="s">
        <v>1814</v>
      </c>
      <c r="F1968" s="9">
        <v>33746</v>
      </c>
      <c r="G1968" s="6">
        <f t="shared" si="36"/>
        <v>-33746</v>
      </c>
    </row>
    <row r="1969" spans="1:8" hidden="1" x14ac:dyDescent="0.25">
      <c r="A1969" s="112">
        <v>44372</v>
      </c>
      <c r="B1969" s="10" t="s">
        <v>6509</v>
      </c>
      <c r="C1969" s="11" t="s">
        <v>3010</v>
      </c>
      <c r="E1969" s="8">
        <v>82595</v>
      </c>
      <c r="G1969" s="6">
        <f t="shared" si="36"/>
        <v>82595</v>
      </c>
    </row>
    <row r="1970" spans="1:8" hidden="1" x14ac:dyDescent="0.25">
      <c r="A1970" s="112">
        <v>44372</v>
      </c>
      <c r="B1970" s="10" t="s">
        <v>1399</v>
      </c>
      <c r="C1970" s="11" t="s">
        <v>164</v>
      </c>
      <c r="E1970" s="8">
        <v>1000</v>
      </c>
      <c r="G1970" s="6">
        <f t="shared" si="36"/>
        <v>1000</v>
      </c>
    </row>
    <row r="1971" spans="1:8" hidden="1" x14ac:dyDescent="0.25">
      <c r="A1971" s="112">
        <v>44373</v>
      </c>
      <c r="B1971" s="10" t="s">
        <v>2932</v>
      </c>
      <c r="C1971" s="11" t="s">
        <v>6765</v>
      </c>
      <c r="F1971" s="9">
        <v>25000</v>
      </c>
      <c r="G1971" s="6">
        <f t="shared" si="36"/>
        <v>-25000</v>
      </c>
      <c r="H1971" s="7" t="s">
        <v>7111</v>
      </c>
    </row>
    <row r="1972" spans="1:8" hidden="1" x14ac:dyDescent="0.25">
      <c r="A1972" s="112">
        <v>44373</v>
      </c>
      <c r="B1972" s="10" t="s">
        <v>2932</v>
      </c>
      <c r="C1972" s="11" t="s">
        <v>6765</v>
      </c>
      <c r="F1972" s="9">
        <v>10000</v>
      </c>
      <c r="G1972" s="6">
        <f t="shared" si="36"/>
        <v>-10000</v>
      </c>
    </row>
    <row r="1973" spans="1:8" hidden="1" x14ac:dyDescent="0.25">
      <c r="A1973" s="112">
        <v>44373</v>
      </c>
      <c r="B1973" s="10" t="s">
        <v>2932</v>
      </c>
      <c r="C1973" s="11" t="s">
        <v>6765</v>
      </c>
      <c r="F1973" s="9">
        <v>1200</v>
      </c>
      <c r="G1973" s="6">
        <f t="shared" si="36"/>
        <v>-1200</v>
      </c>
      <c r="H1973" s="7" t="s">
        <v>4976</v>
      </c>
    </row>
    <row r="1974" spans="1:8" hidden="1" x14ac:dyDescent="0.25">
      <c r="A1974" s="112">
        <v>44373</v>
      </c>
      <c r="B1974" s="10" t="s">
        <v>6516</v>
      </c>
      <c r="C1974" s="11" t="s">
        <v>162</v>
      </c>
      <c r="F1974" s="9">
        <v>100000</v>
      </c>
      <c r="G1974" s="6">
        <f t="shared" si="36"/>
        <v>-100000</v>
      </c>
      <c r="H1974" s="7" t="s">
        <v>7028</v>
      </c>
    </row>
    <row r="1975" spans="1:8" hidden="1" x14ac:dyDescent="0.25">
      <c r="A1975" s="112">
        <v>44373</v>
      </c>
      <c r="B1975" s="10" t="s">
        <v>6509</v>
      </c>
      <c r="C1975" s="11" t="s">
        <v>5680</v>
      </c>
      <c r="D1975" s="766" t="s">
        <v>9270</v>
      </c>
      <c r="E1975" s="8">
        <v>128600</v>
      </c>
      <c r="G1975" s="6">
        <f t="shared" si="36"/>
        <v>128600</v>
      </c>
    </row>
    <row r="1976" spans="1:8" hidden="1" x14ac:dyDescent="0.25">
      <c r="A1976" s="112">
        <v>44372</v>
      </c>
      <c r="B1976" s="10" t="s">
        <v>6953</v>
      </c>
      <c r="C1976" s="11" t="s">
        <v>166</v>
      </c>
      <c r="E1976" s="8">
        <v>13200</v>
      </c>
      <c r="G1976" s="6">
        <f t="shared" si="36"/>
        <v>13200</v>
      </c>
    </row>
    <row r="1977" spans="1:8" hidden="1" x14ac:dyDescent="0.25">
      <c r="A1977" s="112">
        <v>44372</v>
      </c>
      <c r="B1977" s="10" t="s">
        <v>6509</v>
      </c>
      <c r="C1977" s="11" t="s">
        <v>166</v>
      </c>
      <c r="E1977" s="8">
        <v>13000</v>
      </c>
      <c r="G1977" s="6">
        <f t="shared" si="36"/>
        <v>13000</v>
      </c>
    </row>
    <row r="1978" spans="1:8" hidden="1" x14ac:dyDescent="0.25">
      <c r="A1978" s="112">
        <v>44361</v>
      </c>
      <c r="B1978" s="10" t="s">
        <v>6509</v>
      </c>
      <c r="C1978" s="11" t="s">
        <v>1802</v>
      </c>
      <c r="E1978" s="8">
        <v>50037</v>
      </c>
      <c r="G1978" s="6">
        <f t="shared" si="36"/>
        <v>50037</v>
      </c>
    </row>
    <row r="1979" spans="1:8" hidden="1" x14ac:dyDescent="0.25">
      <c r="A1979" s="112">
        <v>44368</v>
      </c>
      <c r="B1979" s="10" t="s">
        <v>1399</v>
      </c>
      <c r="C1979" s="11" t="s">
        <v>1802</v>
      </c>
      <c r="E1979" s="8">
        <v>34937</v>
      </c>
      <c r="G1979" s="6">
        <f t="shared" si="36"/>
        <v>34937</v>
      </c>
    </row>
    <row r="1980" spans="1:8" hidden="1" x14ac:dyDescent="0.25">
      <c r="A1980" s="112">
        <v>44371</v>
      </c>
      <c r="B1980" s="10" t="s">
        <v>6509</v>
      </c>
      <c r="C1980" s="11" t="s">
        <v>1802</v>
      </c>
      <c r="E1980" s="8">
        <v>7734</v>
      </c>
      <c r="G1980" s="6">
        <f t="shared" si="36"/>
        <v>7734</v>
      </c>
    </row>
    <row r="1981" spans="1:8" hidden="1" x14ac:dyDescent="0.25">
      <c r="A1981" s="112">
        <v>44373</v>
      </c>
      <c r="B1981" s="10" t="s">
        <v>6509</v>
      </c>
      <c r="C1981" s="11" t="s">
        <v>1802</v>
      </c>
      <c r="E1981" s="8">
        <v>3019</v>
      </c>
      <c r="G1981" s="6">
        <f t="shared" si="36"/>
        <v>3019</v>
      </c>
    </row>
    <row r="1982" spans="1:8" hidden="1" x14ac:dyDescent="0.25">
      <c r="A1982" s="112">
        <v>44377</v>
      </c>
      <c r="B1982" s="10" t="s">
        <v>6509</v>
      </c>
      <c r="C1982" s="11" t="s">
        <v>166</v>
      </c>
      <c r="E1982" s="8">
        <v>7920</v>
      </c>
      <c r="G1982" s="6">
        <f t="shared" si="36"/>
        <v>7920</v>
      </c>
    </row>
    <row r="1983" spans="1:8" hidden="1" x14ac:dyDescent="0.25">
      <c r="A1983" s="112">
        <v>44373</v>
      </c>
      <c r="B1983" s="10" t="s">
        <v>6953</v>
      </c>
      <c r="C1983" s="11" t="s">
        <v>437</v>
      </c>
      <c r="E1983" s="8">
        <v>21000</v>
      </c>
      <c r="G1983" s="6">
        <f t="shared" si="36"/>
        <v>21000</v>
      </c>
    </row>
    <row r="1984" spans="1:8" hidden="1" x14ac:dyDescent="0.25">
      <c r="A1984" s="112">
        <v>44377</v>
      </c>
      <c r="B1984" s="10" t="s">
        <v>3945</v>
      </c>
      <c r="C1984" s="11" t="s">
        <v>437</v>
      </c>
      <c r="E1984" s="8">
        <v>55300</v>
      </c>
      <c r="G1984" s="6">
        <f t="shared" si="36"/>
        <v>55300</v>
      </c>
    </row>
    <row r="1985" spans="1:8" hidden="1" x14ac:dyDescent="0.25">
      <c r="A1985" s="112">
        <v>44380</v>
      </c>
      <c r="B1985" s="10" t="s">
        <v>3945</v>
      </c>
      <c r="C1985" s="11" t="s">
        <v>437</v>
      </c>
      <c r="E1985" s="8">
        <v>193500</v>
      </c>
      <c r="G1985" s="6">
        <f t="shared" si="36"/>
        <v>193500</v>
      </c>
    </row>
    <row r="1986" spans="1:8" hidden="1" x14ac:dyDescent="0.25">
      <c r="A1986" s="112">
        <v>44381</v>
      </c>
      <c r="B1986" s="10" t="s">
        <v>6509</v>
      </c>
      <c r="C1986" s="11" t="s">
        <v>437</v>
      </c>
      <c r="E1986" s="8">
        <v>230800</v>
      </c>
      <c r="G1986" s="6">
        <f t="shared" si="36"/>
        <v>230800</v>
      </c>
    </row>
    <row r="1987" spans="1:8" hidden="1" x14ac:dyDescent="0.25">
      <c r="A1987" s="112">
        <v>44384</v>
      </c>
      <c r="B1987" s="10" t="s">
        <v>1399</v>
      </c>
      <c r="C1987" s="11" t="s">
        <v>164</v>
      </c>
      <c r="E1987" s="8">
        <v>21211</v>
      </c>
      <c r="G1987" s="6">
        <f t="shared" si="36"/>
        <v>21211</v>
      </c>
    </row>
    <row r="1988" spans="1:8" hidden="1" x14ac:dyDescent="0.25">
      <c r="A1988" s="112">
        <v>44383</v>
      </c>
      <c r="B1988" s="10" t="s">
        <v>6509</v>
      </c>
      <c r="C1988" s="11" t="s">
        <v>3010</v>
      </c>
      <c r="E1988" s="8">
        <v>11119</v>
      </c>
      <c r="G1988" s="6">
        <f t="shared" si="36"/>
        <v>11119</v>
      </c>
    </row>
    <row r="1989" spans="1:8" hidden="1" x14ac:dyDescent="0.25">
      <c r="A1989" s="112">
        <v>44387</v>
      </c>
      <c r="B1989" s="10" t="s">
        <v>3945</v>
      </c>
      <c r="C1989" s="11" t="s">
        <v>437</v>
      </c>
      <c r="E1989" s="8">
        <v>4000</v>
      </c>
      <c r="G1989" s="6">
        <f t="shared" si="36"/>
        <v>4000</v>
      </c>
    </row>
    <row r="1990" spans="1:8" hidden="1" x14ac:dyDescent="0.25">
      <c r="A1990" s="112">
        <v>44387</v>
      </c>
      <c r="B1990" s="10" t="s">
        <v>7065</v>
      </c>
      <c r="C1990" s="11" t="s">
        <v>437</v>
      </c>
      <c r="E1990" s="8">
        <v>30000</v>
      </c>
      <c r="G1990" s="6">
        <f t="shared" si="36"/>
        <v>30000</v>
      </c>
    </row>
    <row r="1991" spans="1:8" hidden="1" x14ac:dyDescent="0.25">
      <c r="A1991" s="112">
        <v>44390</v>
      </c>
      <c r="B1991" s="10" t="s">
        <v>6953</v>
      </c>
      <c r="C1991" s="11" t="s">
        <v>437</v>
      </c>
      <c r="E1991" s="8">
        <v>113360</v>
      </c>
      <c r="G1991" s="6">
        <f t="shared" si="36"/>
        <v>113360</v>
      </c>
    </row>
    <row r="1992" spans="1:8" hidden="1" x14ac:dyDescent="0.25">
      <c r="A1992" s="112">
        <v>44390</v>
      </c>
      <c r="B1992" s="10" t="s">
        <v>6953</v>
      </c>
      <c r="C1992" s="11" t="s">
        <v>164</v>
      </c>
      <c r="E1992" s="8">
        <v>17710</v>
      </c>
      <c r="G1992" s="6">
        <f t="shared" si="36"/>
        <v>17710</v>
      </c>
    </row>
    <row r="1993" spans="1:8" hidden="1" x14ac:dyDescent="0.25">
      <c r="A1993" s="112">
        <v>44392</v>
      </c>
      <c r="B1993" s="10" t="s">
        <v>6509</v>
      </c>
      <c r="C1993" s="11" t="s">
        <v>3010</v>
      </c>
      <c r="F1993" s="9">
        <v>75000</v>
      </c>
      <c r="G1993" s="6">
        <f t="shared" si="36"/>
        <v>-75000</v>
      </c>
      <c r="H1993" s="7" t="s">
        <v>1156</v>
      </c>
    </row>
    <row r="1994" spans="1:8" hidden="1" x14ac:dyDescent="0.25">
      <c r="A1994" s="112">
        <v>44391</v>
      </c>
      <c r="B1994" s="10" t="s">
        <v>6509</v>
      </c>
      <c r="C1994" s="11" t="s">
        <v>437</v>
      </c>
      <c r="E1994" s="8">
        <v>2710</v>
      </c>
      <c r="G1994" s="6">
        <f t="shared" si="36"/>
        <v>2710</v>
      </c>
    </row>
    <row r="1995" spans="1:8" hidden="1" x14ac:dyDescent="0.25">
      <c r="A1995" s="658">
        <v>44392</v>
      </c>
      <c r="B1995" s="659" t="s">
        <v>6509</v>
      </c>
      <c r="C1995" s="660" t="s">
        <v>166</v>
      </c>
      <c r="E1995" s="661"/>
      <c r="F1995" s="662">
        <v>92178</v>
      </c>
      <c r="G1995" s="663">
        <f t="shared" si="36"/>
        <v>-92178</v>
      </c>
      <c r="H1995" s="1291" t="s">
        <v>7137</v>
      </c>
    </row>
    <row r="1996" spans="1:8" hidden="1" x14ac:dyDescent="0.25">
      <c r="A1996" s="658">
        <v>44392</v>
      </c>
      <c r="B1996" s="659" t="s">
        <v>6953</v>
      </c>
      <c r="C1996" s="660" t="s">
        <v>166</v>
      </c>
      <c r="E1996" s="661"/>
      <c r="F1996" s="664">
        <v>34800</v>
      </c>
      <c r="G1996" s="663">
        <f t="shared" si="36"/>
        <v>-34800</v>
      </c>
      <c r="H1996" s="1292"/>
    </row>
    <row r="1997" spans="1:8" ht="16.5" hidden="1" thickBot="1" x14ac:dyDescent="0.3">
      <c r="A1997" s="658">
        <v>44392</v>
      </c>
      <c r="B1997" s="659" t="s">
        <v>1399</v>
      </c>
      <c r="C1997" s="660" t="s">
        <v>166</v>
      </c>
      <c r="E1997" s="661"/>
      <c r="F1997" s="665">
        <v>23022</v>
      </c>
      <c r="G1997" s="663">
        <f t="shared" si="36"/>
        <v>-23022</v>
      </c>
      <c r="H1997" s="1293"/>
    </row>
    <row r="1998" spans="1:8" hidden="1" x14ac:dyDescent="0.25">
      <c r="A1998" s="651">
        <v>44392</v>
      </c>
      <c r="B1998" s="652" t="s">
        <v>6509</v>
      </c>
      <c r="C1998" s="653" t="s">
        <v>437</v>
      </c>
      <c r="E1998" s="654"/>
      <c r="F1998" s="655">
        <f>480791-39410</f>
        <v>441381</v>
      </c>
      <c r="G1998" s="656">
        <f t="shared" si="36"/>
        <v>-441381</v>
      </c>
      <c r="H1998" s="1296" t="s">
        <v>7139</v>
      </c>
    </row>
    <row r="1999" spans="1:8" hidden="1" x14ac:dyDescent="0.25">
      <c r="A1999" s="651">
        <v>44392</v>
      </c>
      <c r="B1999" s="652" t="s">
        <v>6953</v>
      </c>
      <c r="C1999" s="653" t="s">
        <v>437</v>
      </c>
      <c r="E1999" s="654"/>
      <c r="F1999" s="672">
        <v>39410</v>
      </c>
      <c r="G1999" s="656">
        <f t="shared" si="36"/>
        <v>-39410</v>
      </c>
      <c r="H1999" s="1297"/>
    </row>
    <row r="2000" spans="1:8" ht="16.5" hidden="1" thickBot="1" x14ac:dyDescent="0.3">
      <c r="A2000" s="651">
        <v>44392</v>
      </c>
      <c r="B2000" s="652" t="s">
        <v>6407</v>
      </c>
      <c r="C2000" s="653" t="s">
        <v>437</v>
      </c>
      <c r="E2000" s="654"/>
      <c r="F2000" s="657">
        <v>40445</v>
      </c>
      <c r="G2000" s="656">
        <f t="shared" si="36"/>
        <v>-40445</v>
      </c>
      <c r="H2000" s="1298"/>
    </row>
    <row r="2001" spans="1:8" hidden="1" x14ac:dyDescent="0.25">
      <c r="A2001" s="658">
        <v>44392</v>
      </c>
      <c r="B2001" s="659" t="s">
        <v>6953</v>
      </c>
      <c r="C2001" s="660" t="s">
        <v>437</v>
      </c>
      <c r="E2001" s="661"/>
      <c r="F2001" s="662">
        <v>134360</v>
      </c>
      <c r="G2001" s="663">
        <f t="shared" si="36"/>
        <v>-134360</v>
      </c>
      <c r="H2001" s="1304" t="s">
        <v>7140</v>
      </c>
    </row>
    <row r="2002" spans="1:8" hidden="1" x14ac:dyDescent="0.25">
      <c r="A2002" s="658">
        <v>44392</v>
      </c>
      <c r="B2002" s="659" t="s">
        <v>1399</v>
      </c>
      <c r="C2002" s="660" t="s">
        <v>437</v>
      </c>
      <c r="E2002" s="661"/>
      <c r="F2002" s="664">
        <v>79000</v>
      </c>
      <c r="G2002" s="663">
        <f t="shared" si="36"/>
        <v>-79000</v>
      </c>
      <c r="H2002" s="1305"/>
    </row>
    <row r="2003" spans="1:8" hidden="1" x14ac:dyDescent="0.25">
      <c r="A2003" s="658">
        <v>44392</v>
      </c>
      <c r="B2003" s="659" t="s">
        <v>6407</v>
      </c>
      <c r="C2003" s="660" t="s">
        <v>437</v>
      </c>
      <c r="E2003" s="661"/>
      <c r="F2003" s="664">
        <v>35561</v>
      </c>
      <c r="G2003" s="663">
        <f t="shared" si="36"/>
        <v>-35561</v>
      </c>
      <c r="H2003" s="1305"/>
    </row>
    <row r="2004" spans="1:8" hidden="1" x14ac:dyDescent="0.25">
      <c r="A2004" s="658">
        <v>44392</v>
      </c>
      <c r="B2004" s="659" t="s">
        <v>3945</v>
      </c>
      <c r="C2004" s="660" t="s">
        <v>437</v>
      </c>
      <c r="E2004" s="661"/>
      <c r="F2004" s="664">
        <v>252800</v>
      </c>
      <c r="G2004" s="663">
        <f t="shared" si="36"/>
        <v>-252800</v>
      </c>
      <c r="H2004" s="1305"/>
    </row>
    <row r="2005" spans="1:8" ht="16.5" hidden="1" thickBot="1" x14ac:dyDescent="0.3">
      <c r="A2005" s="658">
        <v>44392</v>
      </c>
      <c r="B2005" s="659" t="s">
        <v>7065</v>
      </c>
      <c r="C2005" s="660" t="s">
        <v>437</v>
      </c>
      <c r="E2005" s="661"/>
      <c r="F2005" s="665">
        <v>209</v>
      </c>
      <c r="G2005" s="663">
        <f t="shared" si="36"/>
        <v>-209</v>
      </c>
      <c r="H2005" s="1305"/>
    </row>
    <row r="2006" spans="1:8" hidden="1" x14ac:dyDescent="0.25">
      <c r="A2006" s="112">
        <v>44392</v>
      </c>
      <c r="B2006" s="10" t="s">
        <v>6509</v>
      </c>
      <c r="C2006" s="11" t="s">
        <v>166</v>
      </c>
      <c r="E2006" s="8">
        <v>4760</v>
      </c>
      <c r="G2006" s="273">
        <f t="shared" si="36"/>
        <v>4760</v>
      </c>
    </row>
    <row r="2007" spans="1:8" hidden="1" x14ac:dyDescent="0.25">
      <c r="A2007" s="112">
        <v>44390</v>
      </c>
      <c r="B2007" s="10" t="s">
        <v>6506</v>
      </c>
      <c r="C2007" s="11" t="s">
        <v>180</v>
      </c>
      <c r="E2007" s="8">
        <v>246040</v>
      </c>
      <c r="G2007" s="273">
        <f t="shared" si="36"/>
        <v>246040</v>
      </c>
    </row>
    <row r="2008" spans="1:8" hidden="1" x14ac:dyDescent="0.25">
      <c r="A2008" s="112">
        <v>44405</v>
      </c>
      <c r="B2008" s="10" t="s">
        <v>1399</v>
      </c>
      <c r="C2008" s="11" t="s">
        <v>164</v>
      </c>
      <c r="E2008" s="8">
        <v>10716</v>
      </c>
      <c r="G2008" s="273">
        <f t="shared" si="36"/>
        <v>10716</v>
      </c>
    </row>
    <row r="2009" spans="1:8" hidden="1" x14ac:dyDescent="0.25">
      <c r="A2009" s="112">
        <v>44405</v>
      </c>
      <c r="B2009" s="10" t="s">
        <v>2932</v>
      </c>
      <c r="C2009" s="11" t="s">
        <v>164</v>
      </c>
      <c r="F2009" s="9">
        <v>10100</v>
      </c>
      <c r="G2009" s="273">
        <f t="shared" si="36"/>
        <v>-10100</v>
      </c>
      <c r="H2009" s="77"/>
    </row>
    <row r="2010" spans="1:8" hidden="1" x14ac:dyDescent="0.25">
      <c r="A2010" s="112">
        <v>44405</v>
      </c>
      <c r="B2010" s="10" t="s">
        <v>11</v>
      </c>
      <c r="C2010" s="11" t="s">
        <v>164</v>
      </c>
      <c r="F2010" s="9">
        <v>3293</v>
      </c>
      <c r="G2010" s="273">
        <f t="shared" si="36"/>
        <v>-3293</v>
      </c>
      <c r="H2010" s="78"/>
    </row>
    <row r="2011" spans="1:8" hidden="1" x14ac:dyDescent="0.25">
      <c r="A2011" s="112">
        <v>44405</v>
      </c>
      <c r="B2011" s="10" t="s">
        <v>2651</v>
      </c>
      <c r="C2011" s="11" t="s">
        <v>164</v>
      </c>
      <c r="F2011" s="9">
        <v>813</v>
      </c>
      <c r="G2011" s="273">
        <f t="shared" si="36"/>
        <v>-813</v>
      </c>
      <c r="H2011" s="78" t="s">
        <v>7178</v>
      </c>
    </row>
    <row r="2012" spans="1:8" hidden="1" x14ac:dyDescent="0.25">
      <c r="A2012" s="112">
        <v>44405</v>
      </c>
      <c r="B2012" s="10" t="s">
        <v>6953</v>
      </c>
      <c r="C2012" s="11" t="s">
        <v>164</v>
      </c>
      <c r="F2012" s="9">
        <v>17710</v>
      </c>
      <c r="G2012" s="273">
        <f t="shared" si="36"/>
        <v>-17710</v>
      </c>
      <c r="H2012" s="78"/>
    </row>
    <row r="2013" spans="1:8" hidden="1" x14ac:dyDescent="0.25">
      <c r="A2013" s="112">
        <v>44405</v>
      </c>
      <c r="B2013" s="10" t="s">
        <v>1399</v>
      </c>
      <c r="C2013" s="11" t="s">
        <v>164</v>
      </c>
      <c r="F2013" s="9">
        <v>28084</v>
      </c>
      <c r="G2013" s="273">
        <f t="shared" si="36"/>
        <v>-28084</v>
      </c>
      <c r="H2013" s="79"/>
    </row>
    <row r="2014" spans="1:8" hidden="1" x14ac:dyDescent="0.25">
      <c r="A2014" s="112">
        <v>44377</v>
      </c>
      <c r="B2014" s="10" t="s">
        <v>6509</v>
      </c>
      <c r="C2014" s="11" t="s">
        <v>1802</v>
      </c>
      <c r="E2014" s="8">
        <v>12141</v>
      </c>
      <c r="G2014" s="273">
        <f t="shared" si="36"/>
        <v>12141</v>
      </c>
    </row>
    <row r="2015" spans="1:8" hidden="1" x14ac:dyDescent="0.25">
      <c r="A2015" s="112">
        <v>44380</v>
      </c>
      <c r="B2015" s="10" t="s">
        <v>6506</v>
      </c>
      <c r="C2015" s="11" t="s">
        <v>1802</v>
      </c>
      <c r="E2015" s="8">
        <v>87672</v>
      </c>
      <c r="G2015" s="273">
        <f t="shared" si="36"/>
        <v>87672</v>
      </c>
    </row>
    <row r="2016" spans="1:8" hidden="1" x14ac:dyDescent="0.25">
      <c r="A2016" s="112">
        <v>44383</v>
      </c>
      <c r="B2016" s="10" t="s">
        <v>6506</v>
      </c>
      <c r="C2016" s="11" t="s">
        <v>1802</v>
      </c>
      <c r="E2016" s="8">
        <v>15308</v>
      </c>
      <c r="G2016" s="273">
        <f t="shared" si="36"/>
        <v>15308</v>
      </c>
    </row>
    <row r="2017" spans="1:8" hidden="1" x14ac:dyDescent="0.25">
      <c r="A2017" s="112">
        <v>44380</v>
      </c>
      <c r="B2017" s="10" t="s">
        <v>6506</v>
      </c>
      <c r="C2017" s="11" t="s">
        <v>1802</v>
      </c>
      <c r="F2017" s="9">
        <v>19745</v>
      </c>
      <c r="G2017" s="273">
        <f t="shared" si="36"/>
        <v>-19745</v>
      </c>
      <c r="H2017" s="7" t="s">
        <v>2319</v>
      </c>
    </row>
    <row r="2018" spans="1:8" hidden="1" x14ac:dyDescent="0.25">
      <c r="A2018" s="112">
        <v>44406</v>
      </c>
      <c r="B2018" s="10" t="s">
        <v>6953</v>
      </c>
      <c r="C2018" s="11" t="s">
        <v>164</v>
      </c>
      <c r="E2018" s="8">
        <v>9655</v>
      </c>
      <c r="G2018" s="6">
        <f t="shared" si="36"/>
        <v>9655</v>
      </c>
    </row>
    <row r="2019" spans="1:8" hidden="1" x14ac:dyDescent="0.25">
      <c r="A2019" s="112">
        <v>44405</v>
      </c>
      <c r="B2019" s="10" t="s">
        <v>6953</v>
      </c>
      <c r="C2019" s="11" t="s">
        <v>437</v>
      </c>
      <c r="E2019" s="8">
        <v>56900</v>
      </c>
      <c r="G2019" s="6">
        <f t="shared" si="36"/>
        <v>56900</v>
      </c>
    </row>
    <row r="2020" spans="1:8" hidden="1" x14ac:dyDescent="0.25">
      <c r="A2020" s="112">
        <v>44411</v>
      </c>
      <c r="B2020" s="10" t="s">
        <v>6953</v>
      </c>
      <c r="C2020" s="11" t="s">
        <v>437</v>
      </c>
      <c r="E2020" s="8">
        <v>22000</v>
      </c>
      <c r="G2020" s="6">
        <f t="shared" si="36"/>
        <v>22000</v>
      </c>
    </row>
    <row r="2021" spans="1:8" hidden="1" x14ac:dyDescent="0.25">
      <c r="A2021" s="112">
        <v>44419</v>
      </c>
      <c r="B2021" s="10" t="s">
        <v>1399</v>
      </c>
      <c r="C2021" s="11" t="s">
        <v>5680</v>
      </c>
      <c r="D2021" s="766" t="s">
        <v>9269</v>
      </c>
      <c r="E2021" s="8">
        <v>3000</v>
      </c>
      <c r="G2021" s="6">
        <f t="shared" ref="G2021:G2054" si="37">E2021-F2021</f>
        <v>3000</v>
      </c>
    </row>
    <row r="2022" spans="1:8" hidden="1" x14ac:dyDescent="0.25">
      <c r="A2022" s="112">
        <v>44419</v>
      </c>
      <c r="B2022" s="10" t="s">
        <v>6407</v>
      </c>
      <c r="C2022" s="11" t="s">
        <v>5680</v>
      </c>
      <c r="D2022" s="766" t="s">
        <v>9268</v>
      </c>
      <c r="E2022" s="8">
        <v>9500</v>
      </c>
      <c r="G2022" s="6">
        <f t="shared" si="37"/>
        <v>9500</v>
      </c>
    </row>
    <row r="2023" spans="1:8" hidden="1" x14ac:dyDescent="0.25">
      <c r="A2023" s="112">
        <v>44419</v>
      </c>
      <c r="B2023" s="10" t="s">
        <v>6407</v>
      </c>
      <c r="C2023" s="11" t="s">
        <v>7240</v>
      </c>
      <c r="E2023" s="8">
        <v>2404</v>
      </c>
      <c r="G2023" s="6">
        <f t="shared" si="37"/>
        <v>2404</v>
      </c>
    </row>
    <row r="2024" spans="1:8" hidden="1" x14ac:dyDescent="0.25">
      <c r="A2024" s="112">
        <v>44419</v>
      </c>
      <c r="B2024" s="10" t="s">
        <v>1399</v>
      </c>
      <c r="C2024" s="11" t="s">
        <v>7240</v>
      </c>
      <c r="E2024" s="8">
        <v>17273</v>
      </c>
      <c r="G2024" s="6">
        <f t="shared" si="37"/>
        <v>17273</v>
      </c>
    </row>
    <row r="2025" spans="1:8" hidden="1" x14ac:dyDescent="0.25">
      <c r="A2025" s="112">
        <v>44419</v>
      </c>
      <c r="B2025" s="10" t="s">
        <v>7110</v>
      </c>
      <c r="C2025" s="11" t="s">
        <v>7240</v>
      </c>
      <c r="E2025" s="8">
        <v>153871</v>
      </c>
      <c r="G2025" s="6">
        <f t="shared" si="37"/>
        <v>153871</v>
      </c>
    </row>
    <row r="2026" spans="1:8" hidden="1" x14ac:dyDescent="0.25">
      <c r="A2026" s="112">
        <v>44419</v>
      </c>
      <c r="B2026" s="10" t="s">
        <v>6953</v>
      </c>
      <c r="C2026" s="11" t="s">
        <v>7240</v>
      </c>
      <c r="E2026" s="8">
        <v>253657</v>
      </c>
      <c r="G2026" s="6">
        <f t="shared" si="37"/>
        <v>253657</v>
      </c>
    </row>
    <row r="2027" spans="1:8" hidden="1" x14ac:dyDescent="0.25">
      <c r="A2027" s="112">
        <v>44407</v>
      </c>
      <c r="B2027" s="10" t="s">
        <v>6953</v>
      </c>
      <c r="C2027" s="11" t="s">
        <v>7240</v>
      </c>
      <c r="F2027" s="9">
        <v>200000</v>
      </c>
      <c r="G2027" s="6">
        <f t="shared" si="37"/>
        <v>-200000</v>
      </c>
      <c r="H2027" s="7" t="s">
        <v>7191</v>
      </c>
    </row>
    <row r="2028" spans="1:8" hidden="1" x14ac:dyDescent="0.25">
      <c r="A2028" s="112">
        <v>44420</v>
      </c>
      <c r="B2028" s="10" t="s">
        <v>7110</v>
      </c>
      <c r="C2028" s="11" t="s">
        <v>7240</v>
      </c>
      <c r="F2028" s="9">
        <v>100000</v>
      </c>
      <c r="G2028" s="6">
        <f t="shared" si="37"/>
        <v>-100000</v>
      </c>
      <c r="H2028" s="7" t="s">
        <v>7241</v>
      </c>
    </row>
    <row r="2029" spans="1:8" hidden="1" x14ac:dyDescent="0.25">
      <c r="A2029" s="112">
        <v>44425</v>
      </c>
      <c r="B2029" s="10" t="s">
        <v>6509</v>
      </c>
      <c r="C2029" s="11" t="s">
        <v>437</v>
      </c>
      <c r="F2029" s="9">
        <v>39410</v>
      </c>
      <c r="G2029" s="6">
        <f t="shared" si="37"/>
        <v>-39410</v>
      </c>
      <c r="H2029" s="7" t="s">
        <v>6504</v>
      </c>
    </row>
    <row r="2030" spans="1:8" hidden="1" x14ac:dyDescent="0.25">
      <c r="A2030" s="112">
        <v>44389</v>
      </c>
      <c r="B2030" s="10" t="s">
        <v>6953</v>
      </c>
      <c r="C2030" s="11" t="s">
        <v>166</v>
      </c>
      <c r="E2030" s="8">
        <v>8175</v>
      </c>
      <c r="G2030" s="6">
        <f t="shared" si="37"/>
        <v>8175</v>
      </c>
    </row>
    <row r="2031" spans="1:8" hidden="1" x14ac:dyDescent="0.25">
      <c r="A2031" s="112">
        <v>44389</v>
      </c>
      <c r="B2031" s="10" t="s">
        <v>6953</v>
      </c>
      <c r="C2031" s="11" t="s">
        <v>169</v>
      </c>
      <c r="E2031" s="8">
        <v>19000</v>
      </c>
      <c r="G2031" s="6">
        <f t="shared" si="37"/>
        <v>19000</v>
      </c>
    </row>
    <row r="2032" spans="1:8" hidden="1" x14ac:dyDescent="0.25">
      <c r="A2032" s="112">
        <v>44389</v>
      </c>
      <c r="B2032" s="10" t="s">
        <v>6953</v>
      </c>
      <c r="C2032" s="11" t="s">
        <v>7240</v>
      </c>
      <c r="E2032" s="8">
        <v>10800</v>
      </c>
      <c r="G2032" s="6">
        <f t="shared" si="37"/>
        <v>10800</v>
      </c>
    </row>
    <row r="2033" spans="1:8" hidden="1" x14ac:dyDescent="0.25">
      <c r="A2033" s="112">
        <v>44394</v>
      </c>
      <c r="B2033" s="10" t="s">
        <v>6953</v>
      </c>
      <c r="C2033" s="11" t="s">
        <v>437</v>
      </c>
      <c r="E2033" s="8">
        <v>58300</v>
      </c>
      <c r="G2033" s="6">
        <f t="shared" si="37"/>
        <v>58300</v>
      </c>
    </row>
    <row r="2034" spans="1:8" hidden="1" x14ac:dyDescent="0.25">
      <c r="A2034" s="112">
        <v>44431</v>
      </c>
      <c r="B2034" s="10" t="s">
        <v>6953</v>
      </c>
      <c r="C2034" s="11" t="s">
        <v>7240</v>
      </c>
      <c r="F2034" s="9">
        <v>50000</v>
      </c>
      <c r="G2034" s="6">
        <f t="shared" si="37"/>
        <v>-50000</v>
      </c>
      <c r="H2034" s="1302" t="s">
        <v>7251</v>
      </c>
    </row>
    <row r="2035" spans="1:8" hidden="1" x14ac:dyDescent="0.25">
      <c r="A2035" s="112">
        <v>44431</v>
      </c>
      <c r="B2035" s="10" t="s">
        <v>7110</v>
      </c>
      <c r="C2035" s="11" t="s">
        <v>7240</v>
      </c>
      <c r="F2035" s="9">
        <v>50000</v>
      </c>
      <c r="G2035" s="6">
        <f t="shared" si="37"/>
        <v>-50000</v>
      </c>
      <c r="H2035" s="1302"/>
    </row>
    <row r="2036" spans="1:8" hidden="1" x14ac:dyDescent="0.25">
      <c r="A2036" s="112">
        <v>44406</v>
      </c>
      <c r="B2036" s="10" t="s">
        <v>6509</v>
      </c>
      <c r="C2036" s="11" t="s">
        <v>437</v>
      </c>
      <c r="E2036" s="8">
        <v>18500</v>
      </c>
      <c r="G2036" s="6">
        <f t="shared" si="37"/>
        <v>18500</v>
      </c>
    </row>
    <row r="2037" spans="1:8" hidden="1" x14ac:dyDescent="0.25">
      <c r="A2037" s="112">
        <v>44382</v>
      </c>
      <c r="B2037" s="10" t="s">
        <v>6509</v>
      </c>
      <c r="C2037" s="11" t="s">
        <v>437</v>
      </c>
      <c r="E2037" s="8">
        <v>10900</v>
      </c>
      <c r="G2037" s="6">
        <f t="shared" si="37"/>
        <v>10900</v>
      </c>
    </row>
    <row r="2038" spans="1:8" hidden="1" x14ac:dyDescent="0.25">
      <c r="A2038" s="112">
        <v>44382</v>
      </c>
      <c r="B2038" s="10" t="s">
        <v>6509</v>
      </c>
      <c r="C2038" s="11" t="s">
        <v>437</v>
      </c>
      <c r="E2038" s="8">
        <v>15900</v>
      </c>
      <c r="G2038" s="6">
        <f t="shared" si="37"/>
        <v>15900</v>
      </c>
    </row>
    <row r="2039" spans="1:8" hidden="1" x14ac:dyDescent="0.25">
      <c r="A2039" s="112">
        <v>44413</v>
      </c>
      <c r="B2039" s="10" t="s">
        <v>6953</v>
      </c>
      <c r="C2039" s="11" t="s">
        <v>437</v>
      </c>
      <c r="E2039" s="8">
        <v>44500</v>
      </c>
      <c r="G2039" s="6">
        <f t="shared" si="37"/>
        <v>44500</v>
      </c>
    </row>
    <row r="2040" spans="1:8" hidden="1" x14ac:dyDescent="0.25">
      <c r="A2040" s="112">
        <v>44417</v>
      </c>
      <c r="B2040" s="10" t="s">
        <v>6407</v>
      </c>
      <c r="C2040" s="11" t="s">
        <v>437</v>
      </c>
      <c r="E2040" s="8">
        <v>87105</v>
      </c>
      <c r="G2040" s="6">
        <f t="shared" si="37"/>
        <v>87105</v>
      </c>
    </row>
    <row r="2041" spans="1:8" hidden="1" x14ac:dyDescent="0.25">
      <c r="A2041" s="112">
        <v>44420</v>
      </c>
      <c r="B2041" s="10" t="s">
        <v>1399</v>
      </c>
      <c r="C2041" s="11" t="s">
        <v>437</v>
      </c>
      <c r="E2041" s="8">
        <v>170800</v>
      </c>
      <c r="G2041" s="6">
        <f t="shared" si="37"/>
        <v>170800</v>
      </c>
    </row>
    <row r="2042" spans="1:8" hidden="1" x14ac:dyDescent="0.25">
      <c r="A2042" s="112">
        <v>44420</v>
      </c>
      <c r="B2042" s="10" t="s">
        <v>1399</v>
      </c>
      <c r="C2042" s="11" t="s">
        <v>1802</v>
      </c>
      <c r="F2042" s="9">
        <v>485000</v>
      </c>
      <c r="G2042" s="6">
        <f t="shared" si="37"/>
        <v>-485000</v>
      </c>
      <c r="H2042" s="7" t="s">
        <v>7264</v>
      </c>
    </row>
    <row r="2043" spans="1:8" hidden="1" x14ac:dyDescent="0.25">
      <c r="A2043" s="112">
        <v>44455</v>
      </c>
      <c r="B2043" s="10" t="s">
        <v>2651</v>
      </c>
      <c r="C2043" s="11" t="s">
        <v>180</v>
      </c>
      <c r="F2043" s="9">
        <v>30210</v>
      </c>
      <c r="G2043" s="6">
        <f t="shared" si="37"/>
        <v>-30210</v>
      </c>
      <c r="H2043" s="7" t="s">
        <v>7288</v>
      </c>
    </row>
    <row r="2044" spans="1:8" hidden="1" x14ac:dyDescent="0.25">
      <c r="A2044" s="112">
        <v>44391</v>
      </c>
      <c r="B2044" s="10" t="s">
        <v>6953</v>
      </c>
      <c r="C2044" s="11" t="s">
        <v>166</v>
      </c>
      <c r="E2044" s="8">
        <v>28800</v>
      </c>
      <c r="G2044" s="6">
        <f t="shared" si="37"/>
        <v>28800</v>
      </c>
    </row>
    <row r="2045" spans="1:8" hidden="1" x14ac:dyDescent="0.25">
      <c r="A2045" s="112">
        <v>44392</v>
      </c>
      <c r="B2045" s="10" t="s">
        <v>7110</v>
      </c>
      <c r="C2045" s="11" t="s">
        <v>166</v>
      </c>
      <c r="E2045" s="8">
        <v>23400</v>
      </c>
      <c r="G2045" s="6">
        <f t="shared" si="37"/>
        <v>23400</v>
      </c>
    </row>
    <row r="2046" spans="1:8" hidden="1" x14ac:dyDescent="0.25">
      <c r="A2046" s="112">
        <v>44403</v>
      </c>
      <c r="B2046" s="10" t="s">
        <v>6953</v>
      </c>
      <c r="C2046" s="11" t="s">
        <v>166</v>
      </c>
      <c r="E2046" s="8">
        <v>21000</v>
      </c>
      <c r="G2046" s="6">
        <f t="shared" si="37"/>
        <v>21000</v>
      </c>
    </row>
    <row r="2047" spans="1:8" hidden="1" x14ac:dyDescent="0.25">
      <c r="A2047" s="112">
        <v>44403</v>
      </c>
      <c r="B2047" s="10" t="s">
        <v>1399</v>
      </c>
      <c r="C2047" s="11" t="s">
        <v>166</v>
      </c>
      <c r="E2047" s="8">
        <v>12780</v>
      </c>
      <c r="G2047" s="6">
        <f t="shared" si="37"/>
        <v>12780</v>
      </c>
    </row>
    <row r="2048" spans="1:8" hidden="1" x14ac:dyDescent="0.25">
      <c r="A2048" s="112">
        <v>44404</v>
      </c>
      <c r="B2048" s="10" t="s">
        <v>6953</v>
      </c>
      <c r="C2048" s="11" t="s">
        <v>166</v>
      </c>
      <c r="E2048" s="8">
        <v>7380</v>
      </c>
      <c r="G2048" s="6">
        <f t="shared" si="37"/>
        <v>7380</v>
      </c>
    </row>
    <row r="2049" spans="1:8" hidden="1" x14ac:dyDescent="0.25">
      <c r="A2049" s="112">
        <v>44405</v>
      </c>
      <c r="B2049" s="10" t="s">
        <v>6953</v>
      </c>
      <c r="C2049" s="11" t="s">
        <v>166</v>
      </c>
      <c r="E2049" s="8">
        <v>6800</v>
      </c>
      <c r="G2049" s="6">
        <f t="shared" si="37"/>
        <v>6800</v>
      </c>
    </row>
    <row r="2050" spans="1:8" hidden="1" x14ac:dyDescent="0.25">
      <c r="A2050" s="112">
        <v>44406</v>
      </c>
      <c r="B2050" s="10" t="s">
        <v>6953</v>
      </c>
      <c r="C2050" s="11" t="s">
        <v>166</v>
      </c>
      <c r="E2050" s="8">
        <v>30725</v>
      </c>
      <c r="G2050" s="6">
        <f t="shared" si="37"/>
        <v>30725</v>
      </c>
    </row>
    <row r="2051" spans="1:8" hidden="1" x14ac:dyDescent="0.25">
      <c r="A2051" s="112">
        <v>44406</v>
      </c>
      <c r="B2051" s="10" t="s">
        <v>6509</v>
      </c>
      <c r="C2051" s="11" t="s">
        <v>166</v>
      </c>
      <c r="E2051" s="8">
        <v>1995</v>
      </c>
      <c r="G2051" s="6">
        <f t="shared" si="37"/>
        <v>1995</v>
      </c>
    </row>
    <row r="2052" spans="1:8" hidden="1" x14ac:dyDescent="0.25">
      <c r="A2052" s="112">
        <v>44407</v>
      </c>
      <c r="B2052" s="10" t="s">
        <v>6953</v>
      </c>
      <c r="C2052" s="11" t="s">
        <v>166</v>
      </c>
      <c r="E2052" s="8">
        <v>13000</v>
      </c>
      <c r="G2052" s="6">
        <f t="shared" si="37"/>
        <v>13000</v>
      </c>
    </row>
    <row r="2053" spans="1:8" hidden="1" x14ac:dyDescent="0.25">
      <c r="A2053" s="112">
        <v>44412</v>
      </c>
      <c r="B2053" s="10" t="s">
        <v>6953</v>
      </c>
      <c r="C2053" s="11" t="s">
        <v>166</v>
      </c>
      <c r="E2053" s="8">
        <v>7800</v>
      </c>
      <c r="G2053" s="6">
        <f t="shared" si="37"/>
        <v>7800</v>
      </c>
    </row>
    <row r="2054" spans="1:8" hidden="1" x14ac:dyDescent="0.25">
      <c r="A2054" s="112">
        <v>44419</v>
      </c>
      <c r="B2054" s="10" t="s">
        <v>6407</v>
      </c>
      <c r="C2054" s="11" t="s">
        <v>166</v>
      </c>
      <c r="E2054" s="8">
        <v>13600</v>
      </c>
      <c r="G2054" s="6">
        <f t="shared" si="37"/>
        <v>13600</v>
      </c>
    </row>
    <row r="2055" spans="1:8" hidden="1" x14ac:dyDescent="0.25">
      <c r="A2055" s="112">
        <v>44429</v>
      </c>
      <c r="B2055" s="10" t="s">
        <v>7110</v>
      </c>
      <c r="C2055" s="11" t="s">
        <v>166</v>
      </c>
      <c r="E2055" s="8">
        <v>23400</v>
      </c>
      <c r="G2055" s="6">
        <f t="shared" ref="G2055:G2088" si="38">E2055-F2055</f>
        <v>23400</v>
      </c>
    </row>
    <row r="2056" spans="1:8" hidden="1" x14ac:dyDescent="0.25">
      <c r="A2056" s="112">
        <v>44380</v>
      </c>
      <c r="B2056" s="10" t="s">
        <v>7065</v>
      </c>
      <c r="C2056" s="11" t="s">
        <v>166</v>
      </c>
      <c r="E2056" s="8">
        <v>22290</v>
      </c>
      <c r="G2056" s="6">
        <f t="shared" si="38"/>
        <v>22290</v>
      </c>
    </row>
    <row r="2057" spans="1:8" hidden="1" x14ac:dyDescent="0.25">
      <c r="A2057" s="112">
        <v>44455</v>
      </c>
      <c r="B2057" s="10" t="s">
        <v>6506</v>
      </c>
      <c r="C2057" s="11" t="s">
        <v>180</v>
      </c>
      <c r="F2057" s="9">
        <v>250000</v>
      </c>
      <c r="G2057" s="6">
        <f t="shared" si="38"/>
        <v>-250000</v>
      </c>
      <c r="H2057" s="7" t="s">
        <v>7292</v>
      </c>
    </row>
    <row r="2058" spans="1:8" hidden="1" x14ac:dyDescent="0.25">
      <c r="A2058" s="112">
        <v>44455</v>
      </c>
      <c r="B2058" s="10" t="s">
        <v>6509</v>
      </c>
      <c r="C2058" s="11" t="s">
        <v>437</v>
      </c>
      <c r="E2058" s="8">
        <v>92500</v>
      </c>
      <c r="G2058" s="6">
        <f t="shared" si="38"/>
        <v>92500</v>
      </c>
    </row>
    <row r="2059" spans="1:8" hidden="1" x14ac:dyDescent="0.25">
      <c r="A2059" s="112">
        <v>44456</v>
      </c>
      <c r="B2059" s="10" t="s">
        <v>6953</v>
      </c>
      <c r="C2059" s="11" t="s">
        <v>437</v>
      </c>
      <c r="F2059" s="9">
        <v>142290</v>
      </c>
      <c r="G2059" s="6">
        <f t="shared" si="38"/>
        <v>-142290</v>
      </c>
      <c r="H2059" s="1228" t="s">
        <v>7298</v>
      </c>
    </row>
    <row r="2060" spans="1:8" hidden="1" x14ac:dyDescent="0.25">
      <c r="A2060" s="112">
        <v>44456</v>
      </c>
      <c r="B2060" s="10" t="s">
        <v>6509</v>
      </c>
      <c r="C2060" s="11" t="s">
        <v>437</v>
      </c>
      <c r="F2060" s="9">
        <v>137800</v>
      </c>
      <c r="G2060" s="6">
        <f t="shared" si="38"/>
        <v>-137800</v>
      </c>
      <c r="H2060" s="1229"/>
    </row>
    <row r="2061" spans="1:8" hidden="1" x14ac:dyDescent="0.25">
      <c r="A2061" s="112">
        <v>44456</v>
      </c>
      <c r="B2061" s="10" t="s">
        <v>7065</v>
      </c>
      <c r="C2061" s="11" t="s">
        <v>437</v>
      </c>
      <c r="F2061" s="9">
        <v>29791</v>
      </c>
      <c r="G2061" s="6">
        <f t="shared" si="38"/>
        <v>-29791</v>
      </c>
      <c r="H2061" s="1229"/>
    </row>
    <row r="2062" spans="1:8" hidden="1" x14ac:dyDescent="0.25">
      <c r="A2062" s="112">
        <v>44456</v>
      </c>
      <c r="B2062" s="10" t="s">
        <v>6407</v>
      </c>
      <c r="C2062" s="11" t="s">
        <v>437</v>
      </c>
      <c r="F2062" s="9">
        <v>87105</v>
      </c>
      <c r="G2062" s="6">
        <f t="shared" si="38"/>
        <v>-87105</v>
      </c>
      <c r="H2062" s="1229"/>
    </row>
    <row r="2063" spans="1:8" hidden="1" x14ac:dyDescent="0.25">
      <c r="A2063" s="112">
        <v>44456</v>
      </c>
      <c r="B2063" s="10" t="s">
        <v>1399</v>
      </c>
      <c r="C2063" s="11" t="s">
        <v>437</v>
      </c>
      <c r="F2063" s="9">
        <v>3014</v>
      </c>
      <c r="G2063" s="6">
        <f t="shared" si="38"/>
        <v>-3014</v>
      </c>
      <c r="H2063" s="1230"/>
    </row>
    <row r="2064" spans="1:8" hidden="1" x14ac:dyDescent="0.25">
      <c r="A2064" s="112">
        <v>44456</v>
      </c>
      <c r="B2064" s="10" t="s">
        <v>6516</v>
      </c>
      <c r="C2064" s="11" t="s">
        <v>162</v>
      </c>
      <c r="F2064" s="9">
        <v>45000</v>
      </c>
      <c r="G2064" s="6">
        <f t="shared" si="38"/>
        <v>-45000</v>
      </c>
    </row>
    <row r="2065" spans="1:8" hidden="1" x14ac:dyDescent="0.25">
      <c r="A2065" s="112">
        <v>44458</v>
      </c>
      <c r="B2065" s="10" t="s">
        <v>1399</v>
      </c>
      <c r="C2065" s="11" t="s">
        <v>1814</v>
      </c>
      <c r="D2065" s="767" t="s">
        <v>8166</v>
      </c>
      <c r="E2065" s="8">
        <v>17148</v>
      </c>
      <c r="G2065" s="6">
        <f>E2065-F2065</f>
        <v>17148</v>
      </c>
    </row>
    <row r="2066" spans="1:8" hidden="1" x14ac:dyDescent="0.25">
      <c r="A2066" s="112">
        <v>44392</v>
      </c>
      <c r="B2066" s="10" t="s">
        <v>6506</v>
      </c>
      <c r="C2066" s="11" t="s">
        <v>1802</v>
      </c>
      <c r="E2066" s="8">
        <v>1664</v>
      </c>
      <c r="G2066" s="6">
        <f t="shared" si="38"/>
        <v>1664</v>
      </c>
    </row>
    <row r="2067" spans="1:8" hidden="1" x14ac:dyDescent="0.25">
      <c r="A2067" s="112">
        <v>44410</v>
      </c>
      <c r="B2067" s="10" t="s">
        <v>6407</v>
      </c>
      <c r="C2067" s="11" t="s">
        <v>1802</v>
      </c>
      <c r="E2067" s="8">
        <v>46108</v>
      </c>
      <c r="G2067" s="6">
        <f t="shared" si="38"/>
        <v>46108</v>
      </c>
    </row>
    <row r="2068" spans="1:8" hidden="1" x14ac:dyDescent="0.25">
      <c r="A2068" s="112">
        <v>44411</v>
      </c>
      <c r="B2068" s="10" t="s">
        <v>6506</v>
      </c>
      <c r="C2068" s="11" t="s">
        <v>1802</v>
      </c>
      <c r="E2068" s="8">
        <v>32518</v>
      </c>
      <c r="G2068" s="6">
        <f t="shared" si="38"/>
        <v>32518</v>
      </c>
    </row>
    <row r="2069" spans="1:8" hidden="1" x14ac:dyDescent="0.25">
      <c r="A2069" s="112">
        <v>44418</v>
      </c>
      <c r="B2069" s="10" t="s">
        <v>1399</v>
      </c>
      <c r="C2069" s="11" t="s">
        <v>1802</v>
      </c>
      <c r="E2069" s="8">
        <v>16360</v>
      </c>
      <c r="G2069" s="6">
        <f t="shared" si="38"/>
        <v>16360</v>
      </c>
    </row>
    <row r="2070" spans="1:8" hidden="1" x14ac:dyDescent="0.25">
      <c r="A2070" s="112">
        <v>44424</v>
      </c>
      <c r="B2070" s="10" t="s">
        <v>6407</v>
      </c>
      <c r="C2070" s="11" t="s">
        <v>1802</v>
      </c>
      <c r="E2070" s="8">
        <v>12103</v>
      </c>
      <c r="G2070" s="6">
        <f t="shared" si="38"/>
        <v>12103</v>
      </c>
    </row>
    <row r="2071" spans="1:8" hidden="1" x14ac:dyDescent="0.25">
      <c r="A2071" s="112">
        <v>44424</v>
      </c>
      <c r="B2071" s="10" t="s">
        <v>6506</v>
      </c>
      <c r="C2071" s="11" t="s">
        <v>1802</v>
      </c>
      <c r="E2071" s="8">
        <v>96855</v>
      </c>
      <c r="G2071" s="6">
        <f t="shared" si="38"/>
        <v>96855</v>
      </c>
    </row>
    <row r="2072" spans="1:8" hidden="1" x14ac:dyDescent="0.25">
      <c r="A2072" s="112">
        <v>44429</v>
      </c>
      <c r="B2072" s="10" t="s">
        <v>6506</v>
      </c>
      <c r="C2072" s="11" t="s">
        <v>1802</v>
      </c>
      <c r="E2072" s="8">
        <v>1756</v>
      </c>
      <c r="G2072" s="6">
        <f t="shared" si="38"/>
        <v>1756</v>
      </c>
    </row>
    <row r="2073" spans="1:8" hidden="1" x14ac:dyDescent="0.25">
      <c r="A2073" s="112">
        <v>44431</v>
      </c>
      <c r="B2073" s="10" t="s">
        <v>6506</v>
      </c>
      <c r="C2073" s="11" t="s">
        <v>1802</v>
      </c>
      <c r="E2073" s="8">
        <v>1343</v>
      </c>
      <c r="G2073" s="6">
        <f t="shared" si="38"/>
        <v>1343</v>
      </c>
    </row>
    <row r="2074" spans="1:8" hidden="1" x14ac:dyDescent="0.25">
      <c r="A2074" s="112">
        <v>44440</v>
      </c>
      <c r="B2074" s="10" t="s">
        <v>1399</v>
      </c>
      <c r="C2074" s="11" t="s">
        <v>1802</v>
      </c>
      <c r="E2074" s="8">
        <v>1827</v>
      </c>
      <c r="G2074" s="6">
        <f t="shared" si="38"/>
        <v>1827</v>
      </c>
    </row>
    <row r="2075" spans="1:8" hidden="1" x14ac:dyDescent="0.25">
      <c r="A2075" s="112">
        <v>44439</v>
      </c>
      <c r="B2075" s="10" t="s">
        <v>6509</v>
      </c>
      <c r="C2075" s="11" t="s">
        <v>1802</v>
      </c>
      <c r="F2075" s="9">
        <v>33680</v>
      </c>
      <c r="G2075" s="6">
        <f t="shared" si="38"/>
        <v>-33680</v>
      </c>
      <c r="H2075" s="7" t="s">
        <v>6504</v>
      </c>
    </row>
    <row r="2076" spans="1:8" hidden="1" x14ac:dyDescent="0.25">
      <c r="A2076" s="112">
        <v>44460</v>
      </c>
      <c r="B2076" s="10" t="s">
        <v>7110</v>
      </c>
      <c r="C2076" s="11" t="s">
        <v>166</v>
      </c>
      <c r="F2076" s="9">
        <v>46800</v>
      </c>
      <c r="G2076" s="6">
        <f t="shared" si="38"/>
        <v>-46800</v>
      </c>
      <c r="H2076" s="1303" t="s">
        <v>7312</v>
      </c>
    </row>
    <row r="2077" spans="1:8" hidden="1" x14ac:dyDescent="0.25">
      <c r="A2077" s="112">
        <v>44460</v>
      </c>
      <c r="B2077" s="10" t="s">
        <v>6953</v>
      </c>
      <c r="C2077" s="11" t="s">
        <v>166</v>
      </c>
      <c r="F2077" s="9">
        <v>123680</v>
      </c>
      <c r="G2077" s="6">
        <f t="shared" si="38"/>
        <v>-123680</v>
      </c>
      <c r="H2077" s="1303"/>
    </row>
    <row r="2078" spans="1:8" hidden="1" x14ac:dyDescent="0.25">
      <c r="A2078" s="112">
        <v>44460</v>
      </c>
      <c r="B2078" s="10" t="s">
        <v>6407</v>
      </c>
      <c r="C2078" s="11" t="s">
        <v>166</v>
      </c>
      <c r="F2078" s="9">
        <v>13600</v>
      </c>
      <c r="G2078" s="6">
        <f t="shared" si="38"/>
        <v>-13600</v>
      </c>
      <c r="H2078" s="1303"/>
    </row>
    <row r="2079" spans="1:8" hidden="1" x14ac:dyDescent="0.25">
      <c r="A2079" s="112">
        <v>44460</v>
      </c>
      <c r="B2079" s="10" t="s">
        <v>6509</v>
      </c>
      <c r="C2079" s="11" t="s">
        <v>166</v>
      </c>
      <c r="F2079" s="9">
        <v>6755</v>
      </c>
      <c r="G2079" s="6">
        <f t="shared" si="38"/>
        <v>-6755</v>
      </c>
      <c r="H2079" s="1303"/>
    </row>
    <row r="2080" spans="1:8" hidden="1" x14ac:dyDescent="0.25">
      <c r="A2080" s="112">
        <v>44460</v>
      </c>
      <c r="B2080" s="10" t="s">
        <v>1399</v>
      </c>
      <c r="C2080" s="11" t="s">
        <v>166</v>
      </c>
      <c r="F2080" s="9">
        <v>9165</v>
      </c>
      <c r="G2080" s="6">
        <f t="shared" si="38"/>
        <v>-9165</v>
      </c>
      <c r="H2080" s="1303"/>
    </row>
    <row r="2081" spans="1:8" hidden="1" x14ac:dyDescent="0.25">
      <c r="A2081" s="112">
        <v>44464</v>
      </c>
      <c r="B2081" s="10" t="s">
        <v>7065</v>
      </c>
      <c r="C2081" s="11" t="s">
        <v>180</v>
      </c>
      <c r="E2081" s="8">
        <v>234864</v>
      </c>
      <c r="G2081" s="6">
        <f t="shared" si="38"/>
        <v>234864</v>
      </c>
    </row>
    <row r="2082" spans="1:8" hidden="1" x14ac:dyDescent="0.25">
      <c r="A2082" s="112">
        <v>44453</v>
      </c>
      <c r="B2082" s="10" t="s">
        <v>1399</v>
      </c>
      <c r="C2082" s="11" t="s">
        <v>1814</v>
      </c>
      <c r="E2082" s="8">
        <v>63580</v>
      </c>
      <c r="G2082" s="6">
        <f t="shared" si="38"/>
        <v>63580</v>
      </c>
    </row>
    <row r="2083" spans="1:8" hidden="1" x14ac:dyDescent="0.25">
      <c r="A2083" s="112">
        <v>44457</v>
      </c>
      <c r="B2083" s="10" t="s">
        <v>7065</v>
      </c>
      <c r="C2083" s="11" t="s">
        <v>166</v>
      </c>
      <c r="E2083" s="8">
        <v>13200</v>
      </c>
      <c r="G2083" s="6">
        <f t="shared" si="38"/>
        <v>13200</v>
      </c>
    </row>
    <row r="2084" spans="1:8" hidden="1" x14ac:dyDescent="0.25">
      <c r="A2084" s="112">
        <v>44476</v>
      </c>
      <c r="B2084" s="10" t="s">
        <v>1399</v>
      </c>
      <c r="C2084" s="660" t="s">
        <v>7240</v>
      </c>
      <c r="E2084" s="661"/>
      <c r="F2084" s="664">
        <v>17273</v>
      </c>
      <c r="G2084" s="663">
        <f t="shared" si="38"/>
        <v>-17273</v>
      </c>
      <c r="H2084" s="1302" t="s">
        <v>7361</v>
      </c>
    </row>
    <row r="2085" spans="1:8" hidden="1" x14ac:dyDescent="0.25">
      <c r="A2085" s="112">
        <v>44476</v>
      </c>
      <c r="B2085" s="10" t="s">
        <v>6407</v>
      </c>
      <c r="C2085" s="660" t="s">
        <v>7240</v>
      </c>
      <c r="E2085" s="661"/>
      <c r="F2085" s="664">
        <v>2404</v>
      </c>
      <c r="G2085" s="663">
        <f t="shared" si="38"/>
        <v>-2404</v>
      </c>
      <c r="H2085" s="1302"/>
    </row>
    <row r="2086" spans="1:8" hidden="1" x14ac:dyDescent="0.25">
      <c r="A2086" s="112">
        <v>44476</v>
      </c>
      <c r="B2086" s="10" t="s">
        <v>6953</v>
      </c>
      <c r="C2086" s="660" t="s">
        <v>7240</v>
      </c>
      <c r="E2086" s="661"/>
      <c r="F2086" s="664">
        <v>14457</v>
      </c>
      <c r="G2086" s="663">
        <f t="shared" si="38"/>
        <v>-14457</v>
      </c>
      <c r="H2086" s="1302"/>
    </row>
    <row r="2087" spans="1:8" hidden="1" x14ac:dyDescent="0.25">
      <c r="A2087" s="112">
        <v>44476</v>
      </c>
      <c r="B2087" s="10" t="s">
        <v>7110</v>
      </c>
      <c r="C2087" s="660" t="s">
        <v>7240</v>
      </c>
      <c r="E2087" s="661"/>
      <c r="F2087" s="664">
        <v>3866</v>
      </c>
      <c r="G2087" s="663">
        <f t="shared" si="38"/>
        <v>-3866</v>
      </c>
      <c r="H2087" s="1302"/>
    </row>
    <row r="2088" spans="1:8" hidden="1" x14ac:dyDescent="0.25">
      <c r="A2088" s="112">
        <v>44476</v>
      </c>
      <c r="B2088" s="10" t="s">
        <v>7110</v>
      </c>
      <c r="C2088" s="660" t="s">
        <v>7240</v>
      </c>
      <c r="E2088" s="661"/>
      <c r="F2088" s="664">
        <v>5</v>
      </c>
      <c r="G2088" s="663">
        <f t="shared" si="38"/>
        <v>-5</v>
      </c>
      <c r="H2088" s="7" t="s">
        <v>7359</v>
      </c>
    </row>
    <row r="2089" spans="1:8" hidden="1" x14ac:dyDescent="0.25">
      <c r="A2089" s="112">
        <v>44482</v>
      </c>
      <c r="B2089" s="10" t="s">
        <v>7065</v>
      </c>
      <c r="C2089" s="11" t="s">
        <v>164</v>
      </c>
      <c r="E2089" s="8">
        <v>47966</v>
      </c>
      <c r="G2089" s="273">
        <f t="shared" ref="G2089:G2147" si="39">E2089-F2089</f>
        <v>47966</v>
      </c>
    </row>
    <row r="2090" spans="1:8" hidden="1" x14ac:dyDescent="0.25">
      <c r="A2090" s="112">
        <v>44482</v>
      </c>
      <c r="B2090" s="10" t="s">
        <v>7065</v>
      </c>
      <c r="C2090" s="11" t="s">
        <v>164</v>
      </c>
      <c r="E2090" s="8">
        <v>20787</v>
      </c>
      <c r="G2090" s="273">
        <f t="shared" si="39"/>
        <v>20787</v>
      </c>
    </row>
    <row r="2091" spans="1:8" hidden="1" x14ac:dyDescent="0.25">
      <c r="A2091" s="112">
        <v>44482</v>
      </c>
      <c r="B2091" s="10" t="s">
        <v>7065</v>
      </c>
      <c r="C2091" s="11" t="s">
        <v>164</v>
      </c>
      <c r="E2091" s="8">
        <v>1063</v>
      </c>
      <c r="G2091" s="273">
        <f t="shared" si="39"/>
        <v>1063</v>
      </c>
    </row>
    <row r="2092" spans="1:8" hidden="1" x14ac:dyDescent="0.25">
      <c r="A2092" s="112">
        <v>44483</v>
      </c>
      <c r="B2092" s="10" t="s">
        <v>7065</v>
      </c>
      <c r="C2092" s="11" t="s">
        <v>180</v>
      </c>
      <c r="E2092" s="8">
        <v>52200</v>
      </c>
      <c r="G2092" s="6">
        <f t="shared" si="39"/>
        <v>52200</v>
      </c>
    </row>
    <row r="2093" spans="1:8" hidden="1" x14ac:dyDescent="0.25">
      <c r="A2093" s="112">
        <v>44452</v>
      </c>
      <c r="B2093" s="10" t="s">
        <v>3945</v>
      </c>
      <c r="C2093" s="11" t="s">
        <v>437</v>
      </c>
      <c r="D2093" s="766">
        <v>23090</v>
      </c>
      <c r="E2093" s="8">
        <v>161200</v>
      </c>
      <c r="G2093" s="6">
        <f t="shared" si="39"/>
        <v>161200</v>
      </c>
    </row>
    <row r="2094" spans="1:8" hidden="1" x14ac:dyDescent="0.25">
      <c r="A2094" s="112">
        <v>44442</v>
      </c>
      <c r="B2094" s="10" t="s">
        <v>5810</v>
      </c>
      <c r="C2094" s="11" t="s">
        <v>437</v>
      </c>
      <c r="D2094" s="766">
        <v>23076</v>
      </c>
      <c r="E2094" s="8">
        <v>63000</v>
      </c>
      <c r="G2094" s="6">
        <f t="shared" si="39"/>
        <v>63000</v>
      </c>
    </row>
    <row r="2095" spans="1:8" hidden="1" x14ac:dyDescent="0.25">
      <c r="A2095" s="112">
        <v>44478</v>
      </c>
      <c r="B2095" s="679" t="s">
        <v>7065</v>
      </c>
      <c r="C2095" s="81" t="s">
        <v>166</v>
      </c>
      <c r="D2095" s="766">
        <v>2772</v>
      </c>
      <c r="E2095" s="224">
        <v>22365</v>
      </c>
      <c r="G2095" s="6">
        <f t="shared" si="39"/>
        <v>22365</v>
      </c>
    </row>
    <row r="2096" spans="1:8" hidden="1" x14ac:dyDescent="0.25">
      <c r="A2096" s="112">
        <v>44478</v>
      </c>
      <c r="B2096" s="679" t="s">
        <v>7065</v>
      </c>
      <c r="C2096" s="81" t="s">
        <v>166</v>
      </c>
      <c r="D2096" s="766">
        <v>2768</v>
      </c>
      <c r="E2096" s="224">
        <v>13200</v>
      </c>
      <c r="G2096" s="6">
        <f t="shared" si="39"/>
        <v>13200</v>
      </c>
    </row>
    <row r="2097" spans="1:8" hidden="1" x14ac:dyDescent="0.25">
      <c r="A2097" s="112">
        <v>44481</v>
      </c>
      <c r="B2097" s="10" t="s">
        <v>7065</v>
      </c>
      <c r="C2097" s="11" t="s">
        <v>166</v>
      </c>
      <c r="D2097" s="766">
        <v>17495</v>
      </c>
      <c r="E2097" s="8">
        <v>112632</v>
      </c>
      <c r="G2097" s="6">
        <f t="shared" si="39"/>
        <v>112632</v>
      </c>
    </row>
    <row r="2098" spans="1:8" hidden="1" x14ac:dyDescent="0.25">
      <c r="A2098" s="112">
        <v>44489</v>
      </c>
      <c r="B2098" s="10" t="s">
        <v>7065</v>
      </c>
      <c r="C2098" s="11" t="s">
        <v>166</v>
      </c>
      <c r="D2098" s="766">
        <v>17542</v>
      </c>
      <c r="E2098" s="8">
        <v>159144</v>
      </c>
      <c r="G2098" s="6">
        <f t="shared" si="39"/>
        <v>159144</v>
      </c>
    </row>
    <row r="2099" spans="1:8" hidden="1" x14ac:dyDescent="0.25">
      <c r="A2099" s="112">
        <v>44490</v>
      </c>
      <c r="B2099" s="10" t="s">
        <v>6953</v>
      </c>
      <c r="C2099" s="11" t="s">
        <v>166</v>
      </c>
      <c r="D2099" s="766">
        <v>2821</v>
      </c>
      <c r="E2099" s="8">
        <v>1100</v>
      </c>
      <c r="G2099" s="6">
        <f t="shared" si="39"/>
        <v>1100</v>
      </c>
    </row>
    <row r="2100" spans="1:8" hidden="1" x14ac:dyDescent="0.25">
      <c r="A2100" s="112">
        <v>44494</v>
      </c>
      <c r="B2100" s="10" t="s">
        <v>7065</v>
      </c>
      <c r="C2100" s="11" t="s">
        <v>166</v>
      </c>
      <c r="D2100" s="766">
        <v>2844</v>
      </c>
      <c r="E2100" s="8">
        <v>14875</v>
      </c>
      <c r="G2100" s="6">
        <f t="shared" si="39"/>
        <v>14875</v>
      </c>
    </row>
    <row r="2101" spans="1:8" hidden="1" x14ac:dyDescent="0.25">
      <c r="A2101" s="112">
        <v>44495</v>
      </c>
      <c r="B2101" s="10" t="s">
        <v>7065</v>
      </c>
      <c r="C2101" s="11" t="s">
        <v>166</v>
      </c>
      <c r="D2101" s="766">
        <v>2849</v>
      </c>
      <c r="E2101" s="8">
        <v>5100</v>
      </c>
      <c r="G2101" s="6">
        <f t="shared" si="39"/>
        <v>5100</v>
      </c>
    </row>
    <row r="2102" spans="1:8" hidden="1" x14ac:dyDescent="0.25">
      <c r="A2102" s="112">
        <v>44494</v>
      </c>
      <c r="B2102" s="10" t="s">
        <v>7065</v>
      </c>
      <c r="C2102" s="11" t="s">
        <v>164</v>
      </c>
      <c r="D2102" s="767" t="s">
        <v>7422</v>
      </c>
      <c r="E2102" s="8">
        <v>40225</v>
      </c>
      <c r="G2102" s="6">
        <f t="shared" si="39"/>
        <v>40225</v>
      </c>
    </row>
    <row r="2103" spans="1:8" hidden="1" x14ac:dyDescent="0.25">
      <c r="A2103" s="265">
        <v>44494</v>
      </c>
      <c r="B2103" s="10" t="s">
        <v>7065</v>
      </c>
      <c r="C2103" s="11" t="s">
        <v>164</v>
      </c>
      <c r="D2103" s="767" t="s">
        <v>7423</v>
      </c>
      <c r="E2103" s="680">
        <v>1520</v>
      </c>
      <c r="G2103" s="6">
        <f t="shared" si="39"/>
        <v>1520</v>
      </c>
    </row>
    <row r="2104" spans="1:8" hidden="1" x14ac:dyDescent="0.25">
      <c r="A2104" s="112">
        <v>44495</v>
      </c>
      <c r="B2104" s="21" t="s">
        <v>1399</v>
      </c>
      <c r="C2104" s="745" t="s">
        <v>437</v>
      </c>
      <c r="D2104" s="764"/>
      <c r="E2104" s="746"/>
      <c r="F2104" s="747">
        <v>75800</v>
      </c>
      <c r="G2104" s="14">
        <f t="shared" si="39"/>
        <v>-75800</v>
      </c>
      <c r="H2104" s="1300" t="s">
        <v>7428</v>
      </c>
    </row>
    <row r="2105" spans="1:8" hidden="1" x14ac:dyDescent="0.25">
      <c r="A2105" s="112">
        <v>44495</v>
      </c>
      <c r="B2105" s="21" t="s">
        <v>5810</v>
      </c>
      <c r="C2105" s="745" t="s">
        <v>437</v>
      </c>
      <c r="D2105" s="764"/>
      <c r="E2105" s="746"/>
      <c r="F2105" s="747">
        <v>63000</v>
      </c>
      <c r="G2105" s="14">
        <f t="shared" si="39"/>
        <v>-63000</v>
      </c>
      <c r="H2105" s="1300"/>
    </row>
    <row r="2106" spans="1:8" hidden="1" x14ac:dyDescent="0.25">
      <c r="A2106" s="112">
        <v>44495</v>
      </c>
      <c r="B2106" s="21" t="s">
        <v>3945</v>
      </c>
      <c r="C2106" s="745" t="s">
        <v>437</v>
      </c>
      <c r="D2106" s="764"/>
      <c r="E2106" s="746"/>
      <c r="F2106" s="747">
        <v>161200</v>
      </c>
      <c r="G2106" s="14">
        <f t="shared" si="39"/>
        <v>-161200</v>
      </c>
      <c r="H2106" s="1300"/>
    </row>
    <row r="2107" spans="1:8" hidden="1" x14ac:dyDescent="0.25">
      <c r="A2107" s="112">
        <v>44499</v>
      </c>
      <c r="B2107" s="21" t="s">
        <v>7065</v>
      </c>
      <c r="C2107" s="13" t="s">
        <v>164</v>
      </c>
      <c r="D2107" s="764"/>
      <c r="E2107" s="22">
        <v>1598</v>
      </c>
      <c r="F2107" s="19"/>
      <c r="G2107" s="14">
        <f t="shared" si="39"/>
        <v>1598</v>
      </c>
      <c r="H2107" s="13"/>
    </row>
    <row r="2108" spans="1:8" hidden="1" x14ac:dyDescent="0.25">
      <c r="A2108" s="112">
        <v>44470</v>
      </c>
      <c r="B2108" s="21" t="s">
        <v>7553</v>
      </c>
      <c r="C2108" s="13" t="s">
        <v>164</v>
      </c>
      <c r="D2108" s="776" t="s">
        <v>7439</v>
      </c>
      <c r="E2108" s="22">
        <v>460774</v>
      </c>
      <c r="F2108" s="19"/>
      <c r="G2108" s="14">
        <f t="shared" si="39"/>
        <v>460774</v>
      </c>
      <c r="H2108" s="13"/>
    </row>
    <row r="2109" spans="1:8" hidden="1" x14ac:dyDescent="0.25">
      <c r="A2109" s="112">
        <v>44499</v>
      </c>
      <c r="B2109" s="21" t="s">
        <v>7065</v>
      </c>
      <c r="C2109" s="13" t="s">
        <v>164</v>
      </c>
      <c r="D2109" s="776" t="s">
        <v>7444</v>
      </c>
      <c r="E2109" s="22">
        <v>15282</v>
      </c>
      <c r="F2109" s="19"/>
      <c r="G2109" s="14">
        <f t="shared" si="39"/>
        <v>15282</v>
      </c>
      <c r="H2109" s="13"/>
    </row>
    <row r="2110" spans="1:8" hidden="1" x14ac:dyDescent="0.25">
      <c r="A2110" s="112">
        <v>44503</v>
      </c>
      <c r="B2110" s="21" t="s">
        <v>7065</v>
      </c>
      <c r="C2110" s="13" t="s">
        <v>164</v>
      </c>
      <c r="D2110" s="776" t="s">
        <v>7445</v>
      </c>
      <c r="E2110" s="22">
        <v>10984</v>
      </c>
      <c r="F2110" s="19"/>
      <c r="G2110" s="14">
        <f t="shared" si="39"/>
        <v>10984</v>
      </c>
      <c r="H2110" s="13"/>
    </row>
    <row r="2111" spans="1:8" hidden="1" x14ac:dyDescent="0.25">
      <c r="A2111" s="112">
        <v>44504</v>
      </c>
      <c r="B2111" s="21" t="s">
        <v>7065</v>
      </c>
      <c r="C2111" s="13" t="s">
        <v>164</v>
      </c>
      <c r="D2111" s="776" t="s">
        <v>7446</v>
      </c>
      <c r="E2111" s="22">
        <v>1676</v>
      </c>
      <c r="F2111" s="19"/>
      <c r="G2111" s="14">
        <f t="shared" si="39"/>
        <v>1676</v>
      </c>
      <c r="H2111" s="13"/>
    </row>
    <row r="2112" spans="1:8" hidden="1" x14ac:dyDescent="0.25">
      <c r="A2112" s="112">
        <v>44505</v>
      </c>
      <c r="B2112" s="21" t="s">
        <v>7110</v>
      </c>
      <c r="C2112" s="13" t="s">
        <v>164</v>
      </c>
      <c r="D2112" s="776" t="s">
        <v>7447</v>
      </c>
      <c r="E2112" s="22">
        <v>20030</v>
      </c>
      <c r="F2112" s="19"/>
      <c r="G2112" s="14">
        <f t="shared" si="39"/>
        <v>20030</v>
      </c>
      <c r="H2112" s="13"/>
    </row>
    <row r="2113" spans="1:8" hidden="1" x14ac:dyDescent="0.25">
      <c r="A2113" s="112">
        <v>44236</v>
      </c>
      <c r="B2113" s="21" t="s">
        <v>6509</v>
      </c>
      <c r="C2113" s="13" t="s">
        <v>7465</v>
      </c>
      <c r="D2113" s="764">
        <v>30000219</v>
      </c>
      <c r="E2113" s="22">
        <v>4660</v>
      </c>
      <c r="F2113" s="19"/>
      <c r="G2113" s="14">
        <f t="shared" si="39"/>
        <v>4660</v>
      </c>
      <c r="H2113" s="13"/>
    </row>
    <row r="2114" spans="1:8" hidden="1" x14ac:dyDescent="0.25">
      <c r="A2114" s="112">
        <v>44365</v>
      </c>
      <c r="B2114" s="21" t="s">
        <v>6509</v>
      </c>
      <c r="C2114" s="13" t="s">
        <v>7465</v>
      </c>
      <c r="D2114" s="764">
        <v>30000343</v>
      </c>
      <c r="E2114" s="22">
        <v>1800</v>
      </c>
      <c r="F2114" s="19"/>
      <c r="G2114" s="14">
        <f t="shared" si="39"/>
        <v>1800</v>
      </c>
      <c r="H2114" s="13"/>
    </row>
    <row r="2115" spans="1:8" hidden="1" x14ac:dyDescent="0.25">
      <c r="A2115" s="112">
        <v>44375</v>
      </c>
      <c r="B2115" s="21" t="s">
        <v>6509</v>
      </c>
      <c r="C2115" s="13" t="s">
        <v>7465</v>
      </c>
      <c r="D2115" s="764">
        <v>30000348</v>
      </c>
      <c r="E2115" s="22">
        <v>40553</v>
      </c>
      <c r="F2115" s="19"/>
      <c r="G2115" s="14">
        <f t="shared" si="39"/>
        <v>40553</v>
      </c>
      <c r="H2115" s="13"/>
    </row>
    <row r="2116" spans="1:8" hidden="1" x14ac:dyDescent="0.25">
      <c r="A2116" s="112">
        <v>44393</v>
      </c>
      <c r="B2116" s="21" t="s">
        <v>6953</v>
      </c>
      <c r="C2116" s="13" t="s">
        <v>7465</v>
      </c>
      <c r="D2116" s="764">
        <v>30000360</v>
      </c>
      <c r="E2116" s="22">
        <v>15081</v>
      </c>
      <c r="F2116" s="19"/>
      <c r="G2116" s="14">
        <f t="shared" si="39"/>
        <v>15081</v>
      </c>
      <c r="H2116" s="13"/>
    </row>
    <row r="2117" spans="1:8" hidden="1" x14ac:dyDescent="0.25">
      <c r="A2117" s="112">
        <v>44397</v>
      </c>
      <c r="B2117" s="21" t="s">
        <v>6953</v>
      </c>
      <c r="C2117" s="13" t="s">
        <v>7465</v>
      </c>
      <c r="D2117" s="764">
        <v>30000364</v>
      </c>
      <c r="E2117" s="22">
        <f>62299-30988</f>
        <v>31311</v>
      </c>
      <c r="F2117" s="19"/>
      <c r="G2117" s="14">
        <f t="shared" si="39"/>
        <v>31311</v>
      </c>
      <c r="H2117" s="13"/>
    </row>
    <row r="2118" spans="1:8" hidden="1" x14ac:dyDescent="0.25">
      <c r="A2118" s="112">
        <v>44397</v>
      </c>
      <c r="B2118" s="21" t="s">
        <v>7110</v>
      </c>
      <c r="C2118" s="13" t="s">
        <v>7465</v>
      </c>
      <c r="D2118" s="764">
        <v>30000364</v>
      </c>
      <c r="E2118" s="22">
        <v>30988</v>
      </c>
      <c r="F2118" s="19"/>
      <c r="G2118" s="14">
        <f t="shared" si="39"/>
        <v>30988</v>
      </c>
      <c r="H2118" s="13"/>
    </row>
    <row r="2119" spans="1:8" hidden="1" x14ac:dyDescent="0.25">
      <c r="A2119" s="112">
        <v>44404</v>
      </c>
      <c r="B2119" s="21" t="s">
        <v>6953</v>
      </c>
      <c r="C2119" s="13" t="s">
        <v>7465</v>
      </c>
      <c r="D2119" s="764">
        <v>30000366</v>
      </c>
      <c r="E2119" s="22">
        <v>6930</v>
      </c>
      <c r="F2119" s="19"/>
      <c r="G2119" s="14">
        <f t="shared" si="39"/>
        <v>6930</v>
      </c>
      <c r="H2119" s="13"/>
    </row>
    <row r="2120" spans="1:8" hidden="1" x14ac:dyDescent="0.25">
      <c r="A2120" s="112">
        <v>44408</v>
      </c>
      <c r="B2120" s="21" t="s">
        <v>6953</v>
      </c>
      <c r="C2120" s="13" t="s">
        <v>7465</v>
      </c>
      <c r="D2120" s="764">
        <v>30000370</v>
      </c>
      <c r="E2120" s="22">
        <v>19829</v>
      </c>
      <c r="F2120" s="19"/>
      <c r="G2120" s="14">
        <f t="shared" si="39"/>
        <v>19829</v>
      </c>
      <c r="H2120" s="13"/>
    </row>
    <row r="2121" spans="1:8" hidden="1" x14ac:dyDescent="0.25">
      <c r="A2121" s="112">
        <v>44483</v>
      </c>
      <c r="B2121" s="21" t="s">
        <v>7065</v>
      </c>
      <c r="C2121" s="13" t="s">
        <v>7465</v>
      </c>
      <c r="D2121" s="764">
        <v>30000444</v>
      </c>
      <c r="E2121" s="22">
        <v>16800</v>
      </c>
      <c r="F2121" s="19"/>
      <c r="G2121" s="14">
        <f t="shared" si="39"/>
        <v>16800</v>
      </c>
      <c r="H2121" s="13"/>
    </row>
    <row r="2122" spans="1:8" hidden="1" x14ac:dyDescent="0.25">
      <c r="A2122" s="112">
        <v>44497</v>
      </c>
      <c r="B2122" s="21" t="s">
        <v>7065</v>
      </c>
      <c r="C2122" s="13" t="s">
        <v>7465</v>
      </c>
      <c r="D2122" s="764">
        <v>30000458</v>
      </c>
      <c r="E2122" s="22">
        <v>4505</v>
      </c>
      <c r="F2122" s="19"/>
      <c r="G2122" s="14">
        <f t="shared" si="39"/>
        <v>4505</v>
      </c>
      <c r="H2122" s="13"/>
    </row>
    <row r="2123" spans="1:8" hidden="1" x14ac:dyDescent="0.25">
      <c r="A2123" s="112">
        <v>44510</v>
      </c>
      <c r="B2123" s="21" t="s">
        <v>6509</v>
      </c>
      <c r="C2123" s="13" t="s">
        <v>7465</v>
      </c>
      <c r="D2123" s="764"/>
      <c r="E2123" s="22"/>
      <c r="F2123" s="19">
        <v>47013</v>
      </c>
      <c r="G2123" s="14">
        <f t="shared" si="39"/>
        <v>-47013</v>
      </c>
      <c r="H2123" s="1278" t="s">
        <v>7466</v>
      </c>
    </row>
    <row r="2124" spans="1:8" hidden="1" x14ac:dyDescent="0.25">
      <c r="A2124" s="112">
        <v>44510</v>
      </c>
      <c r="B2124" s="21" t="s">
        <v>7110</v>
      </c>
      <c r="C2124" s="13" t="s">
        <v>7465</v>
      </c>
      <c r="D2124" s="764"/>
      <c r="E2124" s="22"/>
      <c r="F2124" s="19">
        <v>30988</v>
      </c>
      <c r="G2124" s="14">
        <f t="shared" si="39"/>
        <v>-30988</v>
      </c>
      <c r="H2124" s="1278"/>
    </row>
    <row r="2125" spans="1:8" hidden="1" x14ac:dyDescent="0.25">
      <c r="A2125" s="112">
        <v>44510</v>
      </c>
      <c r="B2125" s="21" t="s">
        <v>6953</v>
      </c>
      <c r="C2125" s="13" t="s">
        <v>7465</v>
      </c>
      <c r="D2125" s="764"/>
      <c r="E2125" s="22"/>
      <c r="F2125" s="19">
        <v>21999</v>
      </c>
      <c r="G2125" s="14">
        <f t="shared" si="39"/>
        <v>-21999</v>
      </c>
      <c r="H2125" s="1278"/>
    </row>
    <row r="2126" spans="1:8" hidden="1" x14ac:dyDescent="0.25">
      <c r="A2126" s="112">
        <v>44501</v>
      </c>
      <c r="B2126" s="21" t="s">
        <v>7065</v>
      </c>
      <c r="C2126" s="13" t="s">
        <v>166</v>
      </c>
      <c r="D2126" s="764">
        <v>2874</v>
      </c>
      <c r="E2126" s="22">
        <v>3000</v>
      </c>
      <c r="F2126" s="19"/>
      <c r="G2126" s="14">
        <f t="shared" si="39"/>
        <v>3000</v>
      </c>
      <c r="H2126" s="13"/>
    </row>
    <row r="2127" spans="1:8" hidden="1" x14ac:dyDescent="0.25">
      <c r="A2127" s="112">
        <v>44502</v>
      </c>
      <c r="B2127" s="21" t="s">
        <v>7065</v>
      </c>
      <c r="C2127" s="13" t="s">
        <v>166</v>
      </c>
      <c r="D2127" s="764">
        <v>17622</v>
      </c>
      <c r="E2127" s="22">
        <v>104515</v>
      </c>
      <c r="F2127" s="19"/>
      <c r="G2127" s="14">
        <f t="shared" si="39"/>
        <v>104515</v>
      </c>
      <c r="H2127" s="13"/>
    </row>
    <row r="2128" spans="1:8" hidden="1" x14ac:dyDescent="0.25">
      <c r="A2128" s="112">
        <v>44505</v>
      </c>
      <c r="B2128" s="21" t="s">
        <v>7065</v>
      </c>
      <c r="C2128" s="13" t="s">
        <v>166</v>
      </c>
      <c r="D2128" s="764">
        <v>2891</v>
      </c>
      <c r="E2128" s="22">
        <v>4200</v>
      </c>
      <c r="F2128" s="19"/>
      <c r="G2128" s="14">
        <f t="shared" si="39"/>
        <v>4200</v>
      </c>
      <c r="H2128" s="13"/>
    </row>
    <row r="2129" spans="1:8" hidden="1" x14ac:dyDescent="0.25">
      <c r="A2129" s="112">
        <v>44510</v>
      </c>
      <c r="B2129" s="21" t="s">
        <v>7065</v>
      </c>
      <c r="C2129" s="13" t="s">
        <v>166</v>
      </c>
      <c r="D2129" s="764">
        <v>2910</v>
      </c>
      <c r="E2129" s="22">
        <v>4200</v>
      </c>
      <c r="F2129" s="19"/>
      <c r="G2129" s="14">
        <f t="shared" si="39"/>
        <v>4200</v>
      </c>
      <c r="H2129" s="13"/>
    </row>
    <row r="2130" spans="1:8" hidden="1" x14ac:dyDescent="0.25">
      <c r="A2130" s="112">
        <v>44512</v>
      </c>
      <c r="B2130" s="21" t="s">
        <v>7553</v>
      </c>
      <c r="C2130" s="13" t="s">
        <v>164</v>
      </c>
      <c r="D2130" s="776" t="s">
        <v>7485</v>
      </c>
      <c r="E2130" s="22">
        <v>11822</v>
      </c>
      <c r="F2130" s="19"/>
      <c r="G2130" s="14">
        <f t="shared" si="39"/>
        <v>11822</v>
      </c>
      <c r="H2130" s="13"/>
    </row>
    <row r="2131" spans="1:8" hidden="1" x14ac:dyDescent="0.25">
      <c r="A2131" s="112">
        <v>44516</v>
      </c>
      <c r="B2131" s="21" t="s">
        <v>7553</v>
      </c>
      <c r="C2131" s="13" t="s">
        <v>164</v>
      </c>
      <c r="D2131" s="776" t="s">
        <v>7486</v>
      </c>
      <c r="E2131" s="22">
        <v>1578</v>
      </c>
      <c r="F2131" s="19"/>
      <c r="G2131" s="14">
        <f t="shared" si="39"/>
        <v>1578</v>
      </c>
      <c r="H2131" s="13"/>
    </row>
    <row r="2132" spans="1:8" hidden="1" x14ac:dyDescent="0.25">
      <c r="A2132" s="112">
        <v>44517</v>
      </c>
      <c r="B2132" s="21" t="s">
        <v>7065</v>
      </c>
      <c r="C2132" s="13" t="s">
        <v>166</v>
      </c>
      <c r="D2132" s="764"/>
      <c r="E2132" s="22"/>
      <c r="F2132" s="19">
        <v>5585</v>
      </c>
      <c r="G2132" s="14">
        <f t="shared" si="39"/>
        <v>-5585</v>
      </c>
      <c r="H2132" s="13"/>
    </row>
    <row r="2133" spans="1:8" hidden="1" x14ac:dyDescent="0.25">
      <c r="A2133" s="112">
        <v>44517</v>
      </c>
      <c r="B2133" s="21" t="s">
        <v>7065</v>
      </c>
      <c r="C2133" s="13" t="s">
        <v>166</v>
      </c>
      <c r="D2133" s="764"/>
      <c r="E2133" s="22"/>
      <c r="F2133" s="19">
        <v>5900</v>
      </c>
      <c r="G2133" s="14">
        <f t="shared" si="39"/>
        <v>-5900</v>
      </c>
      <c r="H2133" s="13"/>
    </row>
    <row r="2134" spans="1:8" hidden="1" x14ac:dyDescent="0.25">
      <c r="A2134" s="112">
        <v>44508</v>
      </c>
      <c r="B2134" s="21" t="s">
        <v>7065</v>
      </c>
      <c r="C2134" s="13" t="s">
        <v>162</v>
      </c>
      <c r="D2134" s="764">
        <v>2200</v>
      </c>
      <c r="E2134" s="22">
        <v>461142</v>
      </c>
      <c r="F2134" s="19"/>
      <c r="G2134" s="14">
        <f t="shared" si="39"/>
        <v>461142</v>
      </c>
      <c r="H2134" s="13"/>
    </row>
    <row r="2135" spans="1:8" hidden="1" x14ac:dyDescent="0.25">
      <c r="A2135" s="112">
        <v>44508</v>
      </c>
      <c r="B2135" s="21" t="s">
        <v>7065</v>
      </c>
      <c r="C2135" s="13" t="s">
        <v>164</v>
      </c>
      <c r="D2135" s="776" t="s">
        <v>7513</v>
      </c>
      <c r="E2135" s="22">
        <v>4777</v>
      </c>
      <c r="F2135" s="19"/>
      <c r="G2135" s="14">
        <f t="shared" si="39"/>
        <v>4777</v>
      </c>
      <c r="H2135" s="13"/>
    </row>
    <row r="2136" spans="1:8" hidden="1" x14ac:dyDescent="0.25">
      <c r="A2136" s="112">
        <v>44529</v>
      </c>
      <c r="B2136" s="21" t="s">
        <v>7065</v>
      </c>
      <c r="C2136" s="13" t="s">
        <v>166</v>
      </c>
      <c r="D2136" s="764"/>
      <c r="E2136" s="22"/>
      <c r="F2136" s="19">
        <v>150000</v>
      </c>
      <c r="G2136" s="14">
        <f t="shared" si="39"/>
        <v>-150000</v>
      </c>
      <c r="H2136" s="13" t="s">
        <v>7521</v>
      </c>
    </row>
    <row r="2137" spans="1:8" hidden="1" x14ac:dyDescent="0.25">
      <c r="A2137" s="112">
        <v>44529</v>
      </c>
      <c r="B2137" s="21" t="s">
        <v>7065</v>
      </c>
      <c r="C2137" s="13" t="s">
        <v>180</v>
      </c>
      <c r="D2137" s="764"/>
      <c r="E2137" s="22">
        <v>9255</v>
      </c>
      <c r="F2137" s="19"/>
      <c r="G2137" s="14">
        <f t="shared" si="39"/>
        <v>9255</v>
      </c>
      <c r="H2137" s="13" t="s">
        <v>7522</v>
      </c>
    </row>
    <row r="2138" spans="1:8" hidden="1" x14ac:dyDescent="0.25">
      <c r="A2138" s="112">
        <v>44529</v>
      </c>
      <c r="B2138" s="21" t="s">
        <v>7065</v>
      </c>
      <c r="C2138" s="13" t="s">
        <v>180</v>
      </c>
      <c r="D2138" s="764"/>
      <c r="E2138" s="22">
        <f>12970+27</f>
        <v>12997</v>
      </c>
      <c r="F2138" s="19"/>
      <c r="G2138" s="14">
        <f t="shared" si="39"/>
        <v>12997</v>
      </c>
      <c r="H2138" s="13" t="s">
        <v>7523</v>
      </c>
    </row>
    <row r="2139" spans="1:8" hidden="1" x14ac:dyDescent="0.25">
      <c r="A2139" s="112">
        <v>44529</v>
      </c>
      <c r="B2139" s="21" t="s">
        <v>7065</v>
      </c>
      <c r="C2139" s="13" t="s">
        <v>180</v>
      </c>
      <c r="D2139" s="764"/>
      <c r="E2139" s="22"/>
      <c r="F2139" s="19">
        <v>309316</v>
      </c>
      <c r="G2139" s="14">
        <f t="shared" si="39"/>
        <v>-309316</v>
      </c>
      <c r="H2139" s="1300" t="s">
        <v>7521</v>
      </c>
    </row>
    <row r="2140" spans="1:8" hidden="1" x14ac:dyDescent="0.25">
      <c r="A2140" s="112">
        <v>44529</v>
      </c>
      <c r="B2140" s="21" t="s">
        <v>6506</v>
      </c>
      <c r="C2140" s="13" t="s">
        <v>180</v>
      </c>
      <c r="D2140" s="764"/>
      <c r="E2140" s="22"/>
      <c r="F2140" s="19">
        <v>27915</v>
      </c>
      <c r="G2140" s="14">
        <f t="shared" si="39"/>
        <v>-27915</v>
      </c>
      <c r="H2140" s="1300"/>
    </row>
    <row r="2141" spans="1:8" hidden="1" x14ac:dyDescent="0.25">
      <c r="A2141" s="112">
        <v>44532</v>
      </c>
      <c r="B2141" s="21" t="s">
        <v>6407</v>
      </c>
      <c r="C2141" s="13" t="s">
        <v>1802</v>
      </c>
      <c r="D2141" s="764"/>
      <c r="E2141" s="22"/>
      <c r="F2141" s="19">
        <v>110233</v>
      </c>
      <c r="G2141" s="14">
        <f t="shared" si="39"/>
        <v>-110233</v>
      </c>
      <c r="H2141" s="1301" t="s">
        <v>7535</v>
      </c>
    </row>
    <row r="2142" spans="1:8" hidden="1" x14ac:dyDescent="0.25">
      <c r="A2142" s="112">
        <v>44532</v>
      </c>
      <c r="B2142" s="21" t="s">
        <v>6506</v>
      </c>
      <c r="C2142" s="13" t="s">
        <v>1802</v>
      </c>
      <c r="D2142" s="764"/>
      <c r="E2142" s="22"/>
      <c r="F2142" s="19">
        <v>230169</v>
      </c>
      <c r="G2142" s="14">
        <f t="shared" si="39"/>
        <v>-230169</v>
      </c>
      <c r="H2142" s="1301"/>
    </row>
    <row r="2143" spans="1:8" hidden="1" x14ac:dyDescent="0.25">
      <c r="A2143" s="112">
        <v>44532</v>
      </c>
      <c r="B2143" s="21" t="s">
        <v>6509</v>
      </c>
      <c r="C2143" s="13" t="s">
        <v>1802</v>
      </c>
      <c r="D2143" s="764"/>
      <c r="E2143" s="22"/>
      <c r="F2143" s="19">
        <v>136986</v>
      </c>
      <c r="G2143" s="14">
        <f t="shared" si="39"/>
        <v>-136986</v>
      </c>
      <c r="H2143" s="1301"/>
    </row>
    <row r="2144" spans="1:8" hidden="1" x14ac:dyDescent="0.25">
      <c r="A2144" s="112">
        <v>44532</v>
      </c>
      <c r="B2144" s="21" t="s">
        <v>6718</v>
      </c>
      <c r="C2144" s="13" t="s">
        <v>1802</v>
      </c>
      <c r="D2144" s="764"/>
      <c r="E2144" s="22"/>
      <c r="F2144" s="19">
        <v>10112</v>
      </c>
      <c r="G2144" s="14">
        <f t="shared" si="39"/>
        <v>-10112</v>
      </c>
      <c r="H2144" s="1301"/>
    </row>
    <row r="2145" spans="1:8" ht="37.5" hidden="1" x14ac:dyDescent="0.25">
      <c r="A2145" s="112">
        <v>44534</v>
      </c>
      <c r="B2145" s="21" t="s">
        <v>7065</v>
      </c>
      <c r="C2145" s="13" t="s">
        <v>166</v>
      </c>
      <c r="D2145" s="764"/>
      <c r="E2145" s="22"/>
      <c r="F2145" s="19">
        <v>250000</v>
      </c>
      <c r="G2145" s="14">
        <f t="shared" si="39"/>
        <v>-250000</v>
      </c>
      <c r="H2145" s="683" t="s">
        <v>7534</v>
      </c>
    </row>
    <row r="2146" spans="1:8" hidden="1" x14ac:dyDescent="0.25">
      <c r="A2146" s="112">
        <v>44536</v>
      </c>
      <c r="B2146" s="21" t="s">
        <v>7065</v>
      </c>
      <c r="C2146" s="13" t="s">
        <v>164</v>
      </c>
      <c r="D2146" s="776" t="s">
        <v>7536</v>
      </c>
      <c r="E2146" s="22">
        <v>3543</v>
      </c>
      <c r="F2146" s="19"/>
      <c r="G2146" s="14">
        <f t="shared" si="39"/>
        <v>3543</v>
      </c>
      <c r="H2146" s="13"/>
    </row>
    <row r="2147" spans="1:8" hidden="1" x14ac:dyDescent="0.25">
      <c r="A2147" s="112">
        <v>44538</v>
      </c>
      <c r="B2147" s="21" t="s">
        <v>1399</v>
      </c>
      <c r="C2147" s="13" t="s">
        <v>5680</v>
      </c>
      <c r="D2147" s="764"/>
      <c r="E2147" s="22"/>
      <c r="F2147" s="19">
        <v>9100</v>
      </c>
      <c r="G2147" s="14">
        <f t="shared" si="39"/>
        <v>-9100</v>
      </c>
      <c r="H2147" s="1299" t="s">
        <v>7554</v>
      </c>
    </row>
    <row r="2148" spans="1:8" hidden="1" x14ac:dyDescent="0.25">
      <c r="A2148" s="112">
        <v>44538</v>
      </c>
      <c r="B2148" s="21" t="s">
        <v>2651</v>
      </c>
      <c r="C2148" s="13" t="s">
        <v>5680</v>
      </c>
      <c r="D2148" s="764"/>
      <c r="E2148" s="22"/>
      <c r="F2148" s="19">
        <v>72300</v>
      </c>
      <c r="G2148" s="14">
        <f t="shared" ref="G2148:G2190" si="40">E2148-F2148</f>
        <v>-72300</v>
      </c>
      <c r="H2148" s="1299"/>
    </row>
    <row r="2149" spans="1:8" hidden="1" x14ac:dyDescent="0.25">
      <c r="A2149" s="112">
        <v>44538</v>
      </c>
      <c r="B2149" s="21" t="s">
        <v>6407</v>
      </c>
      <c r="C2149" s="13" t="s">
        <v>5680</v>
      </c>
      <c r="D2149" s="764"/>
      <c r="E2149" s="22"/>
      <c r="F2149" s="19">
        <v>9500</v>
      </c>
      <c r="G2149" s="14">
        <f t="shared" si="40"/>
        <v>-9500</v>
      </c>
      <c r="H2149" s="1299"/>
    </row>
    <row r="2150" spans="1:8" hidden="1" x14ac:dyDescent="0.25">
      <c r="A2150" s="112">
        <v>44538</v>
      </c>
      <c r="B2150" s="21" t="s">
        <v>6509</v>
      </c>
      <c r="C2150" s="13" t="s">
        <v>5680</v>
      </c>
      <c r="D2150" s="764"/>
      <c r="E2150" s="22"/>
      <c r="F2150" s="19">
        <v>59100</v>
      </c>
      <c r="G2150" s="14">
        <f t="shared" si="40"/>
        <v>-59100</v>
      </c>
      <c r="H2150" s="1299"/>
    </row>
    <row r="2151" spans="1:8" hidden="1" x14ac:dyDescent="0.25">
      <c r="A2151" s="112">
        <v>44513</v>
      </c>
      <c r="B2151" s="21" t="s">
        <v>1399</v>
      </c>
      <c r="C2151" s="13" t="s">
        <v>166</v>
      </c>
      <c r="D2151" s="764">
        <v>17687</v>
      </c>
      <c r="E2151" s="22">
        <v>62100</v>
      </c>
      <c r="F2151" s="19"/>
      <c r="G2151" s="14">
        <f t="shared" si="40"/>
        <v>62100</v>
      </c>
      <c r="H2151" s="13"/>
    </row>
    <row r="2152" spans="1:8" hidden="1" x14ac:dyDescent="0.25">
      <c r="A2152" s="112">
        <v>44523</v>
      </c>
      <c r="B2152" s="21" t="s">
        <v>7065</v>
      </c>
      <c r="C2152" s="13" t="s">
        <v>166</v>
      </c>
      <c r="D2152" s="764">
        <v>17730</v>
      </c>
      <c r="E2152" s="22">
        <v>40856</v>
      </c>
      <c r="F2152" s="19"/>
      <c r="G2152" s="14">
        <f t="shared" si="40"/>
        <v>40856</v>
      </c>
      <c r="H2152" s="32"/>
    </row>
    <row r="2153" spans="1:8" hidden="1" x14ac:dyDescent="0.25">
      <c r="A2153" s="112">
        <v>44534</v>
      </c>
      <c r="B2153" s="21" t="s">
        <v>7065</v>
      </c>
      <c r="C2153" s="13" t="s">
        <v>166</v>
      </c>
      <c r="D2153" s="764">
        <v>17785</v>
      </c>
      <c r="E2153" s="22">
        <v>11400</v>
      </c>
      <c r="F2153" s="19"/>
      <c r="G2153" s="14">
        <f t="shared" si="40"/>
        <v>11400</v>
      </c>
      <c r="H2153" s="13"/>
    </row>
    <row r="2154" spans="1:8" hidden="1" x14ac:dyDescent="0.25">
      <c r="A2154" s="112">
        <v>44537</v>
      </c>
      <c r="B2154" s="21" t="s">
        <v>6953</v>
      </c>
      <c r="C2154" s="13" t="s">
        <v>166</v>
      </c>
      <c r="D2154" s="764">
        <v>2992</v>
      </c>
      <c r="E2154" s="22">
        <v>4400</v>
      </c>
      <c r="F2154" s="19"/>
      <c r="G2154" s="14">
        <f t="shared" si="40"/>
        <v>4400</v>
      </c>
      <c r="H2154" s="13"/>
    </row>
    <row r="2155" spans="1:8" hidden="1" x14ac:dyDescent="0.25">
      <c r="A2155" s="112">
        <v>44538</v>
      </c>
      <c r="B2155" s="21" t="s">
        <v>7065</v>
      </c>
      <c r="C2155" s="13" t="s">
        <v>166</v>
      </c>
      <c r="D2155" s="764">
        <v>17804</v>
      </c>
      <c r="E2155" s="22">
        <v>33128</v>
      </c>
      <c r="F2155" s="19"/>
      <c r="G2155" s="14">
        <f t="shared" si="40"/>
        <v>33128</v>
      </c>
      <c r="H2155" s="13"/>
    </row>
    <row r="2156" spans="1:8" hidden="1" x14ac:dyDescent="0.25">
      <c r="A2156" s="112">
        <v>44546</v>
      </c>
      <c r="B2156" s="21" t="s">
        <v>1399</v>
      </c>
      <c r="C2156" s="13" t="s">
        <v>166</v>
      </c>
      <c r="D2156" s="764">
        <v>17842</v>
      </c>
      <c r="E2156" s="22">
        <v>39330</v>
      </c>
      <c r="F2156" s="19"/>
      <c r="G2156" s="14">
        <f t="shared" si="40"/>
        <v>39330</v>
      </c>
      <c r="H2156" s="13"/>
    </row>
    <row r="2157" spans="1:8" hidden="1" x14ac:dyDescent="0.25">
      <c r="A2157" s="112">
        <v>44546</v>
      </c>
      <c r="B2157" s="21" t="s">
        <v>7065</v>
      </c>
      <c r="C2157" s="13" t="s">
        <v>166</v>
      </c>
      <c r="D2157" s="764">
        <v>17838</v>
      </c>
      <c r="E2157" s="22">
        <v>4788</v>
      </c>
      <c r="F2157" s="19"/>
      <c r="G2157" s="14">
        <f t="shared" si="40"/>
        <v>4788</v>
      </c>
      <c r="H2157" s="13"/>
    </row>
    <row r="2158" spans="1:8" hidden="1" x14ac:dyDescent="0.25">
      <c r="A2158" s="112">
        <v>44548</v>
      </c>
      <c r="B2158" s="21" t="s">
        <v>7065</v>
      </c>
      <c r="C2158" s="13" t="s">
        <v>166</v>
      </c>
      <c r="D2158" s="764">
        <v>3025</v>
      </c>
      <c r="E2158" s="22">
        <v>19116</v>
      </c>
      <c r="F2158" s="19"/>
      <c r="G2158" s="14">
        <f t="shared" si="40"/>
        <v>19116</v>
      </c>
      <c r="H2158" s="13"/>
    </row>
    <row r="2159" spans="1:8" hidden="1" x14ac:dyDescent="0.25">
      <c r="A2159" s="112">
        <v>44452</v>
      </c>
      <c r="B2159" s="21" t="s">
        <v>6506</v>
      </c>
      <c r="C2159" s="13" t="s">
        <v>1802</v>
      </c>
      <c r="D2159" s="764">
        <v>243</v>
      </c>
      <c r="E2159" s="22">
        <v>4340</v>
      </c>
      <c r="F2159" s="19"/>
      <c r="G2159" s="14">
        <f t="shared" si="40"/>
        <v>4340</v>
      </c>
      <c r="H2159" s="13"/>
    </row>
    <row r="2160" spans="1:8" hidden="1" x14ac:dyDescent="0.25">
      <c r="A2160" s="112">
        <v>44487</v>
      </c>
      <c r="B2160" s="21" t="s">
        <v>1399</v>
      </c>
      <c r="C2160" s="13" t="s">
        <v>1802</v>
      </c>
      <c r="D2160" s="764">
        <v>333</v>
      </c>
      <c r="E2160" s="22">
        <v>3096</v>
      </c>
      <c r="F2160" s="19"/>
      <c r="G2160" s="14">
        <f t="shared" si="40"/>
        <v>3096</v>
      </c>
      <c r="H2160" s="13"/>
    </row>
    <row r="2161" spans="1:8" hidden="1" x14ac:dyDescent="0.25">
      <c r="A2161" s="112">
        <v>44491</v>
      </c>
      <c r="B2161" s="21" t="s">
        <v>1399</v>
      </c>
      <c r="C2161" s="13" t="s">
        <v>1802</v>
      </c>
      <c r="D2161" s="764">
        <v>400</v>
      </c>
      <c r="E2161" s="22">
        <v>3856</v>
      </c>
      <c r="F2161" s="19"/>
      <c r="G2161" s="14">
        <f t="shared" si="40"/>
        <v>3856</v>
      </c>
      <c r="H2161" s="13"/>
    </row>
    <row r="2162" spans="1:8" hidden="1" x14ac:dyDescent="0.25">
      <c r="A2162" s="112">
        <v>44490</v>
      </c>
      <c r="B2162" s="21" t="s">
        <v>7553</v>
      </c>
      <c r="C2162" s="13" t="s">
        <v>164</v>
      </c>
      <c r="D2162" s="764"/>
      <c r="E2162" s="22"/>
      <c r="F2162" s="19">
        <v>250000</v>
      </c>
      <c r="G2162" s="14">
        <f t="shared" si="40"/>
        <v>-250000</v>
      </c>
      <c r="H2162" s="13" t="s">
        <v>7573</v>
      </c>
    </row>
    <row r="2163" spans="1:8" hidden="1" x14ac:dyDescent="0.25">
      <c r="A2163" s="112">
        <v>44554</v>
      </c>
      <c r="B2163" s="21" t="s">
        <v>7065</v>
      </c>
      <c r="C2163" s="13" t="s">
        <v>162</v>
      </c>
      <c r="D2163" s="764"/>
      <c r="E2163" s="22"/>
      <c r="F2163" s="19">
        <v>150000</v>
      </c>
      <c r="G2163" s="14">
        <f t="shared" si="40"/>
        <v>-150000</v>
      </c>
      <c r="H2163" s="13" t="s">
        <v>7577</v>
      </c>
    </row>
    <row r="2164" spans="1:8" hidden="1" x14ac:dyDescent="0.25">
      <c r="A2164" s="112">
        <v>44528</v>
      </c>
      <c r="B2164" s="21" t="s">
        <v>7065</v>
      </c>
      <c r="C2164" s="13" t="s">
        <v>166</v>
      </c>
      <c r="D2164" s="764"/>
      <c r="E2164" s="22"/>
      <c r="F2164" s="19">
        <v>163897</v>
      </c>
      <c r="G2164" s="14">
        <f t="shared" si="40"/>
        <v>-163897</v>
      </c>
      <c r="H2164" s="13" t="s">
        <v>7521</v>
      </c>
    </row>
    <row r="2165" spans="1:8" hidden="1" x14ac:dyDescent="0.25">
      <c r="A2165" s="112">
        <v>44586</v>
      </c>
      <c r="B2165" s="21" t="s">
        <v>7553</v>
      </c>
      <c r="C2165" s="13" t="s">
        <v>164</v>
      </c>
      <c r="D2165" s="764"/>
      <c r="E2165" s="22"/>
      <c r="F2165" s="19">
        <v>220000</v>
      </c>
      <c r="G2165" s="14">
        <f t="shared" si="40"/>
        <v>-220000</v>
      </c>
      <c r="H2165" s="686" t="s">
        <v>7627</v>
      </c>
    </row>
    <row r="2166" spans="1:8" hidden="1" x14ac:dyDescent="0.25">
      <c r="A2166" s="112">
        <v>44569</v>
      </c>
      <c r="B2166" s="21" t="s">
        <v>1399</v>
      </c>
      <c r="C2166" s="13" t="s">
        <v>166</v>
      </c>
      <c r="D2166" s="764"/>
      <c r="E2166" s="22">
        <v>73245</v>
      </c>
      <c r="F2166" s="19"/>
      <c r="G2166" s="14">
        <f t="shared" si="40"/>
        <v>73245</v>
      </c>
      <c r="H2166" s="13"/>
    </row>
    <row r="2167" spans="1:8" hidden="1" x14ac:dyDescent="0.25">
      <c r="A2167" s="112">
        <v>44449</v>
      </c>
      <c r="B2167" s="21" t="s">
        <v>7110</v>
      </c>
      <c r="C2167" s="13" t="s">
        <v>5186</v>
      </c>
      <c r="D2167" s="764"/>
      <c r="E2167" s="22">
        <v>118700</v>
      </c>
      <c r="F2167" s="19"/>
      <c r="G2167" s="14">
        <f t="shared" si="40"/>
        <v>118700</v>
      </c>
      <c r="H2167" s="13"/>
    </row>
    <row r="2168" spans="1:8" hidden="1" x14ac:dyDescent="0.25">
      <c r="A2168" s="112">
        <v>44602</v>
      </c>
      <c r="B2168" s="21" t="s">
        <v>7065</v>
      </c>
      <c r="C2168" s="13" t="s">
        <v>162</v>
      </c>
      <c r="D2168" s="764"/>
      <c r="E2168" s="22"/>
      <c r="F2168" s="19">
        <v>100000</v>
      </c>
      <c r="G2168" s="14">
        <f t="shared" si="40"/>
        <v>-100000</v>
      </c>
      <c r="H2168" s="691" t="s">
        <v>7653</v>
      </c>
    </row>
    <row r="2169" spans="1:8" hidden="1" x14ac:dyDescent="0.25">
      <c r="A2169" s="112">
        <v>44509</v>
      </c>
      <c r="B2169" s="21" t="s">
        <v>3945</v>
      </c>
      <c r="C2169" s="13" t="s">
        <v>437</v>
      </c>
      <c r="D2169" s="764">
        <v>23218</v>
      </c>
      <c r="E2169" s="22">
        <v>2600</v>
      </c>
      <c r="F2169" s="19"/>
      <c r="G2169" s="14">
        <f t="shared" si="40"/>
        <v>2600</v>
      </c>
      <c r="H2169" s="13"/>
    </row>
    <row r="2170" spans="1:8" hidden="1" x14ac:dyDescent="0.25">
      <c r="A2170" s="112">
        <v>44601</v>
      </c>
      <c r="B2170" s="21" t="s">
        <v>7110</v>
      </c>
      <c r="C2170" s="13" t="s">
        <v>437</v>
      </c>
      <c r="D2170" s="764">
        <v>32751</v>
      </c>
      <c r="E2170" s="22">
        <v>24420</v>
      </c>
      <c r="F2170" s="19"/>
      <c r="G2170" s="14">
        <f t="shared" si="40"/>
        <v>24420</v>
      </c>
      <c r="H2170" s="13"/>
    </row>
    <row r="2171" spans="1:8" hidden="1" x14ac:dyDescent="0.25">
      <c r="A2171" s="112">
        <v>44424</v>
      </c>
      <c r="B2171" s="21" t="s">
        <v>1399</v>
      </c>
      <c r="C2171" s="13" t="s">
        <v>7465</v>
      </c>
      <c r="D2171" s="764">
        <v>30000390</v>
      </c>
      <c r="E2171" s="22">
        <v>80990</v>
      </c>
      <c r="F2171" s="19"/>
      <c r="G2171" s="14">
        <f t="shared" si="40"/>
        <v>80990</v>
      </c>
      <c r="H2171" s="13"/>
    </row>
    <row r="2172" spans="1:8" hidden="1" x14ac:dyDescent="0.25">
      <c r="A2172" s="112">
        <v>44539</v>
      </c>
      <c r="B2172" s="21" t="s">
        <v>7065</v>
      </c>
      <c r="C2172" s="13" t="s">
        <v>7465</v>
      </c>
      <c r="D2172" s="764">
        <v>30000533</v>
      </c>
      <c r="E2172" s="22">
        <v>8800</v>
      </c>
      <c r="F2172" s="19"/>
      <c r="G2172" s="14">
        <f t="shared" si="40"/>
        <v>8800</v>
      </c>
      <c r="H2172" s="13"/>
    </row>
    <row r="2173" spans="1:8" hidden="1" x14ac:dyDescent="0.25">
      <c r="A2173" s="112">
        <v>44610</v>
      </c>
      <c r="B2173" s="21" t="s">
        <v>7655</v>
      </c>
      <c r="C2173" s="13" t="s">
        <v>7240</v>
      </c>
      <c r="D2173" s="776" t="s">
        <v>7668</v>
      </c>
      <c r="E2173" s="22">
        <v>692945</v>
      </c>
      <c r="F2173" s="19"/>
      <c r="G2173" s="14">
        <f t="shared" si="40"/>
        <v>692945</v>
      </c>
      <c r="H2173" s="13"/>
    </row>
    <row r="2174" spans="1:8" hidden="1" x14ac:dyDescent="0.25">
      <c r="A2174" s="112">
        <v>44610</v>
      </c>
      <c r="B2174" s="21" t="s">
        <v>1399</v>
      </c>
      <c r="C2174" s="745" t="s">
        <v>7465</v>
      </c>
      <c r="D2174" s="764"/>
      <c r="E2174" s="746"/>
      <c r="F2174" s="747">
        <f>79000+1990</f>
        <v>80990</v>
      </c>
      <c r="G2174" s="746">
        <f t="shared" si="40"/>
        <v>-80990</v>
      </c>
      <c r="H2174" s="1306" t="s">
        <v>7673</v>
      </c>
    </row>
    <row r="2175" spans="1:8" hidden="1" x14ac:dyDescent="0.25">
      <c r="A2175" s="112">
        <v>44610</v>
      </c>
      <c r="B2175" s="21" t="s">
        <v>6953</v>
      </c>
      <c r="C2175" s="745" t="s">
        <v>7465</v>
      </c>
      <c r="D2175" s="764"/>
      <c r="E2175" s="746"/>
      <c r="F2175" s="747">
        <f>50900+252</f>
        <v>51152</v>
      </c>
      <c r="G2175" s="746">
        <f t="shared" si="40"/>
        <v>-51152</v>
      </c>
      <c r="H2175" s="1306"/>
    </row>
    <row r="2176" spans="1:8" hidden="1" x14ac:dyDescent="0.25">
      <c r="A2176" s="112">
        <v>44610</v>
      </c>
      <c r="B2176" s="21" t="s">
        <v>7065</v>
      </c>
      <c r="C2176" s="745" t="s">
        <v>7465</v>
      </c>
      <c r="D2176" s="764"/>
      <c r="E2176" s="746"/>
      <c r="F2176" s="747">
        <v>30105</v>
      </c>
      <c r="G2176" s="746">
        <f t="shared" si="40"/>
        <v>-30105</v>
      </c>
      <c r="H2176" s="1306"/>
    </row>
    <row r="2177" spans="1:8" hidden="1" x14ac:dyDescent="0.25">
      <c r="A2177" s="112">
        <v>44610</v>
      </c>
      <c r="B2177" s="21" t="s">
        <v>7655</v>
      </c>
      <c r="C2177" s="13" t="s">
        <v>7240</v>
      </c>
      <c r="D2177" s="764"/>
      <c r="E2177" s="22"/>
      <c r="F2177" s="19">
        <v>400000</v>
      </c>
      <c r="G2177" s="14">
        <f t="shared" si="40"/>
        <v>-400000</v>
      </c>
      <c r="H2177" s="13" t="s">
        <v>7676</v>
      </c>
    </row>
    <row r="2178" spans="1:8" ht="18.75" hidden="1" x14ac:dyDescent="0.3">
      <c r="A2178" s="112">
        <v>44610</v>
      </c>
      <c r="B2178" s="694" t="s">
        <v>6503</v>
      </c>
      <c r="C2178" s="13"/>
      <c r="D2178" s="764"/>
      <c r="E2178" s="22"/>
      <c r="F2178" s="19"/>
      <c r="G2178" s="14">
        <f t="shared" si="40"/>
        <v>0</v>
      </c>
      <c r="H2178" s="13"/>
    </row>
    <row r="2179" spans="1:8" ht="18.75" hidden="1" x14ac:dyDescent="0.3">
      <c r="A2179" s="112">
        <v>44610</v>
      </c>
      <c r="B2179" s="694" t="s">
        <v>7124</v>
      </c>
      <c r="C2179" s="13"/>
      <c r="D2179" s="764"/>
      <c r="E2179" s="22"/>
      <c r="F2179" s="19"/>
      <c r="G2179" s="14">
        <f t="shared" si="40"/>
        <v>0</v>
      </c>
      <c r="H2179" s="13"/>
    </row>
    <row r="2180" spans="1:8" ht="18.75" hidden="1" x14ac:dyDescent="0.3">
      <c r="A2180" s="112">
        <v>44610</v>
      </c>
      <c r="B2180" s="694" t="s">
        <v>6645</v>
      </c>
      <c r="C2180" s="13"/>
      <c r="D2180" s="764"/>
      <c r="E2180" s="22"/>
      <c r="F2180" s="19"/>
      <c r="G2180" s="14">
        <f t="shared" si="40"/>
        <v>0</v>
      </c>
      <c r="H2180" s="13"/>
    </row>
    <row r="2181" spans="1:8" ht="18.75" hidden="1" x14ac:dyDescent="0.3">
      <c r="A2181" s="112">
        <v>44610</v>
      </c>
      <c r="B2181" s="694" t="s">
        <v>7728</v>
      </c>
      <c r="C2181" s="13"/>
      <c r="D2181" s="764"/>
      <c r="E2181" s="22"/>
      <c r="F2181" s="19"/>
      <c r="G2181" s="14">
        <f t="shared" si="40"/>
        <v>0</v>
      </c>
      <c r="H2181" s="13"/>
    </row>
    <row r="2182" spans="1:8" ht="18.75" hidden="1" x14ac:dyDescent="0.3">
      <c r="A2182" s="112">
        <v>44610</v>
      </c>
      <c r="B2182" s="694" t="s">
        <v>7741</v>
      </c>
      <c r="C2182" s="13"/>
      <c r="D2182" s="764"/>
      <c r="E2182" s="22"/>
      <c r="F2182" s="19"/>
      <c r="G2182" s="14">
        <f t="shared" si="40"/>
        <v>0</v>
      </c>
      <c r="H2182" s="13"/>
    </row>
    <row r="2183" spans="1:8" hidden="1" x14ac:dyDescent="0.25">
      <c r="A2183" s="112">
        <v>44524</v>
      </c>
      <c r="B2183" s="21" t="s">
        <v>7110</v>
      </c>
      <c r="C2183" s="13" t="s">
        <v>7240</v>
      </c>
      <c r="D2183" s="764">
        <v>563</v>
      </c>
      <c r="E2183" s="22">
        <v>12000</v>
      </c>
      <c r="F2183" s="19"/>
      <c r="G2183" s="14">
        <f t="shared" si="40"/>
        <v>12000</v>
      </c>
      <c r="H2183" s="13" t="s">
        <v>7693</v>
      </c>
    </row>
    <row r="2184" spans="1:8" hidden="1" x14ac:dyDescent="0.25">
      <c r="A2184" s="112">
        <v>44615</v>
      </c>
      <c r="B2184" s="21" t="s">
        <v>7655</v>
      </c>
      <c r="C2184" s="13" t="s">
        <v>7240</v>
      </c>
      <c r="D2184" s="776" t="s">
        <v>7680</v>
      </c>
      <c r="E2184" s="22">
        <f>317140-66360</f>
        <v>250780</v>
      </c>
      <c r="F2184" s="19"/>
      <c r="G2184" s="14">
        <f t="shared" si="40"/>
        <v>250780</v>
      </c>
      <c r="H2184" s="13"/>
    </row>
    <row r="2185" spans="1:8" hidden="1" x14ac:dyDescent="0.25">
      <c r="A2185" s="112">
        <v>44615</v>
      </c>
      <c r="B2185" s="21" t="s">
        <v>37</v>
      </c>
      <c r="C2185" s="13" t="s">
        <v>7240</v>
      </c>
      <c r="D2185" s="776"/>
      <c r="E2185" s="22">
        <v>66360</v>
      </c>
      <c r="F2185" s="19"/>
      <c r="G2185" s="14">
        <f t="shared" si="40"/>
        <v>66360</v>
      </c>
      <c r="H2185" s="13"/>
    </row>
    <row r="2186" spans="1:8" hidden="1" x14ac:dyDescent="0.25">
      <c r="A2186" s="112">
        <v>44615</v>
      </c>
      <c r="B2186" s="21" t="s">
        <v>7553</v>
      </c>
      <c r="C2186" s="13" t="s">
        <v>7240</v>
      </c>
      <c r="D2186" s="776" t="s">
        <v>7681</v>
      </c>
      <c r="E2186" s="22">
        <v>140020</v>
      </c>
      <c r="F2186" s="19"/>
      <c r="G2186" s="14">
        <f t="shared" si="40"/>
        <v>140020</v>
      </c>
      <c r="H2186" s="13" t="s">
        <v>7694</v>
      </c>
    </row>
    <row r="2187" spans="1:8" hidden="1" x14ac:dyDescent="0.25">
      <c r="A2187" s="112">
        <v>44608</v>
      </c>
      <c r="B2187" s="21" t="s">
        <v>7655</v>
      </c>
      <c r="C2187" s="13" t="s">
        <v>166</v>
      </c>
      <c r="D2187" s="764">
        <v>18094</v>
      </c>
      <c r="E2187" s="22">
        <v>80000</v>
      </c>
      <c r="F2187" s="19"/>
      <c r="G2187" s="14">
        <f t="shared" si="40"/>
        <v>80000</v>
      </c>
      <c r="H2187" s="13" t="s">
        <v>7695</v>
      </c>
    </row>
    <row r="2188" spans="1:8" hidden="1" x14ac:dyDescent="0.25">
      <c r="A2188" s="112">
        <v>44627</v>
      </c>
      <c r="B2188" s="21" t="s">
        <v>7655</v>
      </c>
      <c r="C2188" s="13" t="s">
        <v>7240</v>
      </c>
      <c r="D2188" s="764"/>
      <c r="E2188" s="22"/>
      <c r="F2188" s="19">
        <v>233640</v>
      </c>
      <c r="G2188" s="14">
        <f t="shared" si="40"/>
        <v>-233640</v>
      </c>
      <c r="H2188" s="1278" t="s">
        <v>7889</v>
      </c>
    </row>
    <row r="2189" spans="1:8" hidden="1" x14ac:dyDescent="0.25">
      <c r="A2189" s="112">
        <v>44627</v>
      </c>
      <c r="B2189" s="21" t="s">
        <v>37</v>
      </c>
      <c r="C2189" s="13" t="s">
        <v>7240</v>
      </c>
      <c r="D2189" s="764"/>
      <c r="E2189" s="22"/>
      <c r="F2189" s="19">
        <v>66360</v>
      </c>
      <c r="G2189" s="14">
        <f t="shared" si="40"/>
        <v>-66360</v>
      </c>
      <c r="H2189" s="1278"/>
    </row>
    <row r="2190" spans="1:8" hidden="1" x14ac:dyDescent="0.25">
      <c r="A2190" s="112">
        <v>44627</v>
      </c>
      <c r="B2190" s="21" t="s">
        <v>1399</v>
      </c>
      <c r="C2190" s="745" t="s">
        <v>166</v>
      </c>
      <c r="D2190" s="764"/>
      <c r="E2190" s="746"/>
      <c r="F2190" s="746">
        <v>204468</v>
      </c>
      <c r="G2190" s="746">
        <f t="shared" si="40"/>
        <v>-204468</v>
      </c>
      <c r="H2190" s="1273" t="s">
        <v>7781</v>
      </c>
    </row>
    <row r="2191" spans="1:8" hidden="1" x14ac:dyDescent="0.25">
      <c r="A2191" s="112">
        <v>44627</v>
      </c>
      <c r="B2191" s="21" t="s">
        <v>7065</v>
      </c>
      <c r="C2191" s="745" t="s">
        <v>166</v>
      </c>
      <c r="D2191" s="764"/>
      <c r="E2191" s="746"/>
      <c r="F2191" s="746">
        <v>12627</v>
      </c>
      <c r="G2191" s="746">
        <f t="shared" ref="G2191:G2308" si="41">E2191-F2191</f>
        <v>-12627</v>
      </c>
      <c r="H2191" s="1273"/>
    </row>
    <row r="2192" spans="1:8" hidden="1" x14ac:dyDescent="0.25">
      <c r="A2192" s="112">
        <v>44627</v>
      </c>
      <c r="B2192" s="21" t="s">
        <v>7655</v>
      </c>
      <c r="C2192" s="745" t="s">
        <v>166</v>
      </c>
      <c r="D2192" s="764"/>
      <c r="E2192" s="746"/>
      <c r="F2192" s="746">
        <v>80000</v>
      </c>
      <c r="G2192" s="746">
        <f t="shared" si="41"/>
        <v>-80000</v>
      </c>
      <c r="H2192" s="1273"/>
    </row>
    <row r="2193" spans="1:8" hidden="1" x14ac:dyDescent="0.25">
      <c r="A2193" s="112">
        <v>44627</v>
      </c>
      <c r="B2193" s="21" t="s">
        <v>6953</v>
      </c>
      <c r="C2193" s="745" t="s">
        <v>166</v>
      </c>
      <c r="D2193" s="764"/>
      <c r="E2193" s="746"/>
      <c r="F2193" s="746">
        <v>2905</v>
      </c>
      <c r="G2193" s="746">
        <f t="shared" si="41"/>
        <v>-2905</v>
      </c>
      <c r="H2193" s="1273"/>
    </row>
    <row r="2194" spans="1:8" hidden="1" x14ac:dyDescent="0.25">
      <c r="A2194" s="112">
        <v>44613</v>
      </c>
      <c r="B2194" s="21" t="s">
        <v>82</v>
      </c>
      <c r="C2194" s="13" t="s">
        <v>437</v>
      </c>
      <c r="D2194" s="764">
        <v>23424</v>
      </c>
      <c r="E2194" s="22">
        <v>1080</v>
      </c>
      <c r="F2194" s="19"/>
      <c r="G2194" s="20">
        <f t="shared" si="41"/>
        <v>1080</v>
      </c>
      <c r="H2194" s="13"/>
    </row>
    <row r="2195" spans="1:8" hidden="1" x14ac:dyDescent="0.25">
      <c r="A2195" s="112">
        <v>44621</v>
      </c>
      <c r="B2195" s="21" t="s">
        <v>82</v>
      </c>
      <c r="C2195" s="13" t="s">
        <v>437</v>
      </c>
      <c r="D2195" s="764">
        <v>23440</v>
      </c>
      <c r="E2195" s="22">
        <v>313700</v>
      </c>
      <c r="F2195" s="19"/>
      <c r="G2195" s="20">
        <f t="shared" si="41"/>
        <v>313700</v>
      </c>
      <c r="H2195" s="13"/>
    </row>
    <row r="2196" spans="1:8" hidden="1" x14ac:dyDescent="0.25">
      <c r="A2196" s="112">
        <v>44622</v>
      </c>
      <c r="B2196" s="21" t="s">
        <v>82</v>
      </c>
      <c r="C2196" s="13" t="s">
        <v>437</v>
      </c>
      <c r="D2196" s="764">
        <v>23442</v>
      </c>
      <c r="E2196" s="22">
        <v>9010</v>
      </c>
      <c r="F2196" s="19"/>
      <c r="G2196" s="20">
        <f t="shared" si="41"/>
        <v>9010</v>
      </c>
      <c r="H2196" s="13"/>
    </row>
    <row r="2197" spans="1:8" hidden="1" x14ac:dyDescent="0.25">
      <c r="A2197" s="112">
        <v>44622</v>
      </c>
      <c r="B2197" s="21" t="s">
        <v>82</v>
      </c>
      <c r="C2197" s="13" t="s">
        <v>437</v>
      </c>
      <c r="D2197" s="764">
        <v>23444</v>
      </c>
      <c r="E2197" s="22">
        <v>600</v>
      </c>
      <c r="F2197" s="19"/>
      <c r="G2197" s="20">
        <f t="shared" si="41"/>
        <v>600</v>
      </c>
      <c r="H2197" s="13"/>
    </row>
    <row r="2198" spans="1:8" hidden="1" x14ac:dyDescent="0.25">
      <c r="A2198" s="112">
        <v>44627</v>
      </c>
      <c r="B2198" s="21" t="s">
        <v>82</v>
      </c>
      <c r="C2198" s="13" t="s">
        <v>437</v>
      </c>
      <c r="D2198" s="764">
        <v>23449</v>
      </c>
      <c r="E2198" s="22">
        <v>4800</v>
      </c>
      <c r="F2198" s="19"/>
      <c r="G2198" s="20">
        <f t="shared" si="41"/>
        <v>4800</v>
      </c>
      <c r="H2198" s="13"/>
    </row>
    <row r="2199" spans="1:8" hidden="1" x14ac:dyDescent="0.25">
      <c r="A2199" s="112">
        <v>44628</v>
      </c>
      <c r="B2199" s="21" t="s">
        <v>82</v>
      </c>
      <c r="C2199" s="13" t="s">
        <v>437</v>
      </c>
      <c r="D2199" s="764">
        <v>23451</v>
      </c>
      <c r="E2199" s="22">
        <v>86100</v>
      </c>
      <c r="F2199" s="19"/>
      <c r="G2199" s="20">
        <f t="shared" si="41"/>
        <v>86100</v>
      </c>
      <c r="H2199" s="13"/>
    </row>
    <row r="2200" spans="1:8" hidden="1" x14ac:dyDescent="0.25">
      <c r="A2200" s="112">
        <v>44627</v>
      </c>
      <c r="B2200" s="21" t="s">
        <v>7553</v>
      </c>
      <c r="C2200" s="13" t="s">
        <v>7240</v>
      </c>
      <c r="D2200" s="776" t="s">
        <v>7700</v>
      </c>
      <c r="E2200" s="22">
        <f>3040+22935</f>
        <v>25975</v>
      </c>
      <c r="F2200" s="19"/>
      <c r="G2200" s="20">
        <f t="shared" si="41"/>
        <v>25975</v>
      </c>
      <c r="H2200" s="1308" t="s">
        <v>7701</v>
      </c>
    </row>
    <row r="2201" spans="1:8" hidden="1" x14ac:dyDescent="0.25">
      <c r="A2201" s="112">
        <v>44627</v>
      </c>
      <c r="B2201" s="21" t="s">
        <v>7655</v>
      </c>
      <c r="C2201" s="13" t="s">
        <v>7240</v>
      </c>
      <c r="D2201" s="776" t="s">
        <v>7700</v>
      </c>
      <c r="E2201" s="22">
        <v>19800</v>
      </c>
      <c r="F2201" s="19"/>
      <c r="G2201" s="20">
        <f t="shared" si="41"/>
        <v>19800</v>
      </c>
      <c r="H2201" s="1308"/>
    </row>
    <row r="2202" spans="1:8" hidden="1" x14ac:dyDescent="0.25">
      <c r="A2202" s="112">
        <v>44637</v>
      </c>
      <c r="B2202" s="21" t="s">
        <v>7655</v>
      </c>
      <c r="C2202" s="13" t="s">
        <v>5680</v>
      </c>
      <c r="D2202" s="764">
        <v>35</v>
      </c>
      <c r="E2202" s="22">
        <f>11300+8400+7000+11700+2500</f>
        <v>40900</v>
      </c>
      <c r="F2202" s="19"/>
      <c r="G2202" s="20">
        <f t="shared" si="41"/>
        <v>40900</v>
      </c>
      <c r="H2202" s="1308" t="s">
        <v>7701</v>
      </c>
    </row>
    <row r="2203" spans="1:8" hidden="1" x14ac:dyDescent="0.25">
      <c r="A2203" s="112">
        <v>44637</v>
      </c>
      <c r="B2203" s="21" t="s">
        <v>7553</v>
      </c>
      <c r="C2203" s="13" t="s">
        <v>5680</v>
      </c>
      <c r="D2203" s="764">
        <v>35</v>
      </c>
      <c r="E2203" s="22">
        <f>7600+3500</f>
        <v>11100</v>
      </c>
      <c r="F2203" s="19"/>
      <c r="G2203" s="20">
        <f t="shared" si="41"/>
        <v>11100</v>
      </c>
      <c r="H2203" s="1308"/>
    </row>
    <row r="2204" spans="1:8" hidden="1" x14ac:dyDescent="0.25">
      <c r="A2204" s="112">
        <v>44625</v>
      </c>
      <c r="B2204" s="21" t="s">
        <v>7655</v>
      </c>
      <c r="C2204" s="13" t="s">
        <v>166</v>
      </c>
      <c r="D2204" s="776" t="s">
        <v>7725</v>
      </c>
      <c r="E2204" s="22">
        <v>48000</v>
      </c>
      <c r="F2204" s="19"/>
      <c r="G2204" s="20">
        <f t="shared" si="41"/>
        <v>48000</v>
      </c>
      <c r="H2204" s="13"/>
    </row>
    <row r="2205" spans="1:8" hidden="1" x14ac:dyDescent="0.25">
      <c r="A2205" s="112">
        <v>44628</v>
      </c>
      <c r="B2205" s="21" t="s">
        <v>6503</v>
      </c>
      <c r="C2205" s="13" t="s">
        <v>166</v>
      </c>
      <c r="D2205" s="776" t="s">
        <v>7726</v>
      </c>
      <c r="E2205" s="22">
        <v>51585</v>
      </c>
      <c r="F2205" s="19"/>
      <c r="G2205" s="20">
        <f t="shared" si="41"/>
        <v>51585</v>
      </c>
      <c r="H2205" s="13"/>
    </row>
    <row r="2206" spans="1:8" hidden="1" x14ac:dyDescent="0.25">
      <c r="A2206" s="112">
        <v>44628</v>
      </c>
      <c r="B2206" s="21" t="s">
        <v>7655</v>
      </c>
      <c r="C2206" s="13" t="s">
        <v>166</v>
      </c>
      <c r="D2206" s="776" t="s">
        <v>7727</v>
      </c>
      <c r="E2206" s="22">
        <v>32000</v>
      </c>
      <c r="F2206" s="19"/>
      <c r="G2206" s="14">
        <f t="shared" si="41"/>
        <v>32000</v>
      </c>
      <c r="H2206" s="13"/>
    </row>
    <row r="2207" spans="1:8" hidden="1" x14ac:dyDescent="0.25">
      <c r="A2207" s="112">
        <v>44644</v>
      </c>
      <c r="B2207" s="21" t="s">
        <v>7655</v>
      </c>
      <c r="C2207" s="13" t="s">
        <v>7240</v>
      </c>
      <c r="D2207" s="764"/>
      <c r="E2207" s="22"/>
      <c r="F2207" s="19">
        <v>250000</v>
      </c>
      <c r="G2207" s="14">
        <f t="shared" si="41"/>
        <v>-250000</v>
      </c>
      <c r="H2207" s="13" t="s">
        <v>7739</v>
      </c>
    </row>
    <row r="2208" spans="1:8" hidden="1" x14ac:dyDescent="0.25">
      <c r="A2208" s="112">
        <v>44644</v>
      </c>
      <c r="B2208" s="21" t="s">
        <v>7065</v>
      </c>
      <c r="C2208" s="13" t="s">
        <v>162</v>
      </c>
      <c r="D2208" s="764"/>
      <c r="E2208" s="22"/>
      <c r="F2208" s="19">
        <v>100000</v>
      </c>
      <c r="G2208" s="14">
        <f t="shared" si="41"/>
        <v>-100000</v>
      </c>
      <c r="H2208" s="13" t="s">
        <v>7740</v>
      </c>
    </row>
    <row r="2209" spans="1:8" hidden="1" x14ac:dyDescent="0.25">
      <c r="A2209" s="112">
        <v>44615</v>
      </c>
      <c r="B2209" s="21" t="s">
        <v>7110</v>
      </c>
      <c r="C2209" s="13" t="s">
        <v>164</v>
      </c>
      <c r="D2209" s="764">
        <v>2122</v>
      </c>
      <c r="E2209" s="22">
        <v>154593</v>
      </c>
      <c r="F2209" s="19"/>
      <c r="G2209" s="14">
        <f t="shared" si="41"/>
        <v>154593</v>
      </c>
      <c r="H2209" s="13"/>
    </row>
    <row r="2210" spans="1:8" hidden="1" x14ac:dyDescent="0.25">
      <c r="A2210" s="112">
        <v>44615</v>
      </c>
      <c r="B2210" s="21" t="s">
        <v>7110</v>
      </c>
      <c r="C2210" s="13" t="s">
        <v>164</v>
      </c>
      <c r="D2210" s="764"/>
      <c r="E2210" s="22"/>
      <c r="F2210" s="19">
        <v>37626</v>
      </c>
      <c r="G2210" s="14">
        <f t="shared" si="41"/>
        <v>-37626</v>
      </c>
      <c r="H2210" s="13"/>
    </row>
    <row r="2211" spans="1:8" hidden="1" x14ac:dyDescent="0.25">
      <c r="A2211" s="112">
        <v>44644</v>
      </c>
      <c r="B2211" s="21" t="s">
        <v>7741</v>
      </c>
      <c r="C2211" s="13" t="s">
        <v>180</v>
      </c>
      <c r="D2211" s="764">
        <v>155</v>
      </c>
      <c r="E2211" s="22">
        <v>78490</v>
      </c>
      <c r="F2211" s="19"/>
      <c r="G2211" s="14">
        <f t="shared" si="41"/>
        <v>78490</v>
      </c>
      <c r="H2211" s="13"/>
    </row>
    <row r="2212" spans="1:8" hidden="1" x14ac:dyDescent="0.25">
      <c r="A2212" s="112">
        <v>44644</v>
      </c>
      <c r="B2212" s="21" t="s">
        <v>7728</v>
      </c>
      <c r="C2212" s="13" t="s">
        <v>180</v>
      </c>
      <c r="D2212" s="764">
        <v>154</v>
      </c>
      <c r="E2212" s="22">
        <v>44990</v>
      </c>
      <c r="F2212" s="19"/>
      <c r="G2212" s="14">
        <f t="shared" si="41"/>
        <v>44990</v>
      </c>
      <c r="H2212" s="13"/>
    </row>
    <row r="2213" spans="1:8" hidden="1" x14ac:dyDescent="0.25">
      <c r="A2213" s="112">
        <v>44644</v>
      </c>
      <c r="B2213" s="21" t="s">
        <v>7728</v>
      </c>
      <c r="C2213" s="13" t="s">
        <v>180</v>
      </c>
      <c r="D2213" s="764">
        <v>156</v>
      </c>
      <c r="E2213" s="22">
        <v>113720</v>
      </c>
      <c r="F2213" s="19"/>
      <c r="G2213" s="14">
        <f t="shared" si="41"/>
        <v>113720</v>
      </c>
      <c r="H2213" s="13"/>
    </row>
    <row r="2214" spans="1:8" hidden="1" x14ac:dyDescent="0.25">
      <c r="A2214" s="112">
        <v>44636</v>
      </c>
      <c r="B2214" s="21" t="s">
        <v>7655</v>
      </c>
      <c r="C2214" s="13" t="s">
        <v>166</v>
      </c>
      <c r="D2214" s="764">
        <v>18237</v>
      </c>
      <c r="E2214" s="22">
        <v>42000</v>
      </c>
      <c r="F2214" s="19"/>
      <c r="G2214" s="14">
        <f t="shared" si="41"/>
        <v>42000</v>
      </c>
      <c r="H2214" s="13"/>
    </row>
    <row r="2215" spans="1:8" hidden="1" x14ac:dyDescent="0.25">
      <c r="A2215" s="112">
        <v>44645</v>
      </c>
      <c r="B2215" s="21" t="s">
        <v>7741</v>
      </c>
      <c r="C2215" s="13" t="s">
        <v>166</v>
      </c>
      <c r="D2215" s="764">
        <v>18276</v>
      </c>
      <c r="E2215" s="22">
        <v>24000</v>
      </c>
      <c r="F2215" s="19"/>
      <c r="G2215" s="14">
        <f t="shared" si="41"/>
        <v>24000</v>
      </c>
      <c r="H2215" s="13"/>
    </row>
    <row r="2216" spans="1:8" hidden="1" x14ac:dyDescent="0.25">
      <c r="A2216" s="112">
        <v>44645</v>
      </c>
      <c r="B2216" s="21" t="s">
        <v>7553</v>
      </c>
      <c r="C2216" s="13" t="s">
        <v>166</v>
      </c>
      <c r="D2216" s="764">
        <v>18274</v>
      </c>
      <c r="E2216" s="22">
        <v>16000</v>
      </c>
      <c r="F2216" s="19"/>
      <c r="G2216" s="14">
        <f t="shared" si="41"/>
        <v>16000</v>
      </c>
      <c r="H2216" s="13"/>
    </row>
    <row r="2217" spans="1:8" hidden="1" x14ac:dyDescent="0.25">
      <c r="A2217" s="112">
        <v>44645</v>
      </c>
      <c r="B2217" s="21" t="s">
        <v>37</v>
      </c>
      <c r="C2217" s="13" t="s">
        <v>166</v>
      </c>
      <c r="D2217" s="764">
        <v>18275</v>
      </c>
      <c r="E2217" s="22">
        <v>8000</v>
      </c>
      <c r="F2217" s="19"/>
      <c r="G2217" s="14">
        <f t="shared" si="41"/>
        <v>8000</v>
      </c>
      <c r="H2217" s="13"/>
    </row>
    <row r="2218" spans="1:8" hidden="1" x14ac:dyDescent="0.25">
      <c r="A2218" s="112">
        <v>44645</v>
      </c>
      <c r="B2218" s="21" t="s">
        <v>6953</v>
      </c>
      <c r="C2218" s="13" t="s">
        <v>166</v>
      </c>
      <c r="D2218" s="764"/>
      <c r="E2218" s="22"/>
      <c r="F2218" s="19">
        <v>2595</v>
      </c>
      <c r="G2218" s="14">
        <f t="shared" si="41"/>
        <v>-2595</v>
      </c>
      <c r="H2218" s="1307" t="s">
        <v>7743</v>
      </c>
    </row>
    <row r="2219" spans="1:8" hidden="1" x14ac:dyDescent="0.25">
      <c r="A2219" s="112">
        <v>44645</v>
      </c>
      <c r="B2219" s="21" t="s">
        <v>6503</v>
      </c>
      <c r="C2219" s="13" t="s">
        <v>166</v>
      </c>
      <c r="D2219" s="764"/>
      <c r="E2219" s="22"/>
      <c r="F2219" s="19">
        <v>51585</v>
      </c>
      <c r="G2219" s="14">
        <f t="shared" si="41"/>
        <v>-51585</v>
      </c>
      <c r="H2219" s="1307"/>
    </row>
    <row r="2220" spans="1:8" hidden="1" x14ac:dyDescent="0.25">
      <c r="A2220" s="112">
        <v>44645</v>
      </c>
      <c r="B2220" s="21" t="s">
        <v>7655</v>
      </c>
      <c r="C2220" s="13" t="s">
        <v>166</v>
      </c>
      <c r="D2220" s="764"/>
      <c r="E2220" s="22"/>
      <c r="F2220" s="19">
        <v>122000</v>
      </c>
      <c r="G2220" s="14">
        <f t="shared" si="41"/>
        <v>-122000</v>
      </c>
      <c r="H2220" s="1307"/>
    </row>
    <row r="2221" spans="1:8" hidden="1" x14ac:dyDescent="0.25">
      <c r="A2221" s="112">
        <v>44645</v>
      </c>
      <c r="B2221" s="21" t="s">
        <v>37</v>
      </c>
      <c r="C2221" s="13" t="s">
        <v>166</v>
      </c>
      <c r="D2221" s="764"/>
      <c r="E2221" s="22"/>
      <c r="F2221" s="19">
        <v>8000</v>
      </c>
      <c r="G2221" s="14">
        <f t="shared" si="41"/>
        <v>-8000</v>
      </c>
      <c r="H2221" s="1307"/>
    </row>
    <row r="2222" spans="1:8" hidden="1" x14ac:dyDescent="0.25">
      <c r="A2222" s="112">
        <v>44645</v>
      </c>
      <c r="B2222" s="21" t="s">
        <v>7553</v>
      </c>
      <c r="C2222" s="13" t="s">
        <v>166</v>
      </c>
      <c r="D2222" s="764"/>
      <c r="E2222" s="22"/>
      <c r="F2222" s="19">
        <v>7857</v>
      </c>
      <c r="G2222" s="14">
        <f t="shared" si="41"/>
        <v>-7857</v>
      </c>
      <c r="H2222" s="1307"/>
    </row>
    <row r="2223" spans="1:8" hidden="1" x14ac:dyDescent="0.25">
      <c r="A2223" s="112">
        <v>44651</v>
      </c>
      <c r="B2223" s="21" t="s">
        <v>7065</v>
      </c>
      <c r="C2223" s="13" t="s">
        <v>164</v>
      </c>
      <c r="D2223" s="764"/>
      <c r="E2223" s="22"/>
      <c r="F2223" s="19">
        <v>100000</v>
      </c>
      <c r="G2223" s="14">
        <f t="shared" si="41"/>
        <v>-100000</v>
      </c>
      <c r="H2223" s="1273" t="s">
        <v>7745</v>
      </c>
    </row>
    <row r="2224" spans="1:8" hidden="1" x14ac:dyDescent="0.25">
      <c r="A2224" s="112">
        <v>44651</v>
      </c>
      <c r="B2224" s="21" t="s">
        <v>7110</v>
      </c>
      <c r="C2224" s="13" t="s">
        <v>164</v>
      </c>
      <c r="D2224" s="764"/>
      <c r="E2224" s="22"/>
      <c r="F2224" s="19">
        <v>100000</v>
      </c>
      <c r="G2224" s="14">
        <f t="shared" si="41"/>
        <v>-100000</v>
      </c>
      <c r="H2224" s="1273"/>
    </row>
    <row r="2225" spans="1:8" hidden="1" x14ac:dyDescent="0.25">
      <c r="A2225" s="112">
        <v>44648</v>
      </c>
      <c r="B2225" s="21" t="s">
        <v>7655</v>
      </c>
      <c r="C2225" s="13" t="s">
        <v>7240</v>
      </c>
      <c r="D2225" s="776" t="s">
        <v>7746</v>
      </c>
      <c r="E2225" s="22">
        <f>29600+55255</f>
        <v>84855</v>
      </c>
      <c r="F2225" s="19"/>
      <c r="G2225" s="14">
        <f t="shared" si="41"/>
        <v>84855</v>
      </c>
      <c r="H2225" s="13"/>
    </row>
    <row r="2226" spans="1:8" hidden="1" x14ac:dyDescent="0.25">
      <c r="A2226" s="112">
        <v>44648</v>
      </c>
      <c r="B2226" s="21" t="s">
        <v>7553</v>
      </c>
      <c r="C2226" s="13" t="s">
        <v>7240</v>
      </c>
      <c r="D2226" s="776" t="s">
        <v>7746</v>
      </c>
      <c r="E2226" s="22">
        <v>16115</v>
      </c>
      <c r="F2226" s="19"/>
      <c r="G2226" s="14">
        <f t="shared" si="41"/>
        <v>16115</v>
      </c>
      <c r="H2226" s="13"/>
    </row>
    <row r="2227" spans="1:8" hidden="1" x14ac:dyDescent="0.25">
      <c r="A2227" s="112">
        <v>44648</v>
      </c>
      <c r="B2227" s="21" t="s">
        <v>7741</v>
      </c>
      <c r="C2227" s="13" t="s">
        <v>7240</v>
      </c>
      <c r="D2227" s="776" t="s">
        <v>7746</v>
      </c>
      <c r="E2227" s="22">
        <f>47945+55685+5400</f>
        <v>109030</v>
      </c>
      <c r="F2227" s="19"/>
      <c r="G2227" s="14">
        <f t="shared" si="41"/>
        <v>109030</v>
      </c>
      <c r="H2227" s="13"/>
    </row>
    <row r="2228" spans="1:8" hidden="1" x14ac:dyDescent="0.25">
      <c r="A2228" s="112">
        <v>44651</v>
      </c>
      <c r="B2228" s="21" t="s">
        <v>7110</v>
      </c>
      <c r="C2228" s="13" t="s">
        <v>5186</v>
      </c>
      <c r="D2228" s="764"/>
      <c r="E2228" s="22"/>
      <c r="F2228" s="19">
        <v>25000</v>
      </c>
      <c r="G2228" s="14">
        <f t="shared" si="41"/>
        <v>-25000</v>
      </c>
      <c r="H2228" s="690" t="s">
        <v>7747</v>
      </c>
    </row>
    <row r="2229" spans="1:8" hidden="1" x14ac:dyDescent="0.25">
      <c r="A2229" s="112">
        <v>44651</v>
      </c>
      <c r="B2229" s="21" t="s">
        <v>7655</v>
      </c>
      <c r="C2229" s="13" t="s">
        <v>7240</v>
      </c>
      <c r="D2229" s="764"/>
      <c r="E2229" s="22"/>
      <c r="F2229" s="19">
        <v>150000</v>
      </c>
      <c r="G2229" s="14">
        <f t="shared" si="41"/>
        <v>-150000</v>
      </c>
      <c r="H2229" s="690" t="s">
        <v>7748</v>
      </c>
    </row>
    <row r="2230" spans="1:8" hidden="1" x14ac:dyDescent="0.25">
      <c r="A2230" s="112">
        <v>44651</v>
      </c>
      <c r="B2230" s="21" t="s">
        <v>7728</v>
      </c>
      <c r="C2230" s="13" t="s">
        <v>180</v>
      </c>
      <c r="D2230" s="764"/>
      <c r="E2230" s="22"/>
      <c r="F2230" s="19">
        <v>158000</v>
      </c>
      <c r="G2230" s="14">
        <f t="shared" si="41"/>
        <v>-158000</v>
      </c>
      <c r="H2230" s="1311" t="s">
        <v>7749</v>
      </c>
    </row>
    <row r="2231" spans="1:8" hidden="1" x14ac:dyDescent="0.25">
      <c r="A2231" s="112">
        <v>44651</v>
      </c>
      <c r="B2231" s="21" t="s">
        <v>7728</v>
      </c>
      <c r="C2231" s="13" t="s">
        <v>180</v>
      </c>
      <c r="D2231" s="764" t="s">
        <v>3917</v>
      </c>
      <c r="E2231" s="22"/>
      <c r="F2231" s="19">
        <v>710</v>
      </c>
      <c r="G2231" s="14">
        <f t="shared" si="41"/>
        <v>-710</v>
      </c>
      <c r="H2231" s="1311"/>
    </row>
    <row r="2232" spans="1:8" hidden="1" x14ac:dyDescent="0.25">
      <c r="A2232" s="112">
        <v>44650</v>
      </c>
      <c r="B2232" s="21" t="s">
        <v>7741</v>
      </c>
      <c r="C2232" s="13" t="s">
        <v>5680</v>
      </c>
      <c r="D2232" s="764">
        <v>36</v>
      </c>
      <c r="E2232" s="22">
        <v>74800</v>
      </c>
      <c r="F2232" s="19"/>
      <c r="G2232" s="14">
        <f t="shared" si="41"/>
        <v>74800</v>
      </c>
      <c r="H2232" s="13"/>
    </row>
    <row r="2233" spans="1:8" hidden="1" x14ac:dyDescent="0.25">
      <c r="A2233" s="112">
        <v>44638</v>
      </c>
      <c r="B2233" s="21" t="s">
        <v>7741</v>
      </c>
      <c r="C2233" s="13" t="s">
        <v>161</v>
      </c>
      <c r="D2233" s="764">
        <v>170</v>
      </c>
      <c r="E2233" s="22">
        <v>33179</v>
      </c>
      <c r="F2233" s="19"/>
      <c r="G2233" s="14">
        <f t="shared" si="41"/>
        <v>33179</v>
      </c>
      <c r="H2233" s="13"/>
    </row>
    <row r="2234" spans="1:8" hidden="1" x14ac:dyDescent="0.25">
      <c r="A2234" s="112">
        <v>44638</v>
      </c>
      <c r="B2234" s="21" t="s">
        <v>7728</v>
      </c>
      <c r="C2234" s="13" t="s">
        <v>161</v>
      </c>
      <c r="D2234" s="764">
        <v>171</v>
      </c>
      <c r="E2234" s="22">
        <v>44651</v>
      </c>
      <c r="F2234" s="19"/>
      <c r="G2234" s="14">
        <f t="shared" si="41"/>
        <v>44651</v>
      </c>
      <c r="H2234" s="13"/>
    </row>
    <row r="2235" spans="1:8" hidden="1" x14ac:dyDescent="0.25">
      <c r="A2235" s="112">
        <v>44656</v>
      </c>
      <c r="B2235" s="21" t="s">
        <v>6503</v>
      </c>
      <c r="C2235" s="13" t="s">
        <v>2195</v>
      </c>
      <c r="D2235" s="764">
        <v>10959</v>
      </c>
      <c r="E2235" s="22">
        <v>48520</v>
      </c>
      <c r="F2235" s="19"/>
      <c r="G2235" s="14">
        <f t="shared" si="41"/>
        <v>48520</v>
      </c>
      <c r="H2235" s="13"/>
    </row>
    <row r="2236" spans="1:8" hidden="1" x14ac:dyDescent="0.25">
      <c r="A2236" s="112">
        <v>44662</v>
      </c>
      <c r="B2236" s="21" t="s">
        <v>7553</v>
      </c>
      <c r="C2236" s="13" t="s">
        <v>7465</v>
      </c>
      <c r="D2236" s="764">
        <v>30000771</v>
      </c>
      <c r="E2236" s="22">
        <v>27115</v>
      </c>
      <c r="F2236" s="19"/>
      <c r="G2236" s="14">
        <f t="shared" si="41"/>
        <v>27115</v>
      </c>
      <c r="H2236" s="13"/>
    </row>
    <row r="2237" spans="1:8" hidden="1" x14ac:dyDescent="0.25">
      <c r="A2237" s="112">
        <v>44664</v>
      </c>
      <c r="B2237" s="21" t="s">
        <v>7553</v>
      </c>
      <c r="C2237" s="13" t="s">
        <v>166</v>
      </c>
      <c r="D2237" s="764">
        <v>18366</v>
      </c>
      <c r="E2237" s="22">
        <v>8000</v>
      </c>
      <c r="F2237" s="19"/>
      <c r="G2237" s="14">
        <f t="shared" si="41"/>
        <v>8000</v>
      </c>
      <c r="H2237" s="13"/>
    </row>
    <row r="2238" spans="1:8" hidden="1" x14ac:dyDescent="0.25">
      <c r="A2238" s="112">
        <v>44669</v>
      </c>
      <c r="B2238" s="21" t="s">
        <v>2651</v>
      </c>
      <c r="C2238" s="13" t="s">
        <v>169</v>
      </c>
      <c r="D2238" s="764"/>
      <c r="E2238" s="22"/>
      <c r="F2238" s="19">
        <v>928409</v>
      </c>
      <c r="G2238" s="14">
        <f t="shared" si="41"/>
        <v>-928409</v>
      </c>
      <c r="H2238" s="13" t="s">
        <v>7800</v>
      </c>
    </row>
    <row r="2239" spans="1:8" hidden="1" x14ac:dyDescent="0.25">
      <c r="A2239" s="112">
        <v>44667</v>
      </c>
      <c r="B2239" s="21" t="s">
        <v>7553</v>
      </c>
      <c r="C2239" s="13" t="s">
        <v>7240</v>
      </c>
      <c r="D2239" s="776" t="s">
        <v>7807</v>
      </c>
      <c r="E2239" s="22">
        <v>32440</v>
      </c>
      <c r="F2239" s="19"/>
      <c r="G2239" s="14">
        <f t="shared" si="41"/>
        <v>32440</v>
      </c>
      <c r="H2239" s="13"/>
    </row>
    <row r="2240" spans="1:8" hidden="1" x14ac:dyDescent="0.25">
      <c r="A2240" s="112">
        <v>44669</v>
      </c>
      <c r="B2240" s="21" t="s">
        <v>7553</v>
      </c>
      <c r="C2240" s="13" t="s">
        <v>7240</v>
      </c>
      <c r="D2240" s="764"/>
      <c r="E2240" s="22"/>
      <c r="F2240" s="19">
        <v>150000</v>
      </c>
      <c r="G2240" s="14">
        <f t="shared" si="41"/>
        <v>-150000</v>
      </c>
      <c r="H2240" s="13" t="s">
        <v>7806</v>
      </c>
    </row>
    <row r="2241" spans="1:8" hidden="1" x14ac:dyDescent="0.25">
      <c r="A2241" s="112">
        <v>44669</v>
      </c>
      <c r="B2241" s="21" t="s">
        <v>7741</v>
      </c>
      <c r="C2241" s="13" t="s">
        <v>7240</v>
      </c>
      <c r="D2241" s="764"/>
      <c r="E2241" s="22"/>
      <c r="F2241" s="19">
        <v>109030</v>
      </c>
      <c r="G2241" s="14">
        <f t="shared" si="41"/>
        <v>-109030</v>
      </c>
      <c r="H2241" s="1311" t="s">
        <v>7806</v>
      </c>
    </row>
    <row r="2242" spans="1:8" hidden="1" x14ac:dyDescent="0.25">
      <c r="A2242" s="112">
        <v>44669</v>
      </c>
      <c r="B2242" s="21" t="s">
        <v>7655</v>
      </c>
      <c r="C2242" s="13" t="s">
        <v>7240</v>
      </c>
      <c r="D2242" s="764"/>
      <c r="E2242" s="22"/>
      <c r="F2242" s="19">
        <v>14740</v>
      </c>
      <c r="G2242" s="14">
        <f t="shared" si="41"/>
        <v>-14740</v>
      </c>
      <c r="H2242" s="1311"/>
    </row>
    <row r="2243" spans="1:8" hidden="1" x14ac:dyDescent="0.25">
      <c r="A2243" s="112">
        <v>44669</v>
      </c>
      <c r="B2243" s="21" t="s">
        <v>7110</v>
      </c>
      <c r="C2243" s="13" t="s">
        <v>7240</v>
      </c>
      <c r="D2243" s="764"/>
      <c r="E2243" s="22"/>
      <c r="F2243" s="19">
        <v>12000</v>
      </c>
      <c r="G2243" s="14">
        <f t="shared" si="41"/>
        <v>-12000</v>
      </c>
      <c r="H2243" s="1311"/>
    </row>
    <row r="2244" spans="1:8" hidden="1" x14ac:dyDescent="0.25">
      <c r="A2244" s="112">
        <v>44669</v>
      </c>
      <c r="B2244" s="21" t="s">
        <v>7553</v>
      </c>
      <c r="C2244" s="13" t="s">
        <v>7240</v>
      </c>
      <c r="D2244" s="764"/>
      <c r="E2244" s="22"/>
      <c r="F2244" s="19">
        <v>14230</v>
      </c>
      <c r="G2244" s="14">
        <f t="shared" si="41"/>
        <v>-14230</v>
      </c>
      <c r="H2244" s="1311"/>
    </row>
    <row r="2245" spans="1:8" hidden="1" x14ac:dyDescent="0.25">
      <c r="A2245" s="112">
        <v>44667</v>
      </c>
      <c r="B2245" s="21" t="s">
        <v>1399</v>
      </c>
      <c r="C2245" s="13" t="s">
        <v>1802</v>
      </c>
      <c r="D2245" s="764"/>
      <c r="E2245" s="22">
        <v>44000</v>
      </c>
      <c r="F2245" s="19"/>
      <c r="G2245" s="14">
        <f t="shared" si="41"/>
        <v>44000</v>
      </c>
      <c r="H2245" s="13" t="s">
        <v>7811</v>
      </c>
    </row>
    <row r="2246" spans="1:8" hidden="1" x14ac:dyDescent="0.25">
      <c r="A2246" s="112">
        <v>44646</v>
      </c>
      <c r="B2246" s="21" t="s">
        <v>6506</v>
      </c>
      <c r="C2246" s="13" t="s">
        <v>1802</v>
      </c>
      <c r="D2246" s="764"/>
      <c r="E2246" s="22"/>
      <c r="F2246" s="19">
        <v>4136</v>
      </c>
      <c r="G2246" s="14">
        <f t="shared" si="41"/>
        <v>-4136</v>
      </c>
      <c r="H2246" s="13" t="s">
        <v>4469</v>
      </c>
    </row>
    <row r="2247" spans="1:8" hidden="1" x14ac:dyDescent="0.25">
      <c r="A2247" s="112">
        <v>44646</v>
      </c>
      <c r="B2247" s="21" t="s">
        <v>6506</v>
      </c>
      <c r="C2247" s="13" t="s">
        <v>1802</v>
      </c>
      <c r="D2247" s="776" t="s">
        <v>7812</v>
      </c>
      <c r="E2247" s="22">
        <v>1767</v>
      </c>
      <c r="F2247" s="19"/>
      <c r="G2247" s="14">
        <f t="shared" si="41"/>
        <v>1767</v>
      </c>
      <c r="H2247" s="13"/>
    </row>
    <row r="2248" spans="1:8" hidden="1" x14ac:dyDescent="0.25">
      <c r="A2248" s="112">
        <v>44646</v>
      </c>
      <c r="B2248" s="21" t="s">
        <v>6506</v>
      </c>
      <c r="C2248" s="13" t="s">
        <v>1802</v>
      </c>
      <c r="D2248" s="764"/>
      <c r="E2248" s="22"/>
      <c r="F2248" s="19">
        <v>47726</v>
      </c>
      <c r="G2248" s="14">
        <f t="shared" si="41"/>
        <v>-47726</v>
      </c>
      <c r="H2248" s="13" t="s">
        <v>4469</v>
      </c>
    </row>
    <row r="2249" spans="1:8" hidden="1" x14ac:dyDescent="0.25">
      <c r="A2249" s="715">
        <v>44676</v>
      </c>
      <c r="B2249" s="716" t="s">
        <v>82</v>
      </c>
      <c r="C2249" s="717" t="s">
        <v>437</v>
      </c>
      <c r="D2249" s="764"/>
      <c r="E2249" s="718"/>
      <c r="F2249" s="719">
        <v>415290</v>
      </c>
      <c r="G2249" s="718">
        <f t="shared" si="41"/>
        <v>-415290</v>
      </c>
      <c r="H2249" s="1314" t="s">
        <v>7838</v>
      </c>
    </row>
    <row r="2250" spans="1:8" hidden="1" x14ac:dyDescent="0.25">
      <c r="A2250" s="715">
        <v>44676</v>
      </c>
      <c r="B2250" s="716" t="s">
        <v>3945</v>
      </c>
      <c r="C2250" s="717" t="s">
        <v>437</v>
      </c>
      <c r="D2250" s="764"/>
      <c r="E2250" s="718"/>
      <c r="F2250" s="719">
        <v>2600</v>
      </c>
      <c r="G2250" s="718">
        <f t="shared" si="41"/>
        <v>-2600</v>
      </c>
      <c r="H2250" s="1314"/>
    </row>
    <row r="2251" spans="1:8" hidden="1" x14ac:dyDescent="0.25">
      <c r="A2251" s="715">
        <v>44676</v>
      </c>
      <c r="B2251" s="716" t="s">
        <v>7110</v>
      </c>
      <c r="C2251" s="717" t="s">
        <v>437</v>
      </c>
      <c r="D2251" s="764"/>
      <c r="E2251" s="718"/>
      <c r="F2251" s="719">
        <v>24420</v>
      </c>
      <c r="G2251" s="718">
        <f t="shared" si="41"/>
        <v>-24420</v>
      </c>
      <c r="H2251" s="1314"/>
    </row>
    <row r="2252" spans="1:8" hidden="1" x14ac:dyDescent="0.25">
      <c r="A2252" s="715">
        <v>44676</v>
      </c>
      <c r="B2252" s="716" t="s">
        <v>1399</v>
      </c>
      <c r="C2252" s="717" t="s">
        <v>437</v>
      </c>
      <c r="D2252" s="764"/>
      <c r="E2252" s="718"/>
      <c r="F2252" s="719">
        <v>57690</v>
      </c>
      <c r="G2252" s="718">
        <f t="shared" si="41"/>
        <v>-57690</v>
      </c>
      <c r="H2252" s="1314"/>
    </row>
    <row r="2253" spans="1:8" hidden="1" x14ac:dyDescent="0.25">
      <c r="A2253" s="112">
        <v>44676</v>
      </c>
      <c r="B2253" s="21" t="s">
        <v>7110</v>
      </c>
      <c r="C2253" s="13" t="s">
        <v>5186</v>
      </c>
      <c r="D2253" s="764"/>
      <c r="E2253" s="22"/>
      <c r="F2253" s="19">
        <v>90000</v>
      </c>
      <c r="G2253" s="14">
        <f t="shared" si="41"/>
        <v>-90000</v>
      </c>
      <c r="H2253" s="13" t="s">
        <v>7848</v>
      </c>
    </row>
    <row r="2254" spans="1:8" hidden="1" x14ac:dyDescent="0.25">
      <c r="A2254" s="112">
        <v>44690</v>
      </c>
      <c r="B2254" s="21" t="s">
        <v>7065</v>
      </c>
      <c r="C2254" s="13" t="s">
        <v>162</v>
      </c>
      <c r="D2254" s="764"/>
      <c r="E2254" s="22"/>
      <c r="F2254" s="19">
        <v>111000</v>
      </c>
      <c r="G2254" s="14">
        <f t="shared" si="41"/>
        <v>-111000</v>
      </c>
      <c r="H2254" s="13" t="s">
        <v>7872</v>
      </c>
    </row>
    <row r="2255" spans="1:8" hidden="1" x14ac:dyDescent="0.25">
      <c r="A2255" s="112">
        <v>44690</v>
      </c>
      <c r="B2255" s="21" t="s">
        <v>7065</v>
      </c>
      <c r="C2255" s="13" t="s">
        <v>162</v>
      </c>
      <c r="D2255" s="764"/>
      <c r="E2255" s="22"/>
      <c r="F2255" s="19">
        <v>142</v>
      </c>
      <c r="G2255" s="14">
        <f t="shared" si="41"/>
        <v>-142</v>
      </c>
      <c r="H2255" s="13" t="s">
        <v>4976</v>
      </c>
    </row>
    <row r="2256" spans="1:8" hidden="1" x14ac:dyDescent="0.25">
      <c r="A2256" s="112">
        <v>44690</v>
      </c>
      <c r="B2256" s="21" t="s">
        <v>7728</v>
      </c>
      <c r="C2256" s="13" t="s">
        <v>162</v>
      </c>
      <c r="D2256" s="764" t="s">
        <v>8374</v>
      </c>
      <c r="E2256" s="22">
        <v>18000</v>
      </c>
      <c r="F2256" s="19"/>
      <c r="G2256" s="14">
        <f t="shared" si="41"/>
        <v>18000</v>
      </c>
      <c r="H2256" s="13" t="s">
        <v>8373</v>
      </c>
    </row>
    <row r="2257" spans="1:8" hidden="1" x14ac:dyDescent="0.25">
      <c r="A2257" s="112">
        <v>44690</v>
      </c>
      <c r="B2257" s="21" t="s">
        <v>7810</v>
      </c>
      <c r="C2257" s="13" t="s">
        <v>162</v>
      </c>
      <c r="D2257" s="764" t="s">
        <v>8375</v>
      </c>
      <c r="E2257" s="22">
        <v>36000</v>
      </c>
      <c r="F2257" s="19"/>
      <c r="G2257" s="14">
        <f t="shared" si="41"/>
        <v>36000</v>
      </c>
      <c r="H2257" s="13" t="s">
        <v>8377</v>
      </c>
    </row>
    <row r="2258" spans="1:8" hidden="1" x14ac:dyDescent="0.25">
      <c r="A2258" s="112">
        <v>44665</v>
      </c>
      <c r="B2258" s="21" t="s">
        <v>1399</v>
      </c>
      <c r="C2258" s="13" t="s">
        <v>166</v>
      </c>
      <c r="D2258" s="764">
        <v>18372</v>
      </c>
      <c r="E2258" s="22">
        <v>32040</v>
      </c>
      <c r="F2258" s="19"/>
      <c r="G2258" s="14">
        <f t="shared" si="41"/>
        <v>32040</v>
      </c>
      <c r="H2258" s="13"/>
    </row>
    <row r="2259" spans="1:8" hidden="1" x14ac:dyDescent="0.25">
      <c r="A2259" s="112">
        <v>44671</v>
      </c>
      <c r="B2259" s="21" t="s">
        <v>7553</v>
      </c>
      <c r="C2259" s="13" t="s">
        <v>166</v>
      </c>
      <c r="D2259" s="764">
        <v>18400</v>
      </c>
      <c r="E2259" s="22">
        <v>9000</v>
      </c>
      <c r="F2259" s="19"/>
      <c r="G2259" s="14">
        <f t="shared" si="41"/>
        <v>9000</v>
      </c>
      <c r="H2259" s="13"/>
    </row>
    <row r="2260" spans="1:8" hidden="1" x14ac:dyDescent="0.25">
      <c r="A2260" s="112">
        <v>44676</v>
      </c>
      <c r="B2260" s="21" t="s">
        <v>1399</v>
      </c>
      <c r="C2260" s="13" t="s">
        <v>166</v>
      </c>
      <c r="D2260" s="764">
        <v>18425</v>
      </c>
      <c r="E2260" s="22">
        <v>85440</v>
      </c>
      <c r="F2260" s="19"/>
      <c r="G2260" s="14">
        <f t="shared" si="41"/>
        <v>85440</v>
      </c>
      <c r="H2260" s="13"/>
    </row>
    <row r="2261" spans="1:8" hidden="1" x14ac:dyDescent="0.25">
      <c r="A2261" s="112">
        <v>44678</v>
      </c>
      <c r="B2261" s="21" t="s">
        <v>7110</v>
      </c>
      <c r="C2261" s="13" t="s">
        <v>166</v>
      </c>
      <c r="D2261" s="764">
        <v>3374</v>
      </c>
      <c r="E2261" s="22">
        <v>3880</v>
      </c>
      <c r="F2261" s="19"/>
      <c r="G2261" s="14">
        <f t="shared" si="41"/>
        <v>3880</v>
      </c>
      <c r="H2261" s="13"/>
    </row>
    <row r="2262" spans="1:8" hidden="1" x14ac:dyDescent="0.25">
      <c r="A2262" s="112">
        <v>44678</v>
      </c>
      <c r="B2262" s="21" t="s">
        <v>7655</v>
      </c>
      <c r="C2262" s="13" t="s">
        <v>166</v>
      </c>
      <c r="D2262" s="764">
        <v>3367</v>
      </c>
      <c r="E2262" s="22">
        <v>3600</v>
      </c>
      <c r="F2262" s="19"/>
      <c r="G2262" s="14">
        <f t="shared" si="41"/>
        <v>3600</v>
      </c>
      <c r="H2262" s="13"/>
    </row>
    <row r="2263" spans="1:8" hidden="1" x14ac:dyDescent="0.25">
      <c r="A2263" s="112">
        <v>44691</v>
      </c>
      <c r="B2263" s="21" t="s">
        <v>7810</v>
      </c>
      <c r="C2263" s="13" t="s">
        <v>166</v>
      </c>
      <c r="D2263" s="764">
        <v>18470</v>
      </c>
      <c r="E2263" s="22">
        <v>8200</v>
      </c>
      <c r="F2263" s="19"/>
      <c r="G2263" s="14">
        <f t="shared" si="41"/>
        <v>8200</v>
      </c>
      <c r="H2263" s="13"/>
    </row>
    <row r="2264" spans="1:8" hidden="1" x14ac:dyDescent="0.25">
      <c r="A2264" s="112">
        <v>44691</v>
      </c>
      <c r="B2264" s="21" t="s">
        <v>1399</v>
      </c>
      <c r="C2264" s="13" t="s">
        <v>166</v>
      </c>
      <c r="D2264" s="764"/>
      <c r="E2264" s="22"/>
      <c r="F2264" s="19">
        <v>1000</v>
      </c>
      <c r="G2264" s="14">
        <f t="shared" si="41"/>
        <v>-1000</v>
      </c>
      <c r="H2264" s="13" t="s">
        <v>4976</v>
      </c>
    </row>
    <row r="2265" spans="1:8" hidden="1" x14ac:dyDescent="0.25">
      <c r="A2265" s="112">
        <v>44695</v>
      </c>
      <c r="B2265" s="21" t="s">
        <v>7810</v>
      </c>
      <c r="C2265" s="13" t="s">
        <v>166</v>
      </c>
      <c r="D2265" s="764">
        <v>3403</v>
      </c>
      <c r="E2265" s="22">
        <v>7620</v>
      </c>
      <c r="F2265" s="19"/>
      <c r="G2265" s="14">
        <f t="shared" si="41"/>
        <v>7620</v>
      </c>
      <c r="H2265" s="13"/>
    </row>
    <row r="2266" spans="1:8" hidden="1" x14ac:dyDescent="0.25">
      <c r="A2266" s="112">
        <v>44695</v>
      </c>
      <c r="B2266" s="21" t="s">
        <v>7655</v>
      </c>
      <c r="C2266" s="13" t="s">
        <v>166</v>
      </c>
      <c r="D2266" s="764"/>
      <c r="E2266" s="22"/>
      <c r="F2266" s="19">
        <v>3600</v>
      </c>
      <c r="G2266" s="14">
        <f t="shared" si="41"/>
        <v>-3600</v>
      </c>
      <c r="H2266" s="1274" t="s">
        <v>7985</v>
      </c>
    </row>
    <row r="2267" spans="1:8" hidden="1" x14ac:dyDescent="0.25">
      <c r="A2267" s="112">
        <v>44695</v>
      </c>
      <c r="B2267" s="21" t="s">
        <v>7110</v>
      </c>
      <c r="C2267" s="13" t="s">
        <v>166</v>
      </c>
      <c r="D2267" s="764"/>
      <c r="E2267" s="22"/>
      <c r="F2267" s="19">
        <v>3880</v>
      </c>
      <c r="G2267" s="14">
        <f t="shared" si="41"/>
        <v>-3880</v>
      </c>
      <c r="H2267" s="1274"/>
    </row>
    <row r="2268" spans="1:8" hidden="1" x14ac:dyDescent="0.25">
      <c r="A2268" s="112">
        <v>44695</v>
      </c>
      <c r="B2268" s="21" t="s">
        <v>7553</v>
      </c>
      <c r="C2268" s="13" t="s">
        <v>166</v>
      </c>
      <c r="D2268" s="764"/>
      <c r="E2268" s="22"/>
      <c r="F2268" s="19">
        <v>25143</v>
      </c>
      <c r="G2268" s="14">
        <f t="shared" si="41"/>
        <v>-25143</v>
      </c>
      <c r="H2268" s="1274"/>
    </row>
    <row r="2269" spans="1:8" hidden="1" x14ac:dyDescent="0.25">
      <c r="A2269" s="112">
        <v>44695</v>
      </c>
      <c r="B2269" s="21" t="s">
        <v>1399</v>
      </c>
      <c r="C2269" s="13" t="s">
        <v>166</v>
      </c>
      <c r="D2269" s="764"/>
      <c r="E2269" s="22"/>
      <c r="F2269" s="19">
        <v>116480</v>
      </c>
      <c r="G2269" s="14">
        <f t="shared" si="41"/>
        <v>-116480</v>
      </c>
      <c r="H2269" s="1274"/>
    </row>
    <row r="2270" spans="1:8" hidden="1" x14ac:dyDescent="0.25">
      <c r="A2270" s="112">
        <v>44695</v>
      </c>
      <c r="B2270" s="21" t="s">
        <v>7741</v>
      </c>
      <c r="C2270" s="13" t="s">
        <v>166</v>
      </c>
      <c r="D2270" s="764"/>
      <c r="E2270" s="22"/>
      <c r="F2270" s="19">
        <v>24000</v>
      </c>
      <c r="G2270" s="14">
        <f t="shared" si="41"/>
        <v>-24000</v>
      </c>
      <c r="H2270" s="1274"/>
    </row>
    <row r="2271" spans="1:8" hidden="1" x14ac:dyDescent="0.25">
      <c r="A2271" s="112">
        <v>44695</v>
      </c>
      <c r="B2271" s="21" t="s">
        <v>7810</v>
      </c>
      <c r="C2271" s="13" t="s">
        <v>166</v>
      </c>
      <c r="D2271" s="764"/>
      <c r="E2271" s="22"/>
      <c r="F2271" s="19">
        <v>15820</v>
      </c>
      <c r="G2271" s="14">
        <f t="shared" si="41"/>
        <v>-15820</v>
      </c>
      <c r="H2271" s="1274"/>
    </row>
    <row r="2272" spans="1:8" hidden="1" x14ac:dyDescent="0.25">
      <c r="A2272" s="112">
        <v>44695</v>
      </c>
      <c r="B2272" s="21" t="s">
        <v>3944</v>
      </c>
      <c r="C2272" s="13" t="s">
        <v>166</v>
      </c>
      <c r="D2272" s="764"/>
      <c r="E2272" s="22"/>
      <c r="F2272" s="19">
        <v>5200</v>
      </c>
      <c r="G2272" s="14">
        <f t="shared" si="41"/>
        <v>-5200</v>
      </c>
      <c r="H2272" s="1274"/>
    </row>
    <row r="2273" spans="1:8" hidden="1" x14ac:dyDescent="0.25">
      <c r="A2273" s="112">
        <v>44695</v>
      </c>
      <c r="B2273" s="21" t="s">
        <v>1399</v>
      </c>
      <c r="C2273" s="13" t="s">
        <v>166</v>
      </c>
      <c r="D2273" s="764"/>
      <c r="E2273" s="22"/>
      <c r="F2273" s="19">
        <v>84852</v>
      </c>
      <c r="G2273" s="14">
        <f t="shared" si="41"/>
        <v>-84852</v>
      </c>
      <c r="H2273" s="1274"/>
    </row>
    <row r="2274" spans="1:8" hidden="1" x14ac:dyDescent="0.25">
      <c r="A2274" s="112">
        <v>44697</v>
      </c>
      <c r="B2274" s="21" t="s">
        <v>7810</v>
      </c>
      <c r="C2274" s="13" t="s">
        <v>161</v>
      </c>
      <c r="D2274" s="764"/>
      <c r="E2274" s="22">
        <v>32024</v>
      </c>
      <c r="F2274" s="19"/>
      <c r="G2274" s="14">
        <f t="shared" si="41"/>
        <v>32024</v>
      </c>
      <c r="H2274" s="13"/>
    </row>
    <row r="2275" spans="1:8" hidden="1" x14ac:dyDescent="0.25">
      <c r="A2275" s="112">
        <v>44705</v>
      </c>
      <c r="B2275" s="21" t="s">
        <v>7741</v>
      </c>
      <c r="C2275" s="13" t="s">
        <v>180</v>
      </c>
      <c r="D2275" s="764"/>
      <c r="E2275" s="22"/>
      <c r="F2275" s="19">
        <v>78400</v>
      </c>
      <c r="G2275" s="14">
        <f t="shared" si="41"/>
        <v>-78400</v>
      </c>
      <c r="H2275" s="13" t="s">
        <v>7892</v>
      </c>
    </row>
    <row r="2276" spans="1:8" hidden="1" x14ac:dyDescent="0.25">
      <c r="A2276" s="112">
        <v>44705</v>
      </c>
      <c r="B2276" s="21" t="s">
        <v>7741</v>
      </c>
      <c r="C2276" s="13" t="s">
        <v>180</v>
      </c>
      <c r="D2276" s="764"/>
      <c r="E2276" s="22"/>
      <c r="F2276" s="19">
        <v>90</v>
      </c>
      <c r="G2276" s="14">
        <f t="shared" si="41"/>
        <v>-90</v>
      </c>
      <c r="H2276" s="13" t="s">
        <v>3917</v>
      </c>
    </row>
    <row r="2277" spans="1:8" hidden="1" x14ac:dyDescent="0.25">
      <c r="A2277" s="112">
        <v>44709</v>
      </c>
      <c r="B2277" s="21" t="s">
        <v>6953</v>
      </c>
      <c r="C2277" s="13" t="s">
        <v>164</v>
      </c>
      <c r="D2277" s="764"/>
      <c r="E2277" s="22"/>
      <c r="F2277" s="19">
        <v>9655</v>
      </c>
      <c r="G2277" s="14">
        <f t="shared" si="41"/>
        <v>-9655</v>
      </c>
      <c r="H2277" s="1275" t="s">
        <v>7893</v>
      </c>
    </row>
    <row r="2278" spans="1:8" hidden="1" x14ac:dyDescent="0.25">
      <c r="A2278" s="112">
        <v>44709</v>
      </c>
      <c r="B2278" s="21" t="s">
        <v>7065</v>
      </c>
      <c r="C2278" s="13" t="s">
        <v>164</v>
      </c>
      <c r="D2278" s="764"/>
      <c r="E2278" s="22"/>
      <c r="F2278" s="19">
        <v>49174</v>
      </c>
      <c r="G2278" s="14">
        <f t="shared" si="41"/>
        <v>-49174</v>
      </c>
      <c r="H2278" s="1275"/>
    </row>
    <row r="2279" spans="1:8" hidden="1" x14ac:dyDescent="0.25">
      <c r="A2279" s="112">
        <v>44709</v>
      </c>
      <c r="B2279" s="21" t="s">
        <v>7110</v>
      </c>
      <c r="C2279" s="13" t="s">
        <v>164</v>
      </c>
      <c r="D2279" s="764"/>
      <c r="E2279" s="22"/>
      <c r="F2279" s="19">
        <v>36997</v>
      </c>
      <c r="G2279" s="14">
        <f t="shared" si="41"/>
        <v>-36997</v>
      </c>
      <c r="H2279" s="1275"/>
    </row>
    <row r="2280" spans="1:8" hidden="1" x14ac:dyDescent="0.25">
      <c r="A2280" s="112">
        <v>44709</v>
      </c>
      <c r="B2280" s="21" t="s">
        <v>7553</v>
      </c>
      <c r="C2280" s="13" t="s">
        <v>164</v>
      </c>
      <c r="D2280" s="764"/>
      <c r="E2280" s="22"/>
      <c r="F2280" s="19">
        <v>4174</v>
      </c>
      <c r="G2280" s="14">
        <f t="shared" si="41"/>
        <v>-4174</v>
      </c>
      <c r="H2280" s="1275"/>
    </row>
    <row r="2281" spans="1:8" hidden="1" x14ac:dyDescent="0.25">
      <c r="A2281" s="112">
        <v>44711</v>
      </c>
      <c r="B2281" s="21" t="s">
        <v>7655</v>
      </c>
      <c r="C2281" s="13" t="s">
        <v>7240</v>
      </c>
      <c r="D2281" s="764"/>
      <c r="E2281" s="22">
        <v>8180</v>
      </c>
      <c r="F2281" s="19"/>
      <c r="G2281" s="14">
        <f t="shared" si="41"/>
        <v>8180</v>
      </c>
      <c r="H2281" s="13"/>
    </row>
    <row r="2282" spans="1:8" hidden="1" x14ac:dyDescent="0.25">
      <c r="A2282" s="112">
        <v>44711</v>
      </c>
      <c r="B2282" s="21" t="s">
        <v>7810</v>
      </c>
      <c r="C2282" s="13" t="s">
        <v>7240</v>
      </c>
      <c r="D2282" s="764"/>
      <c r="E2282" s="22">
        <v>17000</v>
      </c>
      <c r="F2282" s="19"/>
      <c r="G2282" s="14">
        <f t="shared" si="41"/>
        <v>17000</v>
      </c>
      <c r="H2282" s="13"/>
    </row>
    <row r="2283" spans="1:8" hidden="1" x14ac:dyDescent="0.25">
      <c r="A2283" s="112">
        <v>44711</v>
      </c>
      <c r="B2283" s="21" t="s">
        <v>6509</v>
      </c>
      <c r="C2283" s="13" t="s">
        <v>5680</v>
      </c>
      <c r="D2283" s="764"/>
      <c r="E2283" s="22"/>
      <c r="F2283" s="19">
        <v>69500</v>
      </c>
      <c r="G2283" s="14">
        <f t="shared" si="41"/>
        <v>-69500</v>
      </c>
      <c r="H2283" s="1275" t="s">
        <v>7894</v>
      </c>
    </row>
    <row r="2284" spans="1:8" hidden="1" x14ac:dyDescent="0.25">
      <c r="A2284" s="112">
        <v>44711</v>
      </c>
      <c r="B2284" s="21" t="s">
        <v>7553</v>
      </c>
      <c r="C2284" s="13" t="s">
        <v>5680</v>
      </c>
      <c r="D2284" s="764"/>
      <c r="E2284" s="22"/>
      <c r="F2284" s="19">
        <v>5700</v>
      </c>
      <c r="G2284" s="14">
        <f t="shared" si="41"/>
        <v>-5700</v>
      </c>
      <c r="H2284" s="1275"/>
    </row>
    <row r="2285" spans="1:8" hidden="1" x14ac:dyDescent="0.25">
      <c r="A2285" s="112">
        <v>44711</v>
      </c>
      <c r="B2285" s="21" t="s">
        <v>7741</v>
      </c>
      <c r="C2285" s="13" t="s">
        <v>5680</v>
      </c>
      <c r="D2285" s="764"/>
      <c r="E2285" s="22"/>
      <c r="F2285" s="19">
        <v>74800</v>
      </c>
      <c r="G2285" s="14">
        <f t="shared" si="41"/>
        <v>-74800</v>
      </c>
      <c r="H2285" s="1275"/>
    </row>
    <row r="2286" spans="1:8" hidden="1" x14ac:dyDescent="0.25">
      <c r="A2286" s="112">
        <v>44711</v>
      </c>
      <c r="B2286" s="21" t="s">
        <v>7553</v>
      </c>
      <c r="C2286" s="13" t="s">
        <v>7240</v>
      </c>
      <c r="D2286" s="764"/>
      <c r="E2286" s="22"/>
      <c r="F2286" s="19">
        <v>50320</v>
      </c>
      <c r="G2286" s="14">
        <f t="shared" si="41"/>
        <v>-50320</v>
      </c>
      <c r="H2286" s="1275" t="s">
        <v>7895</v>
      </c>
    </row>
    <row r="2287" spans="1:8" hidden="1" x14ac:dyDescent="0.25">
      <c r="A2287" s="112">
        <v>44711</v>
      </c>
      <c r="B2287" s="21" t="s">
        <v>7655</v>
      </c>
      <c r="C2287" s="13" t="s">
        <v>7240</v>
      </c>
      <c r="D2287" s="764"/>
      <c r="E2287" s="22"/>
      <c r="F2287" s="19">
        <v>8180</v>
      </c>
      <c r="G2287" s="14">
        <f t="shared" si="41"/>
        <v>-8180</v>
      </c>
      <c r="H2287" s="1275"/>
    </row>
    <row r="2288" spans="1:8" hidden="1" x14ac:dyDescent="0.25">
      <c r="A2288" s="112">
        <v>44711</v>
      </c>
      <c r="B2288" s="21" t="s">
        <v>7810</v>
      </c>
      <c r="C2288" s="13" t="s">
        <v>7240</v>
      </c>
      <c r="D2288" s="764"/>
      <c r="E2288" s="22"/>
      <c r="F2288" s="19">
        <v>17000</v>
      </c>
      <c r="G2288" s="14">
        <f t="shared" si="41"/>
        <v>-17000</v>
      </c>
      <c r="H2288" s="1275"/>
    </row>
    <row r="2289" spans="1:8" hidden="1" x14ac:dyDescent="0.25">
      <c r="A2289" s="112">
        <v>44708</v>
      </c>
      <c r="B2289" s="21" t="s">
        <v>7553</v>
      </c>
      <c r="C2289" s="13" t="s">
        <v>7465</v>
      </c>
      <c r="D2289" s="764"/>
      <c r="E2289" s="22"/>
      <c r="F2289" s="19">
        <v>27000</v>
      </c>
      <c r="G2289" s="14">
        <f t="shared" si="41"/>
        <v>-27000</v>
      </c>
      <c r="H2289" s="13" t="s">
        <v>1156</v>
      </c>
    </row>
    <row r="2290" spans="1:8" hidden="1" x14ac:dyDescent="0.25">
      <c r="A2290" s="112">
        <v>44708</v>
      </c>
      <c r="B2290" s="21" t="s">
        <v>7553</v>
      </c>
      <c r="C2290" s="13" t="s">
        <v>7465</v>
      </c>
      <c r="D2290" s="764"/>
      <c r="E2290" s="22"/>
      <c r="F2290" s="19">
        <v>115</v>
      </c>
      <c r="G2290" s="14">
        <f t="shared" si="41"/>
        <v>-115</v>
      </c>
      <c r="H2290" s="13" t="s">
        <v>4976</v>
      </c>
    </row>
    <row r="2291" spans="1:8" hidden="1" x14ac:dyDescent="0.25">
      <c r="A2291" s="112">
        <v>44712</v>
      </c>
      <c r="B2291" s="21" t="s">
        <v>5708</v>
      </c>
      <c r="C2291" s="13" t="s">
        <v>3010</v>
      </c>
      <c r="D2291" s="764"/>
      <c r="E2291" s="22"/>
      <c r="F2291" s="19">
        <v>16380</v>
      </c>
      <c r="G2291" s="14">
        <f t="shared" si="41"/>
        <v>-16380</v>
      </c>
      <c r="H2291" s="1275" t="s">
        <v>1156</v>
      </c>
    </row>
    <row r="2292" spans="1:8" hidden="1" x14ac:dyDescent="0.25">
      <c r="A2292" s="112">
        <v>44712</v>
      </c>
      <c r="B2292" s="21" t="s">
        <v>6407</v>
      </c>
      <c r="C2292" s="13" t="s">
        <v>3010</v>
      </c>
      <c r="D2292" s="764"/>
      <c r="E2292" s="22"/>
      <c r="F2292" s="19">
        <v>28567</v>
      </c>
      <c r="G2292" s="14">
        <f t="shared" si="41"/>
        <v>-28567</v>
      </c>
      <c r="H2292" s="1275"/>
    </row>
    <row r="2293" spans="1:8" hidden="1" x14ac:dyDescent="0.25">
      <c r="A2293" s="112">
        <v>44712</v>
      </c>
      <c r="B2293" s="21" t="s">
        <v>6509</v>
      </c>
      <c r="C2293" s="13" t="s">
        <v>3010</v>
      </c>
      <c r="D2293" s="764"/>
      <c r="E2293" s="22"/>
      <c r="F2293" s="19">
        <v>3053</v>
      </c>
      <c r="G2293" s="14">
        <f t="shared" si="41"/>
        <v>-3053</v>
      </c>
      <c r="H2293" s="1275"/>
    </row>
    <row r="2294" spans="1:8" ht="21" hidden="1" x14ac:dyDescent="0.25">
      <c r="A2294" s="112">
        <v>44712</v>
      </c>
      <c r="B2294" s="21" t="s">
        <v>3944</v>
      </c>
      <c r="C2294" s="13" t="s">
        <v>166</v>
      </c>
      <c r="D2294" s="764">
        <v>3443</v>
      </c>
      <c r="E2294" s="22">
        <v>5200</v>
      </c>
      <c r="F2294" s="19"/>
      <c r="G2294" s="14">
        <f t="shared" si="41"/>
        <v>5200</v>
      </c>
      <c r="H2294" s="741"/>
    </row>
    <row r="2295" spans="1:8" hidden="1" x14ac:dyDescent="0.25">
      <c r="A2295" s="112">
        <v>44693</v>
      </c>
      <c r="B2295" s="21" t="s">
        <v>7810</v>
      </c>
      <c r="C2295" s="13" t="s">
        <v>161</v>
      </c>
      <c r="D2295" s="764">
        <v>203</v>
      </c>
      <c r="E2295" s="22">
        <v>26506</v>
      </c>
      <c r="F2295" s="19"/>
      <c r="G2295" s="14">
        <f t="shared" si="41"/>
        <v>26506</v>
      </c>
      <c r="H2295" s="13"/>
    </row>
    <row r="2296" spans="1:8" hidden="1" x14ac:dyDescent="0.25">
      <c r="A2296" s="112">
        <v>44716</v>
      </c>
      <c r="B2296" s="21" t="s">
        <v>7810</v>
      </c>
      <c r="C2296" s="13" t="s">
        <v>161</v>
      </c>
      <c r="D2296" s="764">
        <v>224</v>
      </c>
      <c r="E2296" s="22">
        <v>9095</v>
      </c>
      <c r="F2296" s="19"/>
      <c r="G2296" s="14">
        <f>E2296-F2296</f>
        <v>9095</v>
      </c>
      <c r="H2296" s="13"/>
    </row>
    <row r="2297" spans="1:8" hidden="1" x14ac:dyDescent="0.25">
      <c r="A2297" s="112">
        <v>44721</v>
      </c>
      <c r="B2297" s="21" t="s">
        <v>1399</v>
      </c>
      <c r="C2297" s="13" t="s">
        <v>166</v>
      </c>
      <c r="D2297" s="776" t="s">
        <v>7986</v>
      </c>
      <c r="E2297" s="22">
        <v>110000</v>
      </c>
      <c r="F2297" s="19"/>
      <c r="G2297" s="14">
        <f t="shared" si="41"/>
        <v>110000</v>
      </c>
      <c r="H2297" s="13"/>
    </row>
    <row r="2298" spans="1:8" hidden="1" x14ac:dyDescent="0.25">
      <c r="A2298" s="112">
        <v>44720</v>
      </c>
      <c r="B2298" s="21" t="s">
        <v>7553</v>
      </c>
      <c r="C2298" s="13" t="s">
        <v>7240</v>
      </c>
      <c r="D2298" s="764"/>
      <c r="E2298" s="22"/>
      <c r="F2298" s="19">
        <v>150000</v>
      </c>
      <c r="G2298" s="14">
        <f t="shared" si="41"/>
        <v>-150000</v>
      </c>
      <c r="H2298" s="690" t="s">
        <v>7941</v>
      </c>
    </row>
    <row r="2299" spans="1:8" hidden="1" x14ac:dyDescent="0.25">
      <c r="A2299" s="112">
        <v>44722</v>
      </c>
      <c r="B2299" s="21" t="s">
        <v>1399</v>
      </c>
      <c r="C2299" s="13" t="s">
        <v>166</v>
      </c>
      <c r="D2299" s="776" t="s">
        <v>7987</v>
      </c>
      <c r="E2299" s="22">
        <v>70000</v>
      </c>
      <c r="F2299" s="19"/>
      <c r="G2299" s="14">
        <f t="shared" si="41"/>
        <v>70000</v>
      </c>
      <c r="H2299" s="690"/>
    </row>
    <row r="2300" spans="1:8" ht="15.75" hidden="1" customHeight="1" x14ac:dyDescent="0.25">
      <c r="A2300" s="112">
        <v>44726</v>
      </c>
      <c r="B2300" s="21" t="s">
        <v>1399</v>
      </c>
      <c r="C2300" s="13" t="s">
        <v>166</v>
      </c>
      <c r="D2300" s="764"/>
      <c r="E2300" s="22"/>
      <c r="F2300" s="19">
        <v>155790</v>
      </c>
      <c r="G2300" s="14">
        <f t="shared" si="41"/>
        <v>-155790</v>
      </c>
      <c r="H2300" s="1310" t="s">
        <v>7988</v>
      </c>
    </row>
    <row r="2301" spans="1:8" hidden="1" x14ac:dyDescent="0.25">
      <c r="A2301" s="112">
        <v>44726</v>
      </c>
      <c r="B2301" s="21" t="s">
        <v>7914</v>
      </c>
      <c r="C2301" s="13" t="s">
        <v>166</v>
      </c>
      <c r="D2301" s="764"/>
      <c r="E2301" s="22"/>
      <c r="F2301" s="19">
        <v>132000</v>
      </c>
      <c r="G2301" s="14">
        <f t="shared" si="41"/>
        <v>-132000</v>
      </c>
      <c r="H2301" s="1310"/>
    </row>
    <row r="2302" spans="1:8" hidden="1" x14ac:dyDescent="0.25">
      <c r="A2302" s="112">
        <v>44726</v>
      </c>
      <c r="B2302" s="21" t="s">
        <v>7914</v>
      </c>
      <c r="C2302" s="13" t="s">
        <v>166</v>
      </c>
      <c r="D2302" s="764"/>
      <c r="E2302" s="22"/>
      <c r="F2302" s="19">
        <v>151650</v>
      </c>
      <c r="G2302" s="14">
        <f t="shared" si="41"/>
        <v>-151650</v>
      </c>
      <c r="H2302" s="1310"/>
    </row>
    <row r="2303" spans="1:8" hidden="1" x14ac:dyDescent="0.25">
      <c r="A2303" s="112">
        <v>44726</v>
      </c>
      <c r="B2303" s="21" t="s">
        <v>7914</v>
      </c>
      <c r="C2303" s="13" t="s">
        <v>166</v>
      </c>
      <c r="D2303" s="764"/>
      <c r="E2303" s="22"/>
      <c r="F2303" s="19">
        <f>500000-F2302-F2301-F2300</f>
        <v>60560</v>
      </c>
      <c r="G2303" s="14">
        <f t="shared" si="41"/>
        <v>-60560</v>
      </c>
      <c r="H2303" s="1310"/>
    </row>
    <row r="2304" spans="1:8" ht="15.75" hidden="1" customHeight="1" x14ac:dyDescent="0.25">
      <c r="A2304" s="112">
        <v>44726</v>
      </c>
      <c r="B2304" s="21" t="s">
        <v>2932</v>
      </c>
      <c r="C2304" s="13" t="s">
        <v>161</v>
      </c>
      <c r="D2304" s="764"/>
      <c r="E2304" s="22"/>
      <c r="F2304" s="19">
        <v>21337</v>
      </c>
      <c r="G2304" s="14">
        <f t="shared" si="41"/>
        <v>-21337</v>
      </c>
      <c r="H2304" s="1318" t="s">
        <v>7957</v>
      </c>
    </row>
    <row r="2305" spans="1:8" ht="15.75" hidden="1" customHeight="1" x14ac:dyDescent="0.25">
      <c r="A2305" s="112">
        <v>44726</v>
      </c>
      <c r="B2305" s="21" t="s">
        <v>7728</v>
      </c>
      <c r="C2305" s="13" t="s">
        <v>161</v>
      </c>
      <c r="D2305" s="764"/>
      <c r="E2305" s="22"/>
      <c r="F2305" s="19">
        <v>44651</v>
      </c>
      <c r="G2305" s="14">
        <f t="shared" si="41"/>
        <v>-44651</v>
      </c>
      <c r="H2305" s="1318"/>
    </row>
    <row r="2306" spans="1:8" ht="15.75" hidden="1" customHeight="1" x14ac:dyDescent="0.25">
      <c r="A2306" s="112">
        <v>44726</v>
      </c>
      <c r="B2306" s="21" t="s">
        <v>7741</v>
      </c>
      <c r="C2306" s="13" t="s">
        <v>161</v>
      </c>
      <c r="D2306" s="764"/>
      <c r="E2306" s="22"/>
      <c r="F2306" s="19">
        <v>33179</v>
      </c>
      <c r="G2306" s="14">
        <f t="shared" si="41"/>
        <v>-33179</v>
      </c>
      <c r="H2306" s="1318"/>
    </row>
    <row r="2307" spans="1:8" ht="16.5" hidden="1" customHeight="1" x14ac:dyDescent="0.25">
      <c r="A2307" s="112">
        <v>44726</v>
      </c>
      <c r="B2307" s="21" t="s">
        <v>7810</v>
      </c>
      <c r="C2307" s="13" t="s">
        <v>161</v>
      </c>
      <c r="D2307" s="764"/>
      <c r="E2307" s="22"/>
      <c r="F2307" s="19">
        <v>58530</v>
      </c>
      <c r="G2307" s="14">
        <f t="shared" si="41"/>
        <v>-58530</v>
      </c>
      <c r="H2307" s="1318"/>
    </row>
    <row r="2308" spans="1:8" ht="18.75" hidden="1" x14ac:dyDescent="0.25">
      <c r="A2308" s="112">
        <v>44726</v>
      </c>
      <c r="B2308" s="21" t="s">
        <v>7946</v>
      </c>
      <c r="C2308" s="13" t="s">
        <v>180</v>
      </c>
      <c r="D2308" s="776" t="s">
        <v>8019</v>
      </c>
      <c r="E2308" s="22">
        <v>28860</v>
      </c>
      <c r="F2308" s="19"/>
      <c r="G2308" s="14">
        <f t="shared" si="41"/>
        <v>28860</v>
      </c>
      <c r="H2308" s="748"/>
    </row>
    <row r="2309" spans="1:8" hidden="1" x14ac:dyDescent="0.25">
      <c r="A2309" s="112">
        <v>44727</v>
      </c>
      <c r="B2309" s="21" t="s">
        <v>1399</v>
      </c>
      <c r="C2309" s="13" t="s">
        <v>2195</v>
      </c>
      <c r="D2309" s="764">
        <v>11222</v>
      </c>
      <c r="E2309" s="22">
        <v>67780</v>
      </c>
      <c r="F2309" s="19"/>
      <c r="G2309" s="14">
        <f>E2309-F2309</f>
        <v>67780</v>
      </c>
      <c r="H2309" s="13"/>
    </row>
    <row r="2310" spans="1:8" hidden="1" x14ac:dyDescent="0.25">
      <c r="A2310" s="112">
        <v>44735</v>
      </c>
      <c r="B2310" s="21" t="s">
        <v>7914</v>
      </c>
      <c r="C2310" s="13" t="s">
        <v>7240</v>
      </c>
      <c r="D2310" s="764"/>
      <c r="E2310" s="22"/>
      <c r="F2310" s="19">
        <v>300000</v>
      </c>
      <c r="G2310" s="14">
        <f t="shared" ref="G2310:G2327" si="42">E2310-F2310</f>
        <v>-300000</v>
      </c>
      <c r="H2310" s="690" t="s">
        <v>7981</v>
      </c>
    </row>
    <row r="2311" spans="1:8" hidden="1" x14ac:dyDescent="0.25">
      <c r="A2311" s="112">
        <v>44739</v>
      </c>
      <c r="B2311" s="21" t="s">
        <v>1399</v>
      </c>
      <c r="C2311" s="13" t="s">
        <v>2195</v>
      </c>
      <c r="D2311" s="764">
        <v>11291</v>
      </c>
      <c r="E2311" s="22">
        <v>29640</v>
      </c>
      <c r="F2311" s="19"/>
      <c r="G2311" s="14">
        <f>E2311-F2311</f>
        <v>29640</v>
      </c>
      <c r="H2311" s="13"/>
    </row>
    <row r="2312" spans="1:8" hidden="1" x14ac:dyDescent="0.25">
      <c r="A2312" s="112">
        <v>44483</v>
      </c>
      <c r="B2312" s="21" t="s">
        <v>1399</v>
      </c>
      <c r="C2312" s="13" t="s">
        <v>1814</v>
      </c>
      <c r="D2312" s="776" t="s">
        <v>8167</v>
      </c>
      <c r="E2312" s="22">
        <v>7091</v>
      </c>
      <c r="F2312" s="19"/>
      <c r="G2312" s="14">
        <f>E2312-F2312</f>
        <v>7091</v>
      </c>
      <c r="H2312" s="13"/>
    </row>
    <row r="2313" spans="1:8" hidden="1" x14ac:dyDescent="0.25">
      <c r="A2313" s="112">
        <v>44483</v>
      </c>
      <c r="B2313" s="21" t="s">
        <v>1399</v>
      </c>
      <c r="C2313" s="13" t="s">
        <v>1814</v>
      </c>
      <c r="D2313" s="764"/>
      <c r="E2313" s="22"/>
      <c r="F2313" s="19">
        <v>24239</v>
      </c>
      <c r="G2313" s="14">
        <f>E2313-F2313</f>
        <v>-24239</v>
      </c>
      <c r="H2313" s="13" t="s">
        <v>8168</v>
      </c>
    </row>
    <row r="2314" spans="1:8" hidden="1" x14ac:dyDescent="0.25">
      <c r="A2314" s="112">
        <v>44740</v>
      </c>
      <c r="B2314" s="21" t="s">
        <v>1399</v>
      </c>
      <c r="C2314" s="13" t="s">
        <v>1814</v>
      </c>
      <c r="D2314" s="776" t="s">
        <v>8026</v>
      </c>
      <c r="E2314" s="22">
        <v>29720</v>
      </c>
      <c r="F2314" s="19"/>
      <c r="G2314" s="14">
        <f>E2314-F2314</f>
        <v>29720</v>
      </c>
      <c r="H2314" s="13"/>
    </row>
    <row r="2315" spans="1:8" hidden="1" x14ac:dyDescent="0.25">
      <c r="A2315" s="112">
        <v>44742</v>
      </c>
      <c r="B2315" s="21" t="s">
        <v>7914</v>
      </c>
      <c r="C2315" s="13" t="s">
        <v>166</v>
      </c>
      <c r="D2315" s="776" t="s">
        <v>8023</v>
      </c>
      <c r="E2315" s="22">
        <v>132000</v>
      </c>
      <c r="F2315" s="19"/>
      <c r="G2315" s="14">
        <f t="shared" si="42"/>
        <v>132000</v>
      </c>
      <c r="H2315" s="13"/>
    </row>
    <row r="2316" spans="1:8" hidden="1" x14ac:dyDescent="0.25">
      <c r="A2316" s="112">
        <v>44742</v>
      </c>
      <c r="B2316" s="21" t="s">
        <v>1399</v>
      </c>
      <c r="C2316" s="13" t="s">
        <v>166</v>
      </c>
      <c r="D2316" s="776" t="s">
        <v>8024</v>
      </c>
      <c r="E2316" s="22">
        <v>6642</v>
      </c>
      <c r="F2316" s="19"/>
      <c r="G2316" s="14">
        <f t="shared" si="42"/>
        <v>6642</v>
      </c>
      <c r="H2316" s="13"/>
    </row>
    <row r="2317" spans="1:8" hidden="1" x14ac:dyDescent="0.25">
      <c r="A2317" s="112">
        <v>44743</v>
      </c>
      <c r="B2317" s="21" t="s">
        <v>1399</v>
      </c>
      <c r="C2317" s="13" t="s">
        <v>166</v>
      </c>
      <c r="D2317" s="776" t="s">
        <v>8025</v>
      </c>
      <c r="E2317" s="22">
        <v>54000</v>
      </c>
      <c r="F2317" s="19"/>
      <c r="G2317" s="14">
        <f t="shared" si="42"/>
        <v>54000</v>
      </c>
      <c r="H2317" s="13"/>
    </row>
    <row r="2318" spans="1:8" hidden="1" x14ac:dyDescent="0.25">
      <c r="A2318" s="112">
        <v>44747</v>
      </c>
      <c r="B2318" s="21" t="s">
        <v>7946</v>
      </c>
      <c r="C2318" s="13" t="s">
        <v>5186</v>
      </c>
      <c r="D2318" s="764">
        <v>652</v>
      </c>
      <c r="E2318" s="22">
        <v>101236</v>
      </c>
      <c r="F2318" s="19"/>
      <c r="G2318" s="14">
        <f t="shared" si="42"/>
        <v>101236</v>
      </c>
      <c r="H2318" s="13"/>
    </row>
    <row r="2319" spans="1:8" hidden="1" x14ac:dyDescent="0.25">
      <c r="A2319" s="112">
        <v>44755</v>
      </c>
      <c r="B2319" s="21" t="s">
        <v>8034</v>
      </c>
      <c r="C2319" s="13" t="s">
        <v>7465</v>
      </c>
      <c r="D2319" s="764" t="s">
        <v>8441</v>
      </c>
      <c r="E2319" s="22">
        <v>9600</v>
      </c>
      <c r="F2319" s="19"/>
      <c r="G2319" s="14">
        <f t="shared" si="42"/>
        <v>9600</v>
      </c>
      <c r="H2319" s="13"/>
    </row>
    <row r="2320" spans="1:8" hidden="1" x14ac:dyDescent="0.25">
      <c r="A2320" s="112">
        <v>44737</v>
      </c>
      <c r="B2320" s="21" t="s">
        <v>7553</v>
      </c>
      <c r="C2320" s="13" t="s">
        <v>7240</v>
      </c>
      <c r="D2320" s="776" t="s">
        <v>8036</v>
      </c>
      <c r="E2320" s="22">
        <v>252840</v>
      </c>
      <c r="F2320" s="19"/>
      <c r="G2320" s="752">
        <f t="shared" si="42"/>
        <v>252840</v>
      </c>
      <c r="H2320" s="13"/>
    </row>
    <row r="2321" spans="1:8" hidden="1" x14ac:dyDescent="0.25">
      <c r="A2321" s="112">
        <v>44737</v>
      </c>
      <c r="B2321" s="21" t="s">
        <v>7914</v>
      </c>
      <c r="C2321" s="13" t="s">
        <v>7240</v>
      </c>
      <c r="D2321" s="776" t="s">
        <v>8037</v>
      </c>
      <c r="E2321" s="22">
        <v>635790</v>
      </c>
      <c r="F2321" s="19"/>
      <c r="G2321" s="14">
        <f t="shared" si="42"/>
        <v>635790</v>
      </c>
      <c r="H2321" s="13"/>
    </row>
    <row r="2322" spans="1:8" hidden="1" x14ac:dyDescent="0.25">
      <c r="A2322" s="112">
        <v>44737</v>
      </c>
      <c r="B2322" s="21" t="s">
        <v>8034</v>
      </c>
      <c r="C2322" s="13" t="s">
        <v>7240</v>
      </c>
      <c r="D2322" s="776" t="s">
        <v>8038</v>
      </c>
      <c r="E2322" s="22">
        <v>390960</v>
      </c>
      <c r="F2322" s="19"/>
      <c r="G2322" s="14">
        <f t="shared" si="42"/>
        <v>390960</v>
      </c>
      <c r="H2322" s="13"/>
    </row>
    <row r="2323" spans="1:8" hidden="1" x14ac:dyDescent="0.25">
      <c r="A2323" s="112">
        <v>44761</v>
      </c>
      <c r="B2323" s="21" t="s">
        <v>8034</v>
      </c>
      <c r="C2323" s="13" t="s">
        <v>161</v>
      </c>
      <c r="D2323" s="764" t="s">
        <v>8209</v>
      </c>
      <c r="E2323" s="22">
        <v>60383</v>
      </c>
      <c r="F2323" s="19"/>
      <c r="G2323" s="14">
        <f>E2323-F2323</f>
        <v>60383</v>
      </c>
      <c r="H2323" s="13"/>
    </row>
    <row r="2324" spans="1:8" hidden="1" x14ac:dyDescent="0.25">
      <c r="A2324" s="112">
        <v>44769</v>
      </c>
      <c r="B2324" s="21" t="s">
        <v>7553</v>
      </c>
      <c r="C2324" s="13" t="s">
        <v>7240</v>
      </c>
      <c r="D2324" s="764"/>
      <c r="E2324" s="22"/>
      <c r="F2324" s="19">
        <v>100000</v>
      </c>
      <c r="G2324" s="14">
        <f t="shared" si="42"/>
        <v>-100000</v>
      </c>
      <c r="H2324" s="690" t="s">
        <v>8059</v>
      </c>
    </row>
    <row r="2325" spans="1:8" hidden="1" x14ac:dyDescent="0.25">
      <c r="A2325" s="112">
        <v>44777</v>
      </c>
      <c r="B2325" s="21" t="s">
        <v>7110</v>
      </c>
      <c r="C2325" s="13" t="s">
        <v>5186</v>
      </c>
      <c r="D2325" s="764"/>
      <c r="E2325" s="22"/>
      <c r="F2325" s="19">
        <v>3700</v>
      </c>
      <c r="G2325" s="14">
        <f t="shared" si="42"/>
        <v>-3700</v>
      </c>
      <c r="H2325" s="13" t="s">
        <v>4976</v>
      </c>
    </row>
    <row r="2326" spans="1:8" hidden="1" x14ac:dyDescent="0.25">
      <c r="A2326" s="112">
        <v>44777</v>
      </c>
      <c r="B2326" s="21" t="s">
        <v>7946</v>
      </c>
      <c r="C2326" s="13" t="s">
        <v>5186</v>
      </c>
      <c r="D2326" s="764"/>
      <c r="E2326" s="22"/>
      <c r="F2326" s="19">
        <v>95400</v>
      </c>
      <c r="G2326" s="14">
        <f t="shared" si="42"/>
        <v>-95400</v>
      </c>
      <c r="H2326" s="690" t="s">
        <v>8093</v>
      </c>
    </row>
    <row r="2327" spans="1:8" hidden="1" x14ac:dyDescent="0.25">
      <c r="A2327" s="112">
        <v>44777</v>
      </c>
      <c r="B2327" s="21" t="s">
        <v>7946</v>
      </c>
      <c r="C2327" s="13" t="s">
        <v>5186</v>
      </c>
      <c r="D2327" s="764"/>
      <c r="E2327" s="22"/>
      <c r="F2327" s="19">
        <v>5836</v>
      </c>
      <c r="G2327" s="14">
        <f t="shared" si="42"/>
        <v>-5836</v>
      </c>
      <c r="H2327" s="13" t="s">
        <v>4976</v>
      </c>
    </row>
    <row r="2328" spans="1:8" hidden="1" x14ac:dyDescent="0.25">
      <c r="A2328" s="112">
        <v>44718</v>
      </c>
      <c r="B2328" s="21" t="s">
        <v>1399</v>
      </c>
      <c r="C2328" s="13" t="s">
        <v>5680</v>
      </c>
      <c r="D2328" s="776" t="s">
        <v>8096</v>
      </c>
      <c r="E2328" s="22">
        <v>337580</v>
      </c>
      <c r="F2328" s="19"/>
      <c r="G2328" s="752">
        <f t="shared" ref="G2328:G2353" si="43">E2328-F2328</f>
        <v>337580</v>
      </c>
      <c r="H2328" s="13"/>
    </row>
    <row r="2329" spans="1:8" s="730" customFormat="1" hidden="1" x14ac:dyDescent="0.25">
      <c r="A2329" s="112">
        <v>44765</v>
      </c>
      <c r="B2329" s="21" t="s">
        <v>6503</v>
      </c>
      <c r="C2329" s="13" t="s">
        <v>166</v>
      </c>
      <c r="D2329" s="776" t="s">
        <v>8675</v>
      </c>
      <c r="E2329" s="22">
        <v>17400</v>
      </c>
      <c r="F2329" s="19"/>
      <c r="G2329" s="752">
        <f t="shared" si="43"/>
        <v>17400</v>
      </c>
      <c r="H2329" s="753"/>
    </row>
    <row r="2330" spans="1:8" s="730" customFormat="1" hidden="1" x14ac:dyDescent="0.25">
      <c r="A2330" s="112">
        <v>44770</v>
      </c>
      <c r="B2330" s="21" t="s">
        <v>6503</v>
      </c>
      <c r="C2330" s="13" t="s">
        <v>166</v>
      </c>
      <c r="D2330" s="776" t="s">
        <v>8674</v>
      </c>
      <c r="E2330" s="22">
        <v>4000</v>
      </c>
      <c r="F2330" s="19"/>
      <c r="G2330" s="752">
        <f t="shared" si="43"/>
        <v>4000</v>
      </c>
      <c r="H2330" s="753"/>
    </row>
    <row r="2331" spans="1:8" hidden="1" x14ac:dyDescent="0.25">
      <c r="A2331" s="112">
        <v>44768</v>
      </c>
      <c r="B2331" s="21" t="s">
        <v>8034</v>
      </c>
      <c r="C2331" s="13" t="s">
        <v>8445</v>
      </c>
      <c r="D2331" s="764"/>
      <c r="E2331" s="22"/>
      <c r="F2331" s="19">
        <v>100000</v>
      </c>
      <c r="G2331" s="14">
        <f t="shared" si="43"/>
        <v>-100000</v>
      </c>
      <c r="H2331" s="13" t="s">
        <v>8075</v>
      </c>
    </row>
    <row r="2332" spans="1:8" hidden="1" x14ac:dyDescent="0.25">
      <c r="A2332" s="112">
        <v>44769</v>
      </c>
      <c r="B2332" s="21" t="s">
        <v>7914</v>
      </c>
      <c r="C2332" s="13" t="s">
        <v>437</v>
      </c>
      <c r="D2332" s="764">
        <v>23799</v>
      </c>
      <c r="E2332" s="22">
        <v>61200</v>
      </c>
      <c r="F2332" s="19"/>
      <c r="G2332" s="14">
        <f t="shared" si="43"/>
        <v>61200</v>
      </c>
      <c r="H2332" s="13"/>
    </row>
    <row r="2333" spans="1:8" hidden="1" x14ac:dyDescent="0.25">
      <c r="A2333" s="112">
        <v>44771</v>
      </c>
      <c r="B2333" s="21" t="s">
        <v>8034</v>
      </c>
      <c r="C2333" s="13" t="s">
        <v>8082</v>
      </c>
      <c r="D2333" s="764"/>
      <c r="E2333" s="22">
        <v>5250000</v>
      </c>
      <c r="F2333" s="19"/>
      <c r="G2333" s="752">
        <f t="shared" si="43"/>
        <v>5250000</v>
      </c>
      <c r="H2333" s="13"/>
    </row>
    <row r="2334" spans="1:8" ht="31.5" hidden="1" x14ac:dyDescent="0.25">
      <c r="A2334" s="112">
        <v>44771</v>
      </c>
      <c r="B2334" s="742" t="s">
        <v>8034</v>
      </c>
      <c r="C2334" s="749" t="s">
        <v>8082</v>
      </c>
      <c r="D2334" s="777"/>
      <c r="E2334" s="750"/>
      <c r="F2334" s="751">
        <v>2400000</v>
      </c>
      <c r="G2334" s="752">
        <f t="shared" si="43"/>
        <v>-2400000</v>
      </c>
      <c r="H2334" s="731" t="s">
        <v>8083</v>
      </c>
    </row>
    <row r="2335" spans="1:8" hidden="1" x14ac:dyDescent="0.25">
      <c r="A2335" s="112">
        <v>44771</v>
      </c>
      <c r="B2335" s="21" t="s">
        <v>7914</v>
      </c>
      <c r="C2335" s="13" t="s">
        <v>166</v>
      </c>
      <c r="D2335" s="764"/>
      <c r="E2335" s="22">
        <v>151650</v>
      </c>
      <c r="F2335" s="19"/>
      <c r="G2335" s="14">
        <f t="shared" si="43"/>
        <v>151650</v>
      </c>
      <c r="H2335" s="13"/>
    </row>
    <row r="2336" spans="1:8" hidden="1" x14ac:dyDescent="0.25">
      <c r="A2336" s="112">
        <v>44772</v>
      </c>
      <c r="B2336" s="21" t="s">
        <v>7914</v>
      </c>
      <c r="C2336" s="13" t="s">
        <v>169</v>
      </c>
      <c r="D2336" s="764"/>
      <c r="E2336" s="22">
        <v>42000</v>
      </c>
      <c r="F2336" s="19"/>
      <c r="G2336" s="14">
        <f t="shared" si="43"/>
        <v>42000</v>
      </c>
      <c r="H2336" s="13"/>
    </row>
    <row r="2337" spans="1:8" hidden="1" x14ac:dyDescent="0.25">
      <c r="A2337" s="112">
        <v>44775</v>
      </c>
      <c r="B2337" s="21" t="s">
        <v>7914</v>
      </c>
      <c r="C2337" s="13" t="s">
        <v>437</v>
      </c>
      <c r="D2337" s="764">
        <v>23816</v>
      </c>
      <c r="E2337" s="22">
        <v>60000</v>
      </c>
      <c r="F2337" s="19"/>
      <c r="G2337" s="14">
        <f t="shared" si="43"/>
        <v>60000</v>
      </c>
      <c r="H2337" s="13"/>
    </row>
    <row r="2338" spans="1:8" hidden="1" x14ac:dyDescent="0.25">
      <c r="A2338" s="112">
        <v>44775</v>
      </c>
      <c r="B2338" s="21" t="s">
        <v>8034</v>
      </c>
      <c r="C2338" s="13" t="s">
        <v>3010</v>
      </c>
      <c r="D2338" s="764"/>
      <c r="E2338" s="22">
        <v>74700</v>
      </c>
      <c r="F2338" s="19"/>
      <c r="G2338" s="14">
        <f t="shared" si="43"/>
        <v>74700</v>
      </c>
      <c r="H2338" s="13" t="s">
        <v>8292</v>
      </c>
    </row>
    <row r="2339" spans="1:8" hidden="1" x14ac:dyDescent="0.25">
      <c r="A2339" s="112">
        <v>44777</v>
      </c>
      <c r="B2339" s="21" t="s">
        <v>7914</v>
      </c>
      <c r="C2339" s="13" t="s">
        <v>7240</v>
      </c>
      <c r="D2339" s="764"/>
      <c r="E2339" s="22"/>
      <c r="F2339" s="19">
        <v>250000</v>
      </c>
      <c r="G2339" s="14">
        <f t="shared" si="43"/>
        <v>-250000</v>
      </c>
      <c r="H2339" s="13" t="s">
        <v>7911</v>
      </c>
    </row>
    <row r="2340" spans="1:8" hidden="1" x14ac:dyDescent="0.25">
      <c r="A2340" s="112">
        <v>44777</v>
      </c>
      <c r="B2340" s="21" t="s">
        <v>7914</v>
      </c>
      <c r="C2340" s="13" t="s">
        <v>164</v>
      </c>
      <c r="D2340" s="764">
        <v>392</v>
      </c>
      <c r="E2340" s="22">
        <v>44979</v>
      </c>
      <c r="F2340" s="19"/>
      <c r="G2340" s="14">
        <f t="shared" si="43"/>
        <v>44979</v>
      </c>
      <c r="H2340" s="13"/>
    </row>
    <row r="2341" spans="1:8" hidden="1" x14ac:dyDescent="0.25">
      <c r="A2341" s="112">
        <v>44777</v>
      </c>
      <c r="B2341" s="21" t="s">
        <v>7914</v>
      </c>
      <c r="C2341" s="13" t="s">
        <v>164</v>
      </c>
      <c r="D2341" s="764">
        <v>396</v>
      </c>
      <c r="E2341" s="22">
        <v>455</v>
      </c>
      <c r="F2341" s="19"/>
      <c r="G2341" s="14">
        <f t="shared" si="43"/>
        <v>455</v>
      </c>
      <c r="H2341" s="13"/>
    </row>
    <row r="2342" spans="1:8" hidden="1" x14ac:dyDescent="0.25">
      <c r="A2342" s="112">
        <v>44779</v>
      </c>
      <c r="B2342" s="21" t="s">
        <v>7914</v>
      </c>
      <c r="C2342" s="13" t="s">
        <v>164</v>
      </c>
      <c r="D2342" s="764">
        <v>425</v>
      </c>
      <c r="E2342" s="22">
        <v>13280</v>
      </c>
      <c r="F2342" s="19"/>
      <c r="G2342" s="14">
        <f t="shared" si="43"/>
        <v>13280</v>
      </c>
      <c r="H2342" s="13"/>
    </row>
    <row r="2343" spans="1:8" hidden="1" x14ac:dyDescent="0.25">
      <c r="A2343" s="112">
        <v>44783</v>
      </c>
      <c r="B2343" s="21" t="s">
        <v>7914</v>
      </c>
      <c r="C2343" s="13" t="s">
        <v>7240</v>
      </c>
      <c r="D2343" s="764">
        <v>14</v>
      </c>
      <c r="E2343" s="22">
        <v>296380</v>
      </c>
      <c r="F2343" s="19"/>
      <c r="G2343" s="14">
        <f t="shared" si="43"/>
        <v>296380</v>
      </c>
      <c r="H2343" s="13"/>
    </row>
    <row r="2344" spans="1:8" hidden="1" x14ac:dyDescent="0.25">
      <c r="A2344" s="112">
        <v>44784</v>
      </c>
      <c r="B2344" s="21" t="s">
        <v>7914</v>
      </c>
      <c r="C2344" s="13" t="s">
        <v>437</v>
      </c>
      <c r="D2344" s="764">
        <v>23826</v>
      </c>
      <c r="E2344" s="22">
        <v>61200</v>
      </c>
      <c r="F2344" s="19"/>
      <c r="G2344" s="14">
        <f t="shared" si="43"/>
        <v>61200</v>
      </c>
      <c r="H2344" s="13"/>
    </row>
    <row r="2345" spans="1:8" hidden="1" x14ac:dyDescent="0.25">
      <c r="A2345" s="112">
        <v>44784</v>
      </c>
      <c r="B2345" s="21" t="s">
        <v>7914</v>
      </c>
      <c r="C2345" s="13" t="s">
        <v>166</v>
      </c>
      <c r="D2345" s="764" t="s">
        <v>8210</v>
      </c>
      <c r="E2345" s="22">
        <v>46000</v>
      </c>
      <c r="F2345" s="19"/>
      <c r="G2345" s="14">
        <f t="shared" si="43"/>
        <v>46000</v>
      </c>
      <c r="H2345" s="13"/>
    </row>
    <row r="2346" spans="1:8" hidden="1" x14ac:dyDescent="0.25">
      <c r="A2346" s="112">
        <v>44785</v>
      </c>
      <c r="B2346" s="21" t="s">
        <v>8034</v>
      </c>
      <c r="C2346" s="13" t="s">
        <v>169</v>
      </c>
      <c r="D2346" s="764"/>
      <c r="E2346" s="22">
        <v>114000</v>
      </c>
      <c r="F2346" s="19"/>
      <c r="G2346" s="14">
        <f t="shared" si="43"/>
        <v>114000</v>
      </c>
      <c r="H2346" s="13"/>
    </row>
    <row r="2347" spans="1:8" hidden="1" x14ac:dyDescent="0.25">
      <c r="A2347" s="112">
        <v>44789</v>
      </c>
      <c r="B2347" s="21" t="s">
        <v>8034</v>
      </c>
      <c r="C2347" s="13" t="s">
        <v>161</v>
      </c>
      <c r="D2347" s="764" t="s">
        <v>8302</v>
      </c>
      <c r="E2347" s="22">
        <v>52499</v>
      </c>
      <c r="F2347" s="19"/>
      <c r="G2347" s="14">
        <f t="shared" si="43"/>
        <v>52499</v>
      </c>
      <c r="H2347" s="13"/>
    </row>
    <row r="2348" spans="1:8" hidden="1" x14ac:dyDescent="0.25">
      <c r="A2348" s="112">
        <v>44793</v>
      </c>
      <c r="B2348" s="21" t="s">
        <v>7914</v>
      </c>
      <c r="C2348" s="13" t="s">
        <v>169</v>
      </c>
      <c r="D2348" s="764">
        <v>273</v>
      </c>
      <c r="E2348" s="22">
        <v>126250</v>
      </c>
      <c r="F2348" s="19"/>
      <c r="G2348" s="752">
        <f t="shared" si="43"/>
        <v>126250</v>
      </c>
      <c r="H2348" s="13"/>
    </row>
    <row r="2349" spans="1:8" hidden="1" x14ac:dyDescent="0.25">
      <c r="A2349" s="112">
        <v>44793</v>
      </c>
      <c r="B2349" s="21" t="s">
        <v>7914</v>
      </c>
      <c r="C2349" s="13" t="s">
        <v>164</v>
      </c>
      <c r="D2349" s="764" t="s">
        <v>8206</v>
      </c>
      <c r="E2349" s="22">
        <v>58635</v>
      </c>
      <c r="F2349" s="19"/>
      <c r="G2349" s="14">
        <f t="shared" si="43"/>
        <v>58635</v>
      </c>
      <c r="H2349" s="13"/>
    </row>
    <row r="2350" spans="1:8" hidden="1" x14ac:dyDescent="0.25">
      <c r="A2350" s="112">
        <v>44793</v>
      </c>
      <c r="B2350" s="21" t="s">
        <v>1399</v>
      </c>
      <c r="C2350" s="13" t="s">
        <v>164</v>
      </c>
      <c r="D2350" s="764"/>
      <c r="E2350" s="22">
        <v>10762</v>
      </c>
      <c r="F2350" s="19"/>
      <c r="G2350" s="14">
        <f t="shared" si="43"/>
        <v>10762</v>
      </c>
      <c r="H2350" s="13" t="s">
        <v>8207</v>
      </c>
    </row>
    <row r="2351" spans="1:8" ht="15.75" hidden="1" customHeight="1" x14ac:dyDescent="0.25">
      <c r="A2351" s="112">
        <v>44795</v>
      </c>
      <c r="B2351" s="21" t="s">
        <v>7914</v>
      </c>
      <c r="C2351" s="13" t="s">
        <v>169</v>
      </c>
      <c r="D2351" s="764" t="s">
        <v>8319</v>
      </c>
      <c r="E2351" s="22">
        <v>10750</v>
      </c>
      <c r="F2351" s="19"/>
      <c r="G2351" s="752">
        <f t="shared" si="43"/>
        <v>10750</v>
      </c>
      <c r="H2351" s="13"/>
    </row>
    <row r="2352" spans="1:8" ht="15.75" hidden="1" customHeight="1" x14ac:dyDescent="0.25">
      <c r="A2352" s="112">
        <v>44795</v>
      </c>
      <c r="B2352" s="21" t="s">
        <v>7914</v>
      </c>
      <c r="C2352" s="13" t="s">
        <v>166</v>
      </c>
      <c r="D2352" s="764" t="s">
        <v>8211</v>
      </c>
      <c r="E2352" s="22">
        <v>115000</v>
      </c>
      <c r="F2352" s="19"/>
      <c r="G2352" s="14">
        <f t="shared" si="43"/>
        <v>115000</v>
      </c>
      <c r="H2352" s="13"/>
    </row>
    <row r="2353" spans="1:8" hidden="1" x14ac:dyDescent="0.25">
      <c r="A2353" s="112">
        <v>44796</v>
      </c>
      <c r="B2353" s="21" t="s">
        <v>7914</v>
      </c>
      <c r="C2353" s="13" t="s">
        <v>169</v>
      </c>
      <c r="D2353" s="764">
        <v>287</v>
      </c>
      <c r="E2353" s="22">
        <v>10750</v>
      </c>
      <c r="F2353" s="19"/>
      <c r="G2353" s="752">
        <f t="shared" si="43"/>
        <v>10750</v>
      </c>
      <c r="H2353" s="13"/>
    </row>
    <row r="2354" spans="1:8" hidden="1" x14ac:dyDescent="0.25">
      <c r="A2354" s="112">
        <v>44797</v>
      </c>
      <c r="B2354" s="21" t="s">
        <v>6953</v>
      </c>
      <c r="C2354" s="13" t="s">
        <v>169</v>
      </c>
      <c r="D2354" s="764"/>
      <c r="E2354" s="22"/>
      <c r="F2354" s="19">
        <v>19000</v>
      </c>
      <c r="G2354" s="752">
        <f t="shared" ref="G2354:G2379" si="44">E2354-F2354</f>
        <v>-19000</v>
      </c>
      <c r="H2354" s="13" t="s">
        <v>7869</v>
      </c>
    </row>
    <row r="2355" spans="1:8" hidden="1" x14ac:dyDescent="0.25">
      <c r="A2355" s="112">
        <v>44797</v>
      </c>
      <c r="B2355" s="21" t="s">
        <v>6516</v>
      </c>
      <c r="C2355" s="13" t="s">
        <v>169</v>
      </c>
      <c r="D2355" s="764"/>
      <c r="E2355" s="22"/>
      <c r="F2355" s="19">
        <v>16410</v>
      </c>
      <c r="G2355" s="752">
        <f t="shared" si="44"/>
        <v>-16410</v>
      </c>
      <c r="H2355" s="13" t="s">
        <v>7869</v>
      </c>
    </row>
    <row r="2356" spans="1:8" hidden="1" x14ac:dyDescent="0.25">
      <c r="A2356" s="112">
        <v>44797</v>
      </c>
      <c r="B2356" s="21" t="s">
        <v>7914</v>
      </c>
      <c r="C2356" s="13" t="s">
        <v>169</v>
      </c>
      <c r="D2356" s="764"/>
      <c r="E2356" s="22"/>
      <c r="F2356" s="19">
        <v>42000</v>
      </c>
      <c r="G2356" s="752">
        <f t="shared" si="44"/>
        <v>-42000</v>
      </c>
      <c r="H2356" s="13" t="s">
        <v>7869</v>
      </c>
    </row>
    <row r="2357" spans="1:8" hidden="1" x14ac:dyDescent="0.25">
      <c r="A2357" s="112">
        <v>44797</v>
      </c>
      <c r="B2357" s="21" t="s">
        <v>8034</v>
      </c>
      <c r="C2357" s="13" t="s">
        <v>169</v>
      </c>
      <c r="D2357" s="764"/>
      <c r="E2357" s="22"/>
      <c r="F2357" s="19">
        <v>114000</v>
      </c>
      <c r="G2357" s="752">
        <f t="shared" si="44"/>
        <v>-114000</v>
      </c>
      <c r="H2357" s="13" t="s">
        <v>7869</v>
      </c>
    </row>
    <row r="2358" spans="1:8" hidden="1" x14ac:dyDescent="0.25">
      <c r="A2358" s="112">
        <v>44798</v>
      </c>
      <c r="B2358" s="21" t="s">
        <v>7914</v>
      </c>
      <c r="C2358" s="13" t="s">
        <v>169</v>
      </c>
      <c r="D2358" s="764" t="s">
        <v>8212</v>
      </c>
      <c r="E2358" s="22">
        <v>5885</v>
      </c>
      <c r="F2358" s="19"/>
      <c r="G2358" s="14">
        <f t="shared" si="44"/>
        <v>5885</v>
      </c>
      <c r="H2358" s="13"/>
    </row>
    <row r="2359" spans="1:8" hidden="1" x14ac:dyDescent="0.25">
      <c r="A2359" s="112">
        <v>44800</v>
      </c>
      <c r="B2359" s="21" t="s">
        <v>7914</v>
      </c>
      <c r="C2359" s="13" t="s">
        <v>7240</v>
      </c>
      <c r="D2359" s="764"/>
      <c r="E2359" s="22"/>
      <c r="F2359" s="19">
        <v>30000</v>
      </c>
      <c r="G2359" s="752">
        <f t="shared" si="44"/>
        <v>-30000</v>
      </c>
      <c r="H2359" s="13" t="s">
        <v>1156</v>
      </c>
    </row>
    <row r="2360" spans="1:8" ht="18.75" hidden="1" x14ac:dyDescent="0.25">
      <c r="A2360" s="112">
        <v>44802</v>
      </c>
      <c r="B2360" s="21" t="s">
        <v>1399</v>
      </c>
      <c r="C2360" s="13" t="s">
        <v>2195</v>
      </c>
      <c r="D2360" s="764"/>
      <c r="E2360" s="22"/>
      <c r="F2360" s="19">
        <v>91480</v>
      </c>
      <c r="G2360" s="752">
        <f t="shared" si="44"/>
        <v>-91480</v>
      </c>
      <c r="H2360" s="754" t="s">
        <v>8202</v>
      </c>
    </row>
    <row r="2361" spans="1:8" ht="18.75" hidden="1" x14ac:dyDescent="0.25">
      <c r="A2361" s="112">
        <v>44802</v>
      </c>
      <c r="B2361" s="21" t="s">
        <v>6503</v>
      </c>
      <c r="C2361" s="13" t="s">
        <v>2195</v>
      </c>
      <c r="D2361" s="764"/>
      <c r="E2361" s="22"/>
      <c r="F2361" s="19">
        <v>48520</v>
      </c>
      <c r="G2361" s="752">
        <f t="shared" si="44"/>
        <v>-48520</v>
      </c>
      <c r="H2361" s="754"/>
    </row>
    <row r="2362" spans="1:8" hidden="1" x14ac:dyDescent="0.25">
      <c r="A2362" s="112">
        <v>44802</v>
      </c>
      <c r="B2362" s="21" t="s">
        <v>8034</v>
      </c>
      <c r="C2362" s="13" t="s">
        <v>3010</v>
      </c>
      <c r="D2362" s="764"/>
      <c r="E2362" s="22">
        <v>27000</v>
      </c>
      <c r="F2362" s="19"/>
      <c r="G2362" s="14">
        <f t="shared" si="44"/>
        <v>27000</v>
      </c>
      <c r="H2362" s="13" t="s">
        <v>8293</v>
      </c>
    </row>
    <row r="2363" spans="1:8" hidden="1" x14ac:dyDescent="0.25">
      <c r="A2363" s="112">
        <v>44802</v>
      </c>
      <c r="B2363" s="21" t="s">
        <v>8034</v>
      </c>
      <c r="C2363" s="13" t="s">
        <v>3010</v>
      </c>
      <c r="D2363" s="764"/>
      <c r="E2363" s="22">
        <v>129999</v>
      </c>
      <c r="F2363" s="19"/>
      <c r="G2363" s="14">
        <f t="shared" si="44"/>
        <v>129999</v>
      </c>
      <c r="H2363" s="13"/>
    </row>
    <row r="2364" spans="1:8" hidden="1" x14ac:dyDescent="0.25">
      <c r="A2364" s="112">
        <v>44803</v>
      </c>
      <c r="B2364" s="21" t="s">
        <v>7914</v>
      </c>
      <c r="C2364" s="13" t="s">
        <v>7240</v>
      </c>
      <c r="D2364" s="764"/>
      <c r="E2364" s="22">
        <v>-62900</v>
      </c>
      <c r="F2364" s="19"/>
      <c r="G2364" s="752">
        <f t="shared" si="44"/>
        <v>-62900</v>
      </c>
      <c r="H2364" s="13" t="s">
        <v>8204</v>
      </c>
    </row>
    <row r="2365" spans="1:8" hidden="1" x14ac:dyDescent="0.25">
      <c r="A2365" s="112">
        <v>44803</v>
      </c>
      <c r="B2365" s="21" t="s">
        <v>7914</v>
      </c>
      <c r="C2365" s="13" t="s">
        <v>7240</v>
      </c>
      <c r="D2365" s="764"/>
      <c r="E2365" s="22">
        <v>47040</v>
      </c>
      <c r="F2365" s="19"/>
      <c r="G2365" s="752">
        <f t="shared" si="44"/>
        <v>47040</v>
      </c>
      <c r="H2365" s="13" t="s">
        <v>8205</v>
      </c>
    </row>
    <row r="2366" spans="1:8" hidden="1" x14ac:dyDescent="0.25">
      <c r="A2366" s="112">
        <v>44803</v>
      </c>
      <c r="B2366" s="21" t="s">
        <v>7553</v>
      </c>
      <c r="C2366" s="13" t="s">
        <v>7240</v>
      </c>
      <c r="D2366" s="764"/>
      <c r="E2366" s="22"/>
      <c r="F2366" s="19">
        <v>2840</v>
      </c>
      <c r="G2366" s="752">
        <f t="shared" si="44"/>
        <v>-2840</v>
      </c>
      <c r="H2366" s="13" t="s">
        <v>3917</v>
      </c>
    </row>
    <row r="2367" spans="1:8" hidden="1" x14ac:dyDescent="0.25">
      <c r="A2367" s="112">
        <v>44803</v>
      </c>
      <c r="B2367" s="21" t="s">
        <v>7914</v>
      </c>
      <c r="C2367" s="13" t="s">
        <v>7240</v>
      </c>
      <c r="D2367" s="776">
        <v>15</v>
      </c>
      <c r="E2367" s="22">
        <v>111730</v>
      </c>
      <c r="F2367" s="19"/>
      <c r="G2367" s="752">
        <f t="shared" si="44"/>
        <v>111730</v>
      </c>
      <c r="H2367" s="13"/>
    </row>
    <row r="2368" spans="1:8" hidden="1" x14ac:dyDescent="0.25">
      <c r="A2368" s="112">
        <v>44803</v>
      </c>
      <c r="B2368" s="21" t="s">
        <v>7914</v>
      </c>
      <c r="C2368" s="13" t="s">
        <v>7240</v>
      </c>
      <c r="D2368" s="764"/>
      <c r="E2368" s="22"/>
      <c r="F2368" s="19">
        <v>100000</v>
      </c>
      <c r="G2368" s="14">
        <f t="shared" si="44"/>
        <v>-100000</v>
      </c>
      <c r="H2368" s="13" t="s">
        <v>8226</v>
      </c>
    </row>
    <row r="2369" spans="1:8" hidden="1" x14ac:dyDescent="0.25">
      <c r="A2369" s="112">
        <v>44803</v>
      </c>
      <c r="B2369" s="21" t="s">
        <v>7914</v>
      </c>
      <c r="C2369" s="13" t="s">
        <v>7240</v>
      </c>
      <c r="D2369" s="764"/>
      <c r="E2369" s="22"/>
      <c r="F2369" s="19">
        <v>100000</v>
      </c>
      <c r="G2369" s="14">
        <f t="shared" si="44"/>
        <v>-100000</v>
      </c>
      <c r="H2369" s="13" t="s">
        <v>8227</v>
      </c>
    </row>
    <row r="2370" spans="1:8" hidden="1" x14ac:dyDescent="0.25">
      <c r="A2370" s="112">
        <v>44803</v>
      </c>
      <c r="B2370" s="21" t="s">
        <v>7914</v>
      </c>
      <c r="C2370" s="13" t="s">
        <v>7240</v>
      </c>
      <c r="D2370" s="764"/>
      <c r="E2370" s="22"/>
      <c r="F2370" s="19">
        <v>139000</v>
      </c>
      <c r="G2370" s="14">
        <f t="shared" si="44"/>
        <v>-139000</v>
      </c>
      <c r="H2370" s="13" t="s">
        <v>8228</v>
      </c>
    </row>
    <row r="2371" spans="1:8" hidden="1" x14ac:dyDescent="0.25">
      <c r="A2371" s="112">
        <v>44805</v>
      </c>
      <c r="B2371" s="21" t="s">
        <v>7914</v>
      </c>
      <c r="C2371" s="13" t="s">
        <v>169</v>
      </c>
      <c r="D2371" s="764" t="s">
        <v>8320</v>
      </c>
      <c r="E2371" s="22">
        <v>68150</v>
      </c>
      <c r="F2371" s="19"/>
      <c r="G2371" s="14">
        <f t="shared" si="44"/>
        <v>68150</v>
      </c>
      <c r="H2371" s="13"/>
    </row>
    <row r="2372" spans="1:8" hidden="1" x14ac:dyDescent="0.25">
      <c r="A2372" s="112">
        <v>44807</v>
      </c>
      <c r="B2372" s="21" t="s">
        <v>8034</v>
      </c>
      <c r="C2372" s="13" t="s">
        <v>3010</v>
      </c>
      <c r="D2372" s="764"/>
      <c r="E2372" s="22"/>
      <c r="F2372" s="19">
        <v>22500</v>
      </c>
      <c r="G2372" s="14">
        <f t="shared" si="44"/>
        <v>-22500</v>
      </c>
      <c r="H2372" s="13" t="s">
        <v>1156</v>
      </c>
    </row>
    <row r="2373" spans="1:8" hidden="1" x14ac:dyDescent="0.25">
      <c r="A2373" s="112">
        <v>44811</v>
      </c>
      <c r="B2373" s="21" t="s">
        <v>10139</v>
      </c>
      <c r="C2373" s="13" t="s">
        <v>5680</v>
      </c>
      <c r="D2373" s="764"/>
      <c r="E2373" s="22"/>
      <c r="F2373" s="19">
        <v>131000</v>
      </c>
      <c r="G2373" s="14">
        <f t="shared" si="44"/>
        <v>-131000</v>
      </c>
      <c r="H2373" s="13" t="s">
        <v>3917</v>
      </c>
    </row>
    <row r="2374" spans="1:8" hidden="1" x14ac:dyDescent="0.25">
      <c r="A2374" s="112">
        <v>44809</v>
      </c>
      <c r="B2374" s="21" t="s">
        <v>1399</v>
      </c>
      <c r="C2374" s="13" t="s">
        <v>5680</v>
      </c>
      <c r="D2374" s="764"/>
      <c r="E2374" s="22"/>
      <c r="F2374" s="19">
        <v>150000</v>
      </c>
      <c r="G2374" s="14">
        <f t="shared" si="44"/>
        <v>-150000</v>
      </c>
      <c r="H2374" s="13" t="s">
        <v>8231</v>
      </c>
    </row>
    <row r="2375" spans="1:8" hidden="1" x14ac:dyDescent="0.25">
      <c r="A2375" s="112">
        <v>44809</v>
      </c>
      <c r="B2375" s="21" t="s">
        <v>8034</v>
      </c>
      <c r="C2375" s="13" t="s">
        <v>3010</v>
      </c>
      <c r="D2375" s="764"/>
      <c r="E2375" s="22">
        <v>27000</v>
      </c>
      <c r="F2375" s="19"/>
      <c r="G2375" s="14">
        <f t="shared" si="44"/>
        <v>27000</v>
      </c>
      <c r="H2375" s="13" t="s">
        <v>1156</v>
      </c>
    </row>
    <row r="2376" spans="1:8" hidden="1" x14ac:dyDescent="0.25">
      <c r="A2376" s="112">
        <v>44809</v>
      </c>
      <c r="B2376" s="21" t="s">
        <v>8034</v>
      </c>
      <c r="C2376" s="13" t="s">
        <v>3010</v>
      </c>
      <c r="D2376" s="764"/>
      <c r="E2376" s="22">
        <v>45323</v>
      </c>
      <c r="F2376" s="19"/>
      <c r="G2376" s="14">
        <f t="shared" si="44"/>
        <v>45323</v>
      </c>
      <c r="H2376" s="13"/>
    </row>
    <row r="2377" spans="1:8" hidden="1" x14ac:dyDescent="0.25">
      <c r="A2377" s="112">
        <v>44809</v>
      </c>
      <c r="B2377" s="21" t="s">
        <v>8034</v>
      </c>
      <c r="C2377" s="13" t="s">
        <v>7465</v>
      </c>
      <c r="D2377" s="764" t="s">
        <v>8303</v>
      </c>
      <c r="E2377" s="22">
        <v>59395</v>
      </c>
      <c r="F2377" s="19"/>
      <c r="G2377" s="14">
        <f t="shared" si="44"/>
        <v>59395</v>
      </c>
      <c r="H2377" s="13"/>
    </row>
    <row r="2378" spans="1:8" hidden="1" x14ac:dyDescent="0.25">
      <c r="A2378" s="112">
        <v>44809</v>
      </c>
      <c r="B2378" s="21" t="s">
        <v>8034</v>
      </c>
      <c r="C2378" s="13" t="s">
        <v>7465</v>
      </c>
      <c r="D2378" s="764" t="s">
        <v>8304</v>
      </c>
      <c r="E2378" s="22">
        <v>935180</v>
      </c>
      <c r="F2378" s="19"/>
      <c r="G2378" s="14">
        <f t="shared" si="44"/>
        <v>935180</v>
      </c>
      <c r="H2378" s="13"/>
    </row>
    <row r="2379" spans="1:8" hidden="1" x14ac:dyDescent="0.25">
      <c r="A2379" s="112">
        <v>44809</v>
      </c>
      <c r="B2379" s="21" t="s">
        <v>8034</v>
      </c>
      <c r="C2379" s="13" t="s">
        <v>7465</v>
      </c>
      <c r="D2379" s="764" t="s">
        <v>8305</v>
      </c>
      <c r="E2379" s="22">
        <v>28800</v>
      </c>
      <c r="F2379" s="19"/>
      <c r="G2379" s="14">
        <f t="shared" si="44"/>
        <v>28800</v>
      </c>
      <c r="H2379" s="13"/>
    </row>
    <row r="2380" spans="1:8" hidden="1" x14ac:dyDescent="0.25">
      <c r="A2380" s="112">
        <v>44809</v>
      </c>
      <c r="B2380" s="21" t="s">
        <v>8034</v>
      </c>
      <c r="C2380" s="13" t="s">
        <v>7465</v>
      </c>
      <c r="D2380" s="764" t="s">
        <v>8306</v>
      </c>
      <c r="E2380" s="22">
        <v>421212</v>
      </c>
      <c r="F2380" s="19"/>
      <c r="G2380" s="14">
        <f t="shared" ref="G2380:G2401" si="45">E2380-F2380</f>
        <v>421212</v>
      </c>
      <c r="H2380" s="13"/>
    </row>
    <row r="2381" spans="1:8" hidden="1" x14ac:dyDescent="0.25">
      <c r="A2381" s="112">
        <v>44809</v>
      </c>
      <c r="B2381" s="21" t="s">
        <v>8034</v>
      </c>
      <c r="C2381" s="13" t="s">
        <v>7465</v>
      </c>
      <c r="D2381" s="764" t="s">
        <v>8307</v>
      </c>
      <c r="E2381" s="22">
        <v>371865</v>
      </c>
      <c r="F2381" s="19"/>
      <c r="G2381" s="14">
        <f t="shared" si="45"/>
        <v>371865</v>
      </c>
      <c r="H2381" s="13"/>
    </row>
    <row r="2382" spans="1:8" hidden="1" x14ac:dyDescent="0.25">
      <c r="A2382" s="112">
        <v>44811</v>
      </c>
      <c r="B2382" s="21" t="s">
        <v>8034</v>
      </c>
      <c r="C2382" s="13" t="s">
        <v>8445</v>
      </c>
      <c r="D2382" s="764" t="s">
        <v>8446</v>
      </c>
      <c r="E2382" s="22">
        <v>200000</v>
      </c>
      <c r="F2382" s="19"/>
      <c r="G2382" s="14">
        <f t="shared" si="45"/>
        <v>200000</v>
      </c>
      <c r="H2382" s="13" t="s">
        <v>8509</v>
      </c>
    </row>
    <row r="2383" spans="1:8" hidden="1" x14ac:dyDescent="0.25">
      <c r="A2383" s="112">
        <v>44811</v>
      </c>
      <c r="B2383" s="21" t="s">
        <v>1399</v>
      </c>
      <c r="C2383" s="13" t="s">
        <v>7240</v>
      </c>
      <c r="D2383" s="764" t="s">
        <v>8356</v>
      </c>
      <c r="E2383" s="22">
        <v>854151</v>
      </c>
      <c r="F2383" s="19"/>
      <c r="G2383" s="14">
        <f t="shared" si="45"/>
        <v>854151</v>
      </c>
      <c r="H2383" s="13"/>
    </row>
    <row r="2384" spans="1:8" hidden="1" x14ac:dyDescent="0.25">
      <c r="A2384" s="112">
        <v>44816</v>
      </c>
      <c r="B2384" s="21" t="s">
        <v>6509</v>
      </c>
      <c r="C2384" s="13" t="s">
        <v>3010</v>
      </c>
      <c r="D2384" s="764"/>
      <c r="E2384" s="22"/>
      <c r="F2384" s="19">
        <v>4661</v>
      </c>
      <c r="G2384" s="14">
        <f t="shared" si="45"/>
        <v>-4661</v>
      </c>
      <c r="H2384" s="13" t="s">
        <v>3917</v>
      </c>
    </row>
    <row r="2385" spans="1:8" hidden="1" x14ac:dyDescent="0.25">
      <c r="A2385" s="112">
        <v>44816</v>
      </c>
      <c r="B2385" s="21" t="s">
        <v>8034</v>
      </c>
      <c r="C2385" s="13" t="s">
        <v>7465</v>
      </c>
      <c r="D2385" s="764" t="s">
        <v>8393</v>
      </c>
      <c r="E2385" s="22">
        <v>20800</v>
      </c>
      <c r="F2385" s="19"/>
      <c r="G2385" s="14">
        <f t="shared" si="45"/>
        <v>20800</v>
      </c>
      <c r="H2385" s="13"/>
    </row>
    <row r="2386" spans="1:8" hidden="1" x14ac:dyDescent="0.25">
      <c r="A2386" s="112">
        <v>44818</v>
      </c>
      <c r="B2386" s="21" t="s">
        <v>8034</v>
      </c>
      <c r="C2386" s="13" t="s">
        <v>180</v>
      </c>
      <c r="D2386" s="764" t="s">
        <v>8357</v>
      </c>
      <c r="E2386" s="22">
        <v>100800</v>
      </c>
      <c r="F2386" s="19"/>
      <c r="G2386" s="14">
        <f t="shared" si="45"/>
        <v>100800</v>
      </c>
      <c r="H2386" s="13"/>
    </row>
    <row r="2387" spans="1:8" hidden="1" x14ac:dyDescent="0.25">
      <c r="A2387" s="112">
        <v>44818</v>
      </c>
      <c r="B2387" s="21" t="s">
        <v>8034</v>
      </c>
      <c r="C2387" s="13" t="s">
        <v>7465</v>
      </c>
      <c r="D2387" s="764" t="s">
        <v>8308</v>
      </c>
      <c r="E2387" s="22">
        <v>274016</v>
      </c>
      <c r="F2387" s="19"/>
      <c r="G2387" s="14">
        <f t="shared" si="45"/>
        <v>274016</v>
      </c>
      <c r="H2387" s="13"/>
    </row>
    <row r="2388" spans="1:8" hidden="1" x14ac:dyDescent="0.25">
      <c r="A2388" s="112">
        <v>44819</v>
      </c>
      <c r="B2388" s="21" t="s">
        <v>7946</v>
      </c>
      <c r="C2388" s="13" t="s">
        <v>7465</v>
      </c>
      <c r="D2388" s="764" t="s">
        <v>8309</v>
      </c>
      <c r="E2388" s="22">
        <v>111043</v>
      </c>
      <c r="F2388" s="19"/>
      <c r="G2388" s="14">
        <f t="shared" si="45"/>
        <v>111043</v>
      </c>
      <c r="H2388" s="13"/>
    </row>
    <row r="2389" spans="1:8" hidden="1" x14ac:dyDescent="0.25">
      <c r="A2389" s="112">
        <v>44819</v>
      </c>
      <c r="B2389" s="21" t="s">
        <v>7914</v>
      </c>
      <c r="C2389" s="13" t="s">
        <v>8384</v>
      </c>
      <c r="D2389" s="764" t="s">
        <v>8385</v>
      </c>
      <c r="E2389" s="22">
        <v>455186</v>
      </c>
      <c r="F2389" s="19"/>
      <c r="G2389" s="14">
        <f t="shared" si="45"/>
        <v>455186</v>
      </c>
      <c r="H2389" s="13"/>
    </row>
    <row r="2390" spans="1:8" hidden="1" x14ac:dyDescent="0.25">
      <c r="A2390" s="112">
        <v>44819</v>
      </c>
      <c r="B2390" s="21" t="s">
        <v>8034</v>
      </c>
      <c r="C2390" s="13" t="s">
        <v>8384</v>
      </c>
      <c r="D2390" s="764" t="s">
        <v>8386</v>
      </c>
      <c r="E2390" s="22">
        <v>47092</v>
      </c>
      <c r="F2390" s="19"/>
      <c r="G2390" s="14">
        <f t="shared" si="45"/>
        <v>47092</v>
      </c>
      <c r="H2390" s="13"/>
    </row>
    <row r="2391" spans="1:8" hidden="1" x14ac:dyDescent="0.25">
      <c r="A2391" s="112">
        <v>44820</v>
      </c>
      <c r="B2391" s="21" t="s">
        <v>8068</v>
      </c>
      <c r="C2391" s="13" t="s">
        <v>166</v>
      </c>
      <c r="D2391" s="764" t="s">
        <v>8354</v>
      </c>
      <c r="E2391" s="22">
        <v>31200</v>
      </c>
      <c r="F2391" s="19"/>
      <c r="G2391" s="14">
        <f t="shared" si="45"/>
        <v>31200</v>
      </c>
      <c r="H2391" s="13"/>
    </row>
    <row r="2392" spans="1:8" hidden="1" x14ac:dyDescent="0.25">
      <c r="A2392" s="112">
        <v>44820</v>
      </c>
      <c r="B2392" s="21" t="s">
        <v>7914</v>
      </c>
      <c r="C2392" s="13" t="s">
        <v>180</v>
      </c>
      <c r="D2392" s="764" t="s">
        <v>8358</v>
      </c>
      <c r="E2392" s="22">
        <v>59880</v>
      </c>
      <c r="F2392" s="19"/>
      <c r="G2392" s="14">
        <f t="shared" si="45"/>
        <v>59880</v>
      </c>
      <c r="H2392" s="13"/>
    </row>
    <row r="2393" spans="1:8" hidden="1" x14ac:dyDescent="0.25">
      <c r="A2393" s="112">
        <v>44823</v>
      </c>
      <c r="B2393" s="21" t="s">
        <v>2932</v>
      </c>
      <c r="C2393" s="13" t="s">
        <v>6765</v>
      </c>
      <c r="D2393" s="764" t="s">
        <v>8391</v>
      </c>
      <c r="E2393" s="22">
        <v>76350</v>
      </c>
      <c r="F2393" s="19"/>
      <c r="G2393" s="14">
        <f t="shared" si="45"/>
        <v>76350</v>
      </c>
      <c r="H2393" s="13"/>
    </row>
    <row r="2394" spans="1:8" hidden="1" x14ac:dyDescent="0.25">
      <c r="A2394" s="112">
        <v>44827</v>
      </c>
      <c r="B2394" s="21" t="s">
        <v>8034</v>
      </c>
      <c r="C2394" s="13" t="s">
        <v>7465</v>
      </c>
      <c r="D2394" s="764" t="s">
        <v>8442</v>
      </c>
      <c r="E2394" s="22">
        <v>41600</v>
      </c>
      <c r="F2394" s="19"/>
      <c r="G2394" s="14">
        <f t="shared" si="45"/>
        <v>41600</v>
      </c>
      <c r="H2394" s="13"/>
    </row>
    <row r="2395" spans="1:8" hidden="1" x14ac:dyDescent="0.25">
      <c r="A2395" s="112">
        <v>44827</v>
      </c>
      <c r="B2395" s="21" t="s">
        <v>8034</v>
      </c>
      <c r="C2395" s="13" t="s">
        <v>7465</v>
      </c>
      <c r="D2395" s="764" t="s">
        <v>8443</v>
      </c>
      <c r="E2395" s="22">
        <v>255657</v>
      </c>
      <c r="F2395" s="19"/>
      <c r="G2395" s="14">
        <f t="shared" si="45"/>
        <v>255657</v>
      </c>
      <c r="H2395" s="13"/>
    </row>
    <row r="2396" spans="1:8" hidden="1" x14ac:dyDescent="0.25">
      <c r="A2396" s="112">
        <v>44827</v>
      </c>
      <c r="B2396" s="21" t="s">
        <v>8068</v>
      </c>
      <c r="C2396" s="13" t="s">
        <v>162</v>
      </c>
      <c r="D2396" s="764" t="s">
        <v>8376</v>
      </c>
      <c r="E2396" s="22">
        <v>17510</v>
      </c>
      <c r="F2396" s="19"/>
      <c r="G2396" s="14">
        <f t="shared" si="45"/>
        <v>17510</v>
      </c>
      <c r="H2396" s="13" t="s">
        <v>8378</v>
      </c>
    </row>
    <row r="2397" spans="1:8" hidden="1" x14ac:dyDescent="0.25">
      <c r="A2397" s="112">
        <v>44828</v>
      </c>
      <c r="B2397" s="21" t="s">
        <v>3945</v>
      </c>
      <c r="C2397" s="13" t="s">
        <v>437</v>
      </c>
      <c r="D2397" s="764" t="s">
        <v>8355</v>
      </c>
      <c r="E2397" s="22">
        <v>68000</v>
      </c>
      <c r="F2397" s="19"/>
      <c r="G2397" s="14">
        <f t="shared" si="45"/>
        <v>68000</v>
      </c>
      <c r="H2397" s="13"/>
    </row>
    <row r="2398" spans="1:8" ht="15.75" hidden="1" customHeight="1" x14ac:dyDescent="0.25">
      <c r="A2398" s="112">
        <v>44831</v>
      </c>
      <c r="B2398" s="21" t="s">
        <v>7914</v>
      </c>
      <c r="C2398" s="13" t="s">
        <v>7240</v>
      </c>
      <c r="D2398" s="764"/>
      <c r="E2398" s="22"/>
      <c r="F2398" s="19">
        <v>109040</v>
      </c>
      <c r="G2398" s="14">
        <f t="shared" si="45"/>
        <v>-109040</v>
      </c>
      <c r="H2398" s="755" t="s">
        <v>8360</v>
      </c>
    </row>
    <row r="2399" spans="1:8" hidden="1" x14ac:dyDescent="0.25">
      <c r="A2399" s="112">
        <v>44831</v>
      </c>
      <c r="B2399" s="21" t="s">
        <v>8034</v>
      </c>
      <c r="C2399" s="13" t="s">
        <v>7240</v>
      </c>
      <c r="D2399" s="764"/>
      <c r="E2399" s="22"/>
      <c r="F2399" s="19">
        <v>390960</v>
      </c>
      <c r="G2399" s="14">
        <f t="shared" si="45"/>
        <v>-390960</v>
      </c>
      <c r="H2399" s="755"/>
    </row>
    <row r="2400" spans="1:8" hidden="1" x14ac:dyDescent="0.25">
      <c r="A2400" s="112">
        <v>44833</v>
      </c>
      <c r="B2400" s="21" t="s">
        <v>8034</v>
      </c>
      <c r="C2400" s="13" t="s">
        <v>7465</v>
      </c>
      <c r="D2400" s="764" t="s">
        <v>8444</v>
      </c>
      <c r="E2400" s="22">
        <v>232416</v>
      </c>
      <c r="F2400" s="19"/>
      <c r="G2400" s="14">
        <f t="shared" si="45"/>
        <v>232416</v>
      </c>
      <c r="H2400" s="756"/>
    </row>
    <row r="2401" spans="1:8" hidden="1" x14ac:dyDescent="0.25">
      <c r="A2401" s="112">
        <v>44835</v>
      </c>
      <c r="B2401" s="21" t="s">
        <v>7914</v>
      </c>
      <c r="C2401" s="13" t="s">
        <v>7465</v>
      </c>
      <c r="D2401" s="764" t="s">
        <v>8394</v>
      </c>
      <c r="E2401" s="22">
        <v>651281</v>
      </c>
      <c r="F2401" s="19"/>
      <c r="G2401" s="14">
        <f t="shared" si="45"/>
        <v>651281</v>
      </c>
      <c r="H2401" s="13"/>
    </row>
    <row r="2402" spans="1:8" hidden="1" x14ac:dyDescent="0.25">
      <c r="A2402" s="112">
        <v>44835</v>
      </c>
      <c r="B2402" s="21" t="s">
        <v>7914</v>
      </c>
      <c r="C2402" s="13" t="s">
        <v>437</v>
      </c>
      <c r="D2402" s="764" t="s">
        <v>8395</v>
      </c>
      <c r="E2402" s="22">
        <v>42000</v>
      </c>
      <c r="F2402" s="19"/>
      <c r="G2402" s="14">
        <f t="shared" ref="G2402:G2424" si="46">E2402-F2402</f>
        <v>42000</v>
      </c>
      <c r="H2402" s="13"/>
    </row>
    <row r="2403" spans="1:8" hidden="1" x14ac:dyDescent="0.25">
      <c r="A2403" s="112">
        <v>44837</v>
      </c>
      <c r="B2403" s="21" t="s">
        <v>8068</v>
      </c>
      <c r="C2403" s="13" t="s">
        <v>8384</v>
      </c>
      <c r="D2403" s="764" t="s">
        <v>7680</v>
      </c>
      <c r="E2403" s="22">
        <v>9067</v>
      </c>
      <c r="F2403" s="19"/>
      <c r="G2403" s="14">
        <f t="shared" si="46"/>
        <v>9067</v>
      </c>
      <c r="H2403" s="13"/>
    </row>
    <row r="2404" spans="1:8" hidden="1" x14ac:dyDescent="0.25">
      <c r="A2404" s="112">
        <v>44837</v>
      </c>
      <c r="B2404" s="21" t="s">
        <v>8034</v>
      </c>
      <c r="C2404" s="13" t="s">
        <v>8384</v>
      </c>
      <c r="D2404" s="764" t="s">
        <v>8095</v>
      </c>
      <c r="E2404" s="22">
        <v>154641</v>
      </c>
      <c r="F2404" s="19"/>
      <c r="G2404" s="14">
        <f t="shared" si="46"/>
        <v>154641</v>
      </c>
      <c r="H2404" s="13"/>
    </row>
    <row r="2405" spans="1:8" hidden="1" x14ac:dyDescent="0.25">
      <c r="A2405" s="112">
        <v>44837</v>
      </c>
      <c r="B2405" s="21" t="s">
        <v>7914</v>
      </c>
      <c r="C2405" s="13" t="s">
        <v>8384</v>
      </c>
      <c r="D2405" s="764" t="s">
        <v>8387</v>
      </c>
      <c r="E2405" s="22">
        <v>118082</v>
      </c>
      <c r="F2405" s="19"/>
      <c r="G2405" s="14">
        <f t="shared" si="46"/>
        <v>118082</v>
      </c>
      <c r="H2405" s="13"/>
    </row>
    <row r="2406" spans="1:8" s="730" customFormat="1" ht="31.5" hidden="1" x14ac:dyDescent="0.25">
      <c r="A2406" s="112">
        <v>44837</v>
      </c>
      <c r="B2406" s="742" t="s">
        <v>7914</v>
      </c>
      <c r="C2406" s="749" t="s">
        <v>8384</v>
      </c>
      <c r="D2406" s="777"/>
      <c r="E2406" s="750"/>
      <c r="F2406" s="751">
        <v>343867</v>
      </c>
      <c r="G2406" s="752">
        <f t="shared" si="46"/>
        <v>-343867</v>
      </c>
      <c r="H2406" s="755" t="s">
        <v>8388</v>
      </c>
    </row>
    <row r="2407" spans="1:8" hidden="1" x14ac:dyDescent="0.25">
      <c r="A2407" s="112">
        <v>44837</v>
      </c>
      <c r="B2407" s="21" t="s">
        <v>8034</v>
      </c>
      <c r="C2407" s="749" t="s">
        <v>8384</v>
      </c>
      <c r="D2407" s="764"/>
      <c r="E2407" s="22"/>
      <c r="F2407" s="19">
        <v>167000</v>
      </c>
      <c r="G2407" s="752">
        <f t="shared" si="46"/>
        <v>-167000</v>
      </c>
      <c r="H2407" s="13" t="s">
        <v>8389</v>
      </c>
    </row>
    <row r="2408" spans="1:8" hidden="1" x14ac:dyDescent="0.25">
      <c r="A2408" s="112">
        <v>44838</v>
      </c>
      <c r="B2408" s="21" t="s">
        <v>7914</v>
      </c>
      <c r="C2408" s="13" t="s">
        <v>169</v>
      </c>
      <c r="D2408" s="764" t="s">
        <v>8402</v>
      </c>
      <c r="E2408" s="22">
        <v>2400</v>
      </c>
      <c r="F2408" s="19"/>
      <c r="G2408" s="752">
        <f t="shared" si="46"/>
        <v>2400</v>
      </c>
      <c r="H2408" s="13" t="s">
        <v>8403</v>
      </c>
    </row>
    <row r="2409" spans="1:8" hidden="1" x14ac:dyDescent="0.25">
      <c r="A2409" s="112">
        <v>44838</v>
      </c>
      <c r="B2409" s="21" t="s">
        <v>7914</v>
      </c>
      <c r="C2409" s="13" t="s">
        <v>7465</v>
      </c>
      <c r="D2409" s="764" t="s">
        <v>8484</v>
      </c>
      <c r="E2409" s="22">
        <v>14601</v>
      </c>
      <c r="F2409" s="19"/>
      <c r="G2409" s="752">
        <f t="shared" si="46"/>
        <v>14601</v>
      </c>
      <c r="H2409" s="13"/>
    </row>
    <row r="2410" spans="1:8" hidden="1" x14ac:dyDescent="0.25">
      <c r="A2410" s="112">
        <v>44840</v>
      </c>
      <c r="B2410" s="21" t="s">
        <v>8034</v>
      </c>
      <c r="C2410" s="13" t="s">
        <v>5186</v>
      </c>
      <c r="D2410" s="764"/>
      <c r="E2410" s="22"/>
      <c r="F2410" s="19">
        <v>300000</v>
      </c>
      <c r="G2410" s="752">
        <f t="shared" si="46"/>
        <v>-300000</v>
      </c>
      <c r="H2410" s="13" t="s">
        <v>8412</v>
      </c>
    </row>
    <row r="2411" spans="1:8" hidden="1" x14ac:dyDescent="0.25">
      <c r="A2411" s="112">
        <v>44841</v>
      </c>
      <c r="B2411" s="21" t="s">
        <v>8034</v>
      </c>
      <c r="C2411" s="13" t="s">
        <v>8445</v>
      </c>
      <c r="D2411" s="764" t="s">
        <v>8447</v>
      </c>
      <c r="E2411" s="22">
        <v>120000</v>
      </c>
      <c r="F2411" s="19"/>
      <c r="G2411" s="752">
        <f t="shared" si="46"/>
        <v>120000</v>
      </c>
      <c r="H2411" s="13" t="s">
        <v>8448</v>
      </c>
    </row>
    <row r="2412" spans="1:8" hidden="1" x14ac:dyDescent="0.25">
      <c r="A2412" s="112">
        <v>44845</v>
      </c>
      <c r="B2412" s="21" t="s">
        <v>8329</v>
      </c>
      <c r="C2412" s="13" t="s">
        <v>2195</v>
      </c>
      <c r="D2412" s="764" t="s">
        <v>8460</v>
      </c>
      <c r="E2412" s="22">
        <v>150728</v>
      </c>
      <c r="F2412" s="19"/>
      <c r="G2412" s="752">
        <f t="shared" si="46"/>
        <v>150728</v>
      </c>
      <c r="H2412" s="13" t="s">
        <v>8461</v>
      </c>
    </row>
    <row r="2413" spans="1:8" hidden="1" x14ac:dyDescent="0.25">
      <c r="A2413" s="112">
        <v>44846</v>
      </c>
      <c r="B2413" s="21" t="s">
        <v>8034</v>
      </c>
      <c r="C2413" s="13" t="s">
        <v>8445</v>
      </c>
      <c r="D2413" s="764" t="s">
        <v>8458</v>
      </c>
      <c r="E2413" s="22">
        <v>162000</v>
      </c>
      <c r="F2413" s="19"/>
      <c r="G2413" s="752">
        <f t="shared" si="46"/>
        <v>162000</v>
      </c>
      <c r="H2413" s="13" t="s">
        <v>8459</v>
      </c>
    </row>
    <row r="2414" spans="1:8" hidden="1" x14ac:dyDescent="0.25">
      <c r="A2414" s="112">
        <v>44847</v>
      </c>
      <c r="B2414" s="21" t="s">
        <v>8329</v>
      </c>
      <c r="C2414" s="13" t="s">
        <v>7240</v>
      </c>
      <c r="D2414" s="764"/>
      <c r="E2414" s="22"/>
      <c r="F2414" s="19">
        <v>300000</v>
      </c>
      <c r="G2414" s="752">
        <f t="shared" si="46"/>
        <v>-300000</v>
      </c>
      <c r="H2414" s="13" t="s">
        <v>8469</v>
      </c>
    </row>
    <row r="2415" spans="1:8" hidden="1" x14ac:dyDescent="0.25">
      <c r="A2415" s="112">
        <v>44848</v>
      </c>
      <c r="B2415" s="21" t="s">
        <v>8034</v>
      </c>
      <c r="C2415" s="13" t="s">
        <v>161</v>
      </c>
      <c r="D2415" s="764"/>
      <c r="E2415" s="22"/>
      <c r="F2415" s="19">
        <v>52499</v>
      </c>
      <c r="G2415" s="752">
        <f t="shared" si="46"/>
        <v>-52499</v>
      </c>
      <c r="H2415" s="13" t="s">
        <v>8466</v>
      </c>
    </row>
    <row r="2416" spans="1:8" hidden="1" x14ac:dyDescent="0.25">
      <c r="A2416" s="112">
        <v>44848</v>
      </c>
      <c r="B2416" s="21" t="s">
        <v>7914</v>
      </c>
      <c r="C2416" s="13" t="s">
        <v>169</v>
      </c>
      <c r="D2416" s="764"/>
      <c r="E2416" s="22"/>
      <c r="F2416" s="19">
        <v>224000</v>
      </c>
      <c r="G2416" s="752">
        <f t="shared" si="46"/>
        <v>-224000</v>
      </c>
      <c r="H2416" s="13" t="s">
        <v>8470</v>
      </c>
    </row>
    <row r="2417" spans="1:8" hidden="1" x14ac:dyDescent="0.25">
      <c r="A2417" s="112">
        <v>44848</v>
      </c>
      <c r="B2417" s="21" t="s">
        <v>8034</v>
      </c>
      <c r="C2417" s="13" t="s">
        <v>5186</v>
      </c>
      <c r="D2417" s="764" t="s">
        <v>8512</v>
      </c>
      <c r="E2417" s="22">
        <v>861760</v>
      </c>
      <c r="F2417" s="19"/>
      <c r="G2417" s="752">
        <f t="shared" si="46"/>
        <v>861760</v>
      </c>
      <c r="H2417" s="13"/>
    </row>
    <row r="2418" spans="1:8" hidden="1" x14ac:dyDescent="0.25">
      <c r="A2418" s="112">
        <v>44849</v>
      </c>
      <c r="B2418" s="21" t="s">
        <v>7914</v>
      </c>
      <c r="C2418" s="13" t="s">
        <v>169</v>
      </c>
      <c r="D2418" s="764" t="s">
        <v>8467</v>
      </c>
      <c r="E2418" s="22">
        <v>30588</v>
      </c>
      <c r="F2418" s="19"/>
      <c r="G2418" s="752">
        <f t="shared" si="46"/>
        <v>30588</v>
      </c>
      <c r="H2418" s="13" t="s">
        <v>8468</v>
      </c>
    </row>
    <row r="2419" spans="1:8" hidden="1" x14ac:dyDescent="0.25">
      <c r="A2419" s="112">
        <v>44851</v>
      </c>
      <c r="B2419" s="21" t="s">
        <v>7914</v>
      </c>
      <c r="C2419" s="13" t="s">
        <v>166</v>
      </c>
      <c r="D2419" s="764" t="s">
        <v>8510</v>
      </c>
      <c r="E2419" s="22">
        <v>46700</v>
      </c>
      <c r="F2419" s="19"/>
      <c r="G2419" s="752">
        <f t="shared" si="46"/>
        <v>46700</v>
      </c>
      <c r="H2419" s="13" t="s">
        <v>8511</v>
      </c>
    </row>
    <row r="2420" spans="1:8" hidden="1" x14ac:dyDescent="0.25">
      <c r="A2420" s="112">
        <v>44852</v>
      </c>
      <c r="B2420" s="21" t="s">
        <v>8068</v>
      </c>
      <c r="C2420" s="13" t="s">
        <v>5186</v>
      </c>
      <c r="D2420" s="764" t="s">
        <v>8513</v>
      </c>
      <c r="E2420" s="22">
        <v>63132</v>
      </c>
      <c r="F2420" s="19"/>
      <c r="G2420" s="752">
        <f t="shared" si="46"/>
        <v>63132</v>
      </c>
      <c r="H2420" s="13"/>
    </row>
    <row r="2421" spans="1:8" hidden="1" x14ac:dyDescent="0.25">
      <c r="A2421" s="112">
        <v>44852</v>
      </c>
      <c r="B2421" s="21" t="s">
        <v>8034</v>
      </c>
      <c r="C2421" s="13" t="s">
        <v>7465</v>
      </c>
      <c r="D2421" s="764" t="s">
        <v>8535</v>
      </c>
      <c r="E2421" s="22">
        <v>85219</v>
      </c>
      <c r="F2421" s="19"/>
      <c r="G2421" s="752">
        <f t="shared" si="46"/>
        <v>85219</v>
      </c>
      <c r="H2421" s="13"/>
    </row>
    <row r="2422" spans="1:8" hidden="1" x14ac:dyDescent="0.25">
      <c r="A2422" s="112">
        <v>44854</v>
      </c>
      <c r="B2422" s="21" t="s">
        <v>8034</v>
      </c>
      <c r="C2422" s="13" t="s">
        <v>7465</v>
      </c>
      <c r="D2422" s="764"/>
      <c r="E2422" s="22"/>
      <c r="F2422" s="19">
        <v>300000</v>
      </c>
      <c r="G2422" s="752">
        <f t="shared" si="46"/>
        <v>-300000</v>
      </c>
      <c r="H2422" s="13" t="s">
        <v>8498</v>
      </c>
    </row>
    <row r="2423" spans="1:8" hidden="1" x14ac:dyDescent="0.25">
      <c r="A2423" s="112">
        <v>44854</v>
      </c>
      <c r="B2423" s="21" t="s">
        <v>8034</v>
      </c>
      <c r="C2423" s="13" t="s">
        <v>7465</v>
      </c>
      <c r="D2423" s="764"/>
      <c r="E2423" s="22"/>
      <c r="F2423" s="19">
        <v>460000</v>
      </c>
      <c r="G2423" s="752">
        <f t="shared" si="46"/>
        <v>-460000</v>
      </c>
      <c r="H2423" s="13" t="s">
        <v>8499</v>
      </c>
    </row>
    <row r="2424" spans="1:8" hidden="1" x14ac:dyDescent="0.25">
      <c r="A2424" s="112">
        <v>44854</v>
      </c>
      <c r="B2424" s="21" t="s">
        <v>8034</v>
      </c>
      <c r="C2424" s="13" t="s">
        <v>8445</v>
      </c>
      <c r="D2424" s="764"/>
      <c r="E2424" s="22"/>
      <c r="F2424" s="19">
        <v>200000</v>
      </c>
      <c r="G2424" s="14">
        <f t="shared" si="46"/>
        <v>-200000</v>
      </c>
      <c r="H2424" s="13" t="s">
        <v>8500</v>
      </c>
    </row>
    <row r="2425" spans="1:8" hidden="1" x14ac:dyDescent="0.25">
      <c r="A2425" s="112">
        <v>44854</v>
      </c>
      <c r="B2425" s="21" t="s">
        <v>8034</v>
      </c>
      <c r="C2425" s="13" t="s">
        <v>8384</v>
      </c>
      <c r="D2425" s="764" t="s">
        <v>7681</v>
      </c>
      <c r="E2425" s="22">
        <v>77950</v>
      </c>
      <c r="F2425" s="19"/>
      <c r="G2425" s="14">
        <f t="shared" ref="G2425:G2471" si="47">E2425-F2425</f>
        <v>77950</v>
      </c>
      <c r="H2425" s="13"/>
    </row>
    <row r="2426" spans="1:8" hidden="1" x14ac:dyDescent="0.25">
      <c r="A2426" s="112">
        <v>44854</v>
      </c>
      <c r="B2426" s="21" t="s">
        <v>7914</v>
      </c>
      <c r="C2426" s="13" t="s">
        <v>8384</v>
      </c>
      <c r="D2426" s="764" t="s">
        <v>8514</v>
      </c>
      <c r="E2426" s="22">
        <v>113397</v>
      </c>
      <c r="F2426" s="19"/>
      <c r="G2426" s="14">
        <f t="shared" si="47"/>
        <v>113397</v>
      </c>
      <c r="H2426" s="13"/>
    </row>
    <row r="2427" spans="1:8" hidden="1" x14ac:dyDescent="0.25">
      <c r="A2427" s="112">
        <v>44854</v>
      </c>
      <c r="B2427" s="21" t="s">
        <v>7914</v>
      </c>
      <c r="C2427" s="13" t="s">
        <v>169</v>
      </c>
      <c r="D2427" s="764" t="s">
        <v>8515</v>
      </c>
      <c r="E2427" s="22">
        <v>4000</v>
      </c>
      <c r="F2427" s="19"/>
      <c r="G2427" s="752">
        <f t="shared" si="47"/>
        <v>4000</v>
      </c>
      <c r="H2427" s="13" t="s">
        <v>8516</v>
      </c>
    </row>
    <row r="2428" spans="1:8" hidden="1" x14ac:dyDescent="0.25">
      <c r="A2428" s="112">
        <v>44855</v>
      </c>
      <c r="B2428" s="21" t="s">
        <v>8329</v>
      </c>
      <c r="C2428" s="13" t="s">
        <v>7465</v>
      </c>
      <c r="D2428" s="764" t="s">
        <v>8860</v>
      </c>
      <c r="E2428" s="22">
        <v>196262</v>
      </c>
      <c r="F2428" s="19"/>
      <c r="G2428" s="14">
        <f t="shared" si="47"/>
        <v>196262</v>
      </c>
      <c r="H2428" s="13"/>
    </row>
    <row r="2429" spans="1:8" hidden="1" x14ac:dyDescent="0.25">
      <c r="A2429" s="112">
        <v>44858</v>
      </c>
      <c r="B2429" s="21" t="s">
        <v>8034</v>
      </c>
      <c r="C2429" s="13" t="s">
        <v>5186</v>
      </c>
      <c r="D2429" s="764"/>
      <c r="E2429" s="22"/>
      <c r="F2429" s="19">
        <v>300950</v>
      </c>
      <c r="G2429" s="14">
        <f t="shared" si="47"/>
        <v>-300950</v>
      </c>
      <c r="H2429" s="13" t="s">
        <v>8526</v>
      </c>
    </row>
    <row r="2430" spans="1:8" hidden="1" x14ac:dyDescent="0.25">
      <c r="A2430" s="112">
        <v>44859</v>
      </c>
      <c r="B2430" s="21" t="s">
        <v>7914</v>
      </c>
      <c r="C2430" s="13" t="s">
        <v>8384</v>
      </c>
      <c r="D2430" s="764"/>
      <c r="E2430" s="22"/>
      <c r="F2430" s="19">
        <v>200000</v>
      </c>
      <c r="G2430" s="14">
        <f t="shared" si="47"/>
        <v>-200000</v>
      </c>
      <c r="H2430" s="13" t="s">
        <v>8527</v>
      </c>
    </row>
    <row r="2431" spans="1:8" hidden="1" x14ac:dyDescent="0.25">
      <c r="A2431" s="112">
        <v>44859</v>
      </c>
      <c r="B2431" s="21" t="s">
        <v>7914</v>
      </c>
      <c r="C2431" s="13" t="s">
        <v>162</v>
      </c>
      <c r="D2431" s="764" t="s">
        <v>8544</v>
      </c>
      <c r="E2431" s="22">
        <v>27990</v>
      </c>
      <c r="F2431" s="19"/>
      <c r="G2431" s="14">
        <f t="shared" si="47"/>
        <v>27990</v>
      </c>
      <c r="H2431" s="13" t="s">
        <v>8545</v>
      </c>
    </row>
    <row r="2432" spans="1:8" hidden="1" x14ac:dyDescent="0.25">
      <c r="A2432" s="112">
        <v>44859</v>
      </c>
      <c r="B2432" s="21" t="s">
        <v>7914</v>
      </c>
      <c r="C2432" s="13" t="s">
        <v>166</v>
      </c>
      <c r="D2432" s="764"/>
      <c r="E2432" s="22"/>
      <c r="F2432" s="19">
        <v>147140</v>
      </c>
      <c r="G2432" s="14">
        <f t="shared" si="47"/>
        <v>-147140</v>
      </c>
      <c r="H2432" s="1285" t="s">
        <v>8530</v>
      </c>
    </row>
    <row r="2433" spans="1:8" hidden="1" x14ac:dyDescent="0.25">
      <c r="A2433" s="112">
        <v>44859</v>
      </c>
      <c r="B2433" s="21" t="s">
        <v>8068</v>
      </c>
      <c r="C2433" s="13" t="s">
        <v>166</v>
      </c>
      <c r="D2433" s="764"/>
      <c r="E2433" s="22"/>
      <c r="F2433" s="19">
        <v>31200</v>
      </c>
      <c r="G2433" s="14">
        <f t="shared" si="47"/>
        <v>-31200</v>
      </c>
      <c r="H2433" s="1285"/>
    </row>
    <row r="2434" spans="1:8" hidden="1" x14ac:dyDescent="0.25">
      <c r="A2434" s="112">
        <v>44859</v>
      </c>
      <c r="B2434" s="21" t="s">
        <v>8547</v>
      </c>
      <c r="C2434" s="13" t="s">
        <v>166</v>
      </c>
      <c r="D2434" s="764"/>
      <c r="E2434" s="22"/>
      <c r="F2434" s="19">
        <v>109718</v>
      </c>
      <c r="G2434" s="14">
        <f t="shared" si="47"/>
        <v>-109718</v>
      </c>
      <c r="H2434" s="1285"/>
    </row>
    <row r="2435" spans="1:8" hidden="1" x14ac:dyDescent="0.25">
      <c r="A2435" s="112">
        <v>44860</v>
      </c>
      <c r="B2435" s="21" t="s">
        <v>6503</v>
      </c>
      <c r="C2435" s="13" t="s">
        <v>2195</v>
      </c>
      <c r="D2435" s="764" t="s">
        <v>8572</v>
      </c>
      <c r="E2435" s="22">
        <v>23920</v>
      </c>
      <c r="F2435" s="19"/>
      <c r="G2435" s="14">
        <f t="shared" si="47"/>
        <v>23920</v>
      </c>
      <c r="H2435" s="744"/>
    </row>
    <row r="2436" spans="1:8" hidden="1" x14ac:dyDescent="0.25">
      <c r="A2436" s="112">
        <v>44860</v>
      </c>
      <c r="B2436" s="21" t="s">
        <v>1399</v>
      </c>
      <c r="C2436" s="13" t="s">
        <v>2195</v>
      </c>
      <c r="D2436" s="764"/>
      <c r="E2436" s="22"/>
      <c r="F2436" s="19"/>
      <c r="G2436" s="14">
        <f t="shared" si="47"/>
        <v>0</v>
      </c>
      <c r="H2436" s="13"/>
    </row>
    <row r="2437" spans="1:8" hidden="1" x14ac:dyDescent="0.25">
      <c r="A2437" s="112">
        <v>44860</v>
      </c>
      <c r="B2437" s="21" t="s">
        <v>8329</v>
      </c>
      <c r="C2437" s="13" t="s">
        <v>2195</v>
      </c>
      <c r="D2437" s="764"/>
      <c r="E2437" s="22"/>
      <c r="F2437" s="19">
        <v>728</v>
      </c>
      <c r="G2437" s="14">
        <f t="shared" si="47"/>
        <v>-728</v>
      </c>
      <c r="H2437" s="13" t="s">
        <v>7869</v>
      </c>
    </row>
    <row r="2438" spans="1:8" hidden="1" x14ac:dyDescent="0.25">
      <c r="A2438" s="112">
        <v>44860</v>
      </c>
      <c r="B2438" s="21" t="s">
        <v>8329</v>
      </c>
      <c r="C2438" s="13" t="s">
        <v>2195</v>
      </c>
      <c r="D2438" s="764"/>
      <c r="E2438" s="22"/>
      <c r="F2438" s="19">
        <v>150000</v>
      </c>
      <c r="G2438" s="14">
        <f t="shared" si="47"/>
        <v>-150000</v>
      </c>
      <c r="H2438" s="1300" t="s">
        <v>8542</v>
      </c>
    </row>
    <row r="2439" spans="1:8" hidden="1" x14ac:dyDescent="0.25">
      <c r="A2439" s="112">
        <v>44860</v>
      </c>
      <c r="B2439" s="21" t="s">
        <v>6503</v>
      </c>
      <c r="C2439" s="13" t="s">
        <v>2195</v>
      </c>
      <c r="D2439" s="764"/>
      <c r="E2439" s="22"/>
      <c r="F2439" s="19">
        <v>23920</v>
      </c>
      <c r="G2439" s="14">
        <f t="shared" si="47"/>
        <v>-23920</v>
      </c>
      <c r="H2439" s="1300"/>
    </row>
    <row r="2440" spans="1:8" hidden="1" x14ac:dyDescent="0.25">
      <c r="A2440" s="112">
        <v>44860</v>
      </c>
      <c r="B2440" s="21" t="s">
        <v>8547</v>
      </c>
      <c r="C2440" s="13" t="s">
        <v>2195</v>
      </c>
      <c r="D2440" s="764"/>
      <c r="E2440" s="22"/>
      <c r="F2440" s="19">
        <v>11080</v>
      </c>
      <c r="G2440" s="14">
        <f t="shared" si="47"/>
        <v>-11080</v>
      </c>
      <c r="H2440" s="1300"/>
    </row>
    <row r="2441" spans="1:8" hidden="1" x14ac:dyDescent="0.25">
      <c r="A2441" s="112">
        <v>44860</v>
      </c>
      <c r="B2441" s="21" t="s">
        <v>8547</v>
      </c>
      <c r="C2441" s="13" t="s">
        <v>166</v>
      </c>
      <c r="D2441" s="764" t="s">
        <v>8568</v>
      </c>
      <c r="E2441" s="22">
        <v>125000</v>
      </c>
      <c r="F2441" s="19"/>
      <c r="G2441" s="14">
        <f t="shared" si="47"/>
        <v>125000</v>
      </c>
      <c r="H2441" s="756" t="s">
        <v>8570</v>
      </c>
    </row>
    <row r="2442" spans="1:8" hidden="1" x14ac:dyDescent="0.25">
      <c r="A2442" s="112">
        <v>44860</v>
      </c>
      <c r="B2442" s="21" t="s">
        <v>7914</v>
      </c>
      <c r="C2442" s="13" t="s">
        <v>8445</v>
      </c>
      <c r="D2442" s="764" t="s">
        <v>8729</v>
      </c>
      <c r="E2442" s="22">
        <v>42000</v>
      </c>
      <c r="F2442" s="19"/>
      <c r="G2442" s="14">
        <f t="shared" si="47"/>
        <v>42000</v>
      </c>
      <c r="H2442" s="756" t="s">
        <v>8730</v>
      </c>
    </row>
    <row r="2443" spans="1:8" hidden="1" x14ac:dyDescent="0.25">
      <c r="A2443" s="112">
        <v>44862</v>
      </c>
      <c r="B2443" s="21" t="s">
        <v>7914</v>
      </c>
      <c r="C2443" s="13" t="s">
        <v>166</v>
      </c>
      <c r="D2443" s="764" t="s">
        <v>8569</v>
      </c>
      <c r="E2443" s="22">
        <v>25000</v>
      </c>
      <c r="F2443" s="19"/>
      <c r="G2443" s="14">
        <f t="shared" si="47"/>
        <v>25000</v>
      </c>
      <c r="H2443" s="756" t="s">
        <v>8571</v>
      </c>
    </row>
    <row r="2444" spans="1:8" hidden="1" x14ac:dyDescent="0.25">
      <c r="A2444" s="112">
        <v>44861</v>
      </c>
      <c r="B2444" s="21" t="s">
        <v>8034</v>
      </c>
      <c r="C2444" s="13" t="s">
        <v>3010</v>
      </c>
      <c r="D2444" s="764"/>
      <c r="E2444" s="22"/>
      <c r="F2444" s="19">
        <v>150000</v>
      </c>
      <c r="G2444" s="14">
        <f t="shared" si="47"/>
        <v>-150000</v>
      </c>
      <c r="H2444" s="13" t="s">
        <v>8541</v>
      </c>
    </row>
    <row r="2445" spans="1:8" hidden="1" x14ac:dyDescent="0.25">
      <c r="A2445" s="112">
        <v>44862</v>
      </c>
      <c r="B2445" s="21" t="s">
        <v>8329</v>
      </c>
      <c r="C2445" s="13" t="s">
        <v>7240</v>
      </c>
      <c r="D2445" s="764"/>
      <c r="E2445" s="22"/>
      <c r="F2445" s="19">
        <v>192000</v>
      </c>
      <c r="G2445" s="14">
        <f t="shared" si="47"/>
        <v>-192000</v>
      </c>
      <c r="H2445" s="13" t="s">
        <v>8543</v>
      </c>
    </row>
    <row r="2446" spans="1:8" hidden="1" x14ac:dyDescent="0.25">
      <c r="A2446" s="112">
        <v>44863</v>
      </c>
      <c r="B2446" s="21" t="s">
        <v>8521</v>
      </c>
      <c r="C2446" s="13" t="s">
        <v>166</v>
      </c>
      <c r="D2446" s="764" t="s">
        <v>8642</v>
      </c>
      <c r="E2446" s="22">
        <v>24000</v>
      </c>
      <c r="F2446" s="19"/>
      <c r="G2446" s="14">
        <f t="shared" si="47"/>
        <v>24000</v>
      </c>
      <c r="H2446" s="13" t="s">
        <v>8641</v>
      </c>
    </row>
    <row r="2447" spans="1:8" hidden="1" x14ac:dyDescent="0.25">
      <c r="A2447" s="112">
        <v>44865</v>
      </c>
      <c r="B2447" s="21" t="s">
        <v>8547</v>
      </c>
      <c r="C2447" s="13" t="s">
        <v>8384</v>
      </c>
      <c r="D2447" s="764" t="s">
        <v>7746</v>
      </c>
      <c r="E2447" s="22">
        <v>315599</v>
      </c>
      <c r="F2447" s="19"/>
      <c r="G2447" s="14">
        <f t="shared" si="47"/>
        <v>315599</v>
      </c>
      <c r="H2447" s="13"/>
    </row>
    <row r="2448" spans="1:8" hidden="1" x14ac:dyDescent="0.25">
      <c r="A2448" s="112">
        <v>44865</v>
      </c>
      <c r="B2448" s="21" t="s">
        <v>8034</v>
      </c>
      <c r="C2448" s="13" t="s">
        <v>8384</v>
      </c>
      <c r="D2448" s="764" t="s">
        <v>7807</v>
      </c>
      <c r="E2448" s="22">
        <v>17676</v>
      </c>
      <c r="F2448" s="19"/>
      <c r="G2448" s="14">
        <f t="shared" si="47"/>
        <v>17676</v>
      </c>
      <c r="H2448" s="13"/>
    </row>
    <row r="2449" spans="1:8" hidden="1" x14ac:dyDescent="0.25">
      <c r="A2449" s="112">
        <v>44865</v>
      </c>
      <c r="B2449" s="21" t="s">
        <v>7914</v>
      </c>
      <c r="C2449" s="13" t="s">
        <v>8384</v>
      </c>
      <c r="D2449" s="764" t="s">
        <v>8579</v>
      </c>
      <c r="E2449" s="22">
        <v>8421</v>
      </c>
      <c r="F2449" s="19"/>
      <c r="G2449" s="14">
        <f t="shared" si="47"/>
        <v>8421</v>
      </c>
      <c r="H2449" s="13"/>
    </row>
    <row r="2450" spans="1:8" hidden="1" x14ac:dyDescent="0.25">
      <c r="A2450" s="112">
        <v>44865</v>
      </c>
      <c r="B2450" s="21" t="s">
        <v>8521</v>
      </c>
      <c r="C2450" s="13" t="s">
        <v>8384</v>
      </c>
      <c r="D2450" s="764" t="s">
        <v>8037</v>
      </c>
      <c r="E2450" s="22">
        <v>112292</v>
      </c>
      <c r="F2450" s="19"/>
      <c r="G2450" s="14">
        <f t="shared" si="47"/>
        <v>112292</v>
      </c>
      <c r="H2450" s="13"/>
    </row>
    <row r="2451" spans="1:8" hidden="1" x14ac:dyDescent="0.25">
      <c r="A2451" s="112">
        <v>44865</v>
      </c>
      <c r="B2451" s="21" t="s">
        <v>1399</v>
      </c>
      <c r="C2451" s="13" t="s">
        <v>7240</v>
      </c>
      <c r="D2451" s="764"/>
      <c r="E2451" s="22"/>
      <c r="F2451" s="19">
        <v>50000</v>
      </c>
      <c r="G2451" s="14">
        <f t="shared" si="47"/>
        <v>-50000</v>
      </c>
      <c r="H2451" s="13" t="s">
        <v>1156</v>
      </c>
    </row>
    <row r="2452" spans="1:8" hidden="1" x14ac:dyDescent="0.25">
      <c r="A2452" s="112">
        <v>44866</v>
      </c>
      <c r="B2452" s="21" t="s">
        <v>6503</v>
      </c>
      <c r="C2452" s="13" t="s">
        <v>164</v>
      </c>
      <c r="D2452" s="764" t="s">
        <v>8206</v>
      </c>
      <c r="E2452" s="22">
        <v>7017</v>
      </c>
      <c r="F2452" s="19"/>
      <c r="G2452" s="14">
        <f t="shared" si="47"/>
        <v>7017</v>
      </c>
      <c r="H2452" s="13"/>
    </row>
    <row r="2453" spans="1:8" hidden="1" x14ac:dyDescent="0.25">
      <c r="A2453" s="112">
        <v>44866</v>
      </c>
      <c r="B2453" s="21" t="s">
        <v>8547</v>
      </c>
      <c r="C2453" s="13" t="s">
        <v>2195</v>
      </c>
      <c r="D2453" s="764" t="s">
        <v>8575</v>
      </c>
      <c r="E2453" s="22">
        <v>27000</v>
      </c>
      <c r="F2453" s="19"/>
      <c r="G2453" s="14">
        <f t="shared" si="47"/>
        <v>27000</v>
      </c>
      <c r="H2453" s="13"/>
    </row>
    <row r="2454" spans="1:8" hidden="1" x14ac:dyDescent="0.25">
      <c r="A2454" s="112">
        <v>44867</v>
      </c>
      <c r="B2454" s="21" t="s">
        <v>8068</v>
      </c>
      <c r="C2454" s="13" t="s">
        <v>8384</v>
      </c>
      <c r="D2454" s="764" t="s">
        <v>8038</v>
      </c>
      <c r="E2454" s="22">
        <v>4429</v>
      </c>
      <c r="F2454" s="19"/>
      <c r="G2454" s="14">
        <f t="shared" si="47"/>
        <v>4429</v>
      </c>
      <c r="H2454" s="13"/>
    </row>
    <row r="2455" spans="1:8" hidden="1" x14ac:dyDescent="0.25">
      <c r="A2455" s="112">
        <v>44867</v>
      </c>
      <c r="B2455" s="21" t="s">
        <v>7914</v>
      </c>
      <c r="C2455" s="13" t="s">
        <v>5186</v>
      </c>
      <c r="D2455" s="764" t="s">
        <v>8577</v>
      </c>
      <c r="E2455" s="22">
        <v>37944</v>
      </c>
      <c r="F2455" s="19"/>
      <c r="G2455" s="14">
        <f t="shared" si="47"/>
        <v>37944</v>
      </c>
      <c r="H2455" s="13" t="s">
        <v>8578</v>
      </c>
    </row>
    <row r="2456" spans="1:8" hidden="1" x14ac:dyDescent="0.25">
      <c r="A2456" s="112">
        <v>44868</v>
      </c>
      <c r="B2456" s="21" t="s">
        <v>8329</v>
      </c>
      <c r="C2456" s="13" t="s">
        <v>7240</v>
      </c>
      <c r="D2456" s="764" t="s">
        <v>8576</v>
      </c>
      <c r="E2456" s="22">
        <v>1054245</v>
      </c>
      <c r="F2456" s="19"/>
      <c r="G2456" s="14">
        <f t="shared" si="47"/>
        <v>1054245</v>
      </c>
      <c r="H2456" s="13"/>
    </row>
    <row r="2457" spans="1:8" hidden="1" x14ac:dyDescent="0.25">
      <c r="A2457" s="112">
        <v>44870</v>
      </c>
      <c r="B2457" s="21" t="s">
        <v>8329</v>
      </c>
      <c r="C2457" s="13" t="s">
        <v>7240</v>
      </c>
      <c r="D2457" s="764"/>
      <c r="E2457" s="22"/>
      <c r="F2457" s="19">
        <v>200000</v>
      </c>
      <c r="G2457" s="14">
        <f t="shared" si="47"/>
        <v>-200000</v>
      </c>
      <c r="H2457" s="13" t="s">
        <v>8612</v>
      </c>
    </row>
    <row r="2458" spans="1:8" hidden="1" x14ac:dyDescent="0.25">
      <c r="A2458" s="112">
        <v>44870</v>
      </c>
      <c r="B2458" s="21" t="s">
        <v>8329</v>
      </c>
      <c r="C2458" s="13" t="s">
        <v>7240</v>
      </c>
      <c r="D2458" s="764"/>
      <c r="E2458" s="22"/>
      <c r="F2458" s="19">
        <v>100000</v>
      </c>
      <c r="G2458" s="14">
        <f t="shared" si="47"/>
        <v>-100000</v>
      </c>
      <c r="H2458" s="13" t="s">
        <v>8613</v>
      </c>
    </row>
    <row r="2459" spans="1:8" hidden="1" x14ac:dyDescent="0.25">
      <c r="A2459" s="112">
        <v>44870</v>
      </c>
      <c r="B2459" s="21" t="s">
        <v>8329</v>
      </c>
      <c r="C2459" s="13" t="s">
        <v>7240</v>
      </c>
      <c r="D2459" s="764"/>
      <c r="E2459" s="22"/>
      <c r="F2459" s="19">
        <v>278000</v>
      </c>
      <c r="G2459" s="14">
        <f t="shared" si="47"/>
        <v>-278000</v>
      </c>
      <c r="H2459" s="712" t="s">
        <v>8623</v>
      </c>
    </row>
    <row r="2460" spans="1:8" hidden="1" x14ac:dyDescent="0.25">
      <c r="A2460" s="112">
        <v>44872</v>
      </c>
      <c r="B2460" s="21" t="s">
        <v>8068</v>
      </c>
      <c r="C2460" s="13" t="s">
        <v>162</v>
      </c>
      <c r="D2460" s="764" t="s">
        <v>8614</v>
      </c>
      <c r="E2460" s="22">
        <v>17510</v>
      </c>
      <c r="F2460" s="19"/>
      <c r="G2460" s="14">
        <f t="shared" si="47"/>
        <v>17510</v>
      </c>
      <c r="H2460" s="13"/>
    </row>
    <row r="2461" spans="1:8" hidden="1" x14ac:dyDescent="0.25">
      <c r="A2461" s="112">
        <v>44872</v>
      </c>
      <c r="B2461" s="21" t="s">
        <v>7728</v>
      </c>
      <c r="C2461" s="13" t="s">
        <v>162</v>
      </c>
      <c r="D2461" s="764"/>
      <c r="E2461" s="22"/>
      <c r="F2461" s="19">
        <v>15000</v>
      </c>
      <c r="G2461" s="14">
        <f t="shared" si="47"/>
        <v>-15000</v>
      </c>
      <c r="H2461" s="1278" t="s">
        <v>8615</v>
      </c>
    </row>
    <row r="2462" spans="1:8" hidden="1" x14ac:dyDescent="0.25">
      <c r="A2462" s="112">
        <v>44872</v>
      </c>
      <c r="B2462" s="21" t="s">
        <v>7810</v>
      </c>
      <c r="C2462" s="13" t="s">
        <v>162</v>
      </c>
      <c r="D2462" s="764"/>
      <c r="E2462" s="22"/>
      <c r="F2462" s="19">
        <v>35000</v>
      </c>
      <c r="G2462" s="14">
        <f t="shared" si="47"/>
        <v>-35000</v>
      </c>
      <c r="H2462" s="1278"/>
    </row>
    <row r="2463" spans="1:8" hidden="1" x14ac:dyDescent="0.25">
      <c r="A2463" s="112">
        <v>44872</v>
      </c>
      <c r="B2463" s="21" t="s">
        <v>7914</v>
      </c>
      <c r="C2463" s="13" t="s">
        <v>162</v>
      </c>
      <c r="D2463" s="764"/>
      <c r="E2463" s="22"/>
      <c r="F2463" s="19">
        <v>26000</v>
      </c>
      <c r="G2463" s="14">
        <f t="shared" si="47"/>
        <v>-26000</v>
      </c>
      <c r="H2463" s="1278"/>
    </row>
    <row r="2464" spans="1:8" hidden="1" x14ac:dyDescent="0.25">
      <c r="A2464" s="112">
        <v>44872</v>
      </c>
      <c r="B2464" s="21" t="s">
        <v>8068</v>
      </c>
      <c r="C2464" s="13" t="s">
        <v>162</v>
      </c>
      <c r="D2464" s="764"/>
      <c r="E2464" s="22"/>
      <c r="F2464" s="19">
        <v>32000</v>
      </c>
      <c r="G2464" s="14">
        <f t="shared" si="47"/>
        <v>-32000</v>
      </c>
      <c r="H2464" s="1278"/>
    </row>
    <row r="2465" spans="1:8" hidden="1" x14ac:dyDescent="0.25">
      <c r="A2465" s="112">
        <v>44872</v>
      </c>
      <c r="B2465" s="21" t="s">
        <v>7728</v>
      </c>
      <c r="C2465" s="13" t="s">
        <v>162</v>
      </c>
      <c r="D2465" s="764"/>
      <c r="E2465" s="22"/>
      <c r="F2465" s="19">
        <v>3000</v>
      </c>
      <c r="G2465" s="14">
        <f t="shared" si="47"/>
        <v>-3000</v>
      </c>
      <c r="H2465" s="13" t="s">
        <v>7869</v>
      </c>
    </row>
    <row r="2466" spans="1:8" hidden="1" x14ac:dyDescent="0.25">
      <c r="A2466" s="112">
        <v>44872</v>
      </c>
      <c r="B2466" s="21" t="s">
        <v>7810</v>
      </c>
      <c r="C2466" s="13" t="s">
        <v>162</v>
      </c>
      <c r="D2466" s="764"/>
      <c r="E2466" s="22"/>
      <c r="F2466" s="19">
        <v>1000</v>
      </c>
      <c r="G2466" s="14">
        <f t="shared" si="47"/>
        <v>-1000</v>
      </c>
      <c r="H2466" s="13" t="s">
        <v>7869</v>
      </c>
    </row>
    <row r="2467" spans="1:8" hidden="1" x14ac:dyDescent="0.25">
      <c r="A2467" s="112">
        <v>44872</v>
      </c>
      <c r="B2467" s="21" t="s">
        <v>7914</v>
      </c>
      <c r="C2467" s="13" t="s">
        <v>162</v>
      </c>
      <c r="D2467" s="764"/>
      <c r="E2467" s="22"/>
      <c r="F2467" s="19">
        <v>1990</v>
      </c>
      <c r="G2467" s="14">
        <f t="shared" si="47"/>
        <v>-1990</v>
      </c>
      <c r="H2467" s="13" t="s">
        <v>7869</v>
      </c>
    </row>
    <row r="2468" spans="1:8" hidden="1" x14ac:dyDescent="0.25">
      <c r="A2468" s="112">
        <v>44872</v>
      </c>
      <c r="B2468" s="21" t="s">
        <v>8068</v>
      </c>
      <c r="C2468" s="13" t="s">
        <v>162</v>
      </c>
      <c r="D2468" s="764"/>
      <c r="E2468" s="22"/>
      <c r="F2468" s="19">
        <v>3020</v>
      </c>
      <c r="G2468" s="14">
        <f t="shared" si="47"/>
        <v>-3020</v>
      </c>
      <c r="H2468" s="13" t="s">
        <v>7869</v>
      </c>
    </row>
    <row r="2469" spans="1:8" hidden="1" x14ac:dyDescent="0.25">
      <c r="A2469" s="112">
        <v>44873</v>
      </c>
      <c r="B2469" s="21" t="s">
        <v>8329</v>
      </c>
      <c r="C2469" s="13" t="s">
        <v>2195</v>
      </c>
      <c r="D2469" s="764" t="s">
        <v>8639</v>
      </c>
      <c r="E2469" s="22">
        <v>90000</v>
      </c>
      <c r="F2469" s="19"/>
      <c r="G2469" s="14">
        <f t="shared" si="47"/>
        <v>90000</v>
      </c>
      <c r="H2469" s="13" t="s">
        <v>8640</v>
      </c>
    </row>
    <row r="2470" spans="1:8" hidden="1" x14ac:dyDescent="0.25">
      <c r="A2470" s="112">
        <v>44876</v>
      </c>
      <c r="B2470" s="21" t="s">
        <v>7914</v>
      </c>
      <c r="C2470" s="13" t="s">
        <v>164</v>
      </c>
      <c r="D2470" s="764"/>
      <c r="E2470" s="22"/>
      <c r="F2470" s="19">
        <v>50000</v>
      </c>
      <c r="G2470" s="14">
        <f t="shared" si="47"/>
        <v>-50000</v>
      </c>
      <c r="H2470" s="13" t="s">
        <v>1156</v>
      </c>
    </row>
    <row r="2471" spans="1:8" hidden="1" x14ac:dyDescent="0.25">
      <c r="A2471" s="112">
        <v>44879</v>
      </c>
      <c r="B2471" s="21" t="s">
        <v>8329</v>
      </c>
      <c r="C2471" s="13" t="s">
        <v>169</v>
      </c>
      <c r="D2471" s="764" t="s">
        <v>8643</v>
      </c>
      <c r="E2471" s="22">
        <v>57500</v>
      </c>
      <c r="F2471" s="19"/>
      <c r="G2471" s="14">
        <f t="shared" si="47"/>
        <v>57500</v>
      </c>
      <c r="H2471" s="13" t="s">
        <v>8644</v>
      </c>
    </row>
    <row r="2472" spans="1:8" hidden="1" x14ac:dyDescent="0.25">
      <c r="A2472" s="112">
        <v>44880</v>
      </c>
      <c r="B2472" s="21" t="s">
        <v>8547</v>
      </c>
      <c r="C2472" s="13" t="s">
        <v>2195</v>
      </c>
      <c r="D2472" s="764" t="s">
        <v>8671</v>
      </c>
      <c r="E2472" s="22">
        <v>2530</v>
      </c>
      <c r="F2472" s="19"/>
      <c r="G2472" s="14">
        <f t="shared" ref="G2472:G2700" si="48">E2472-F2472</f>
        <v>2530</v>
      </c>
      <c r="H2472" s="13" t="s">
        <v>8672</v>
      </c>
    </row>
    <row r="2473" spans="1:8" hidden="1" x14ac:dyDescent="0.25">
      <c r="A2473" s="112">
        <v>44881</v>
      </c>
      <c r="B2473" s="21" t="s">
        <v>8034</v>
      </c>
      <c r="C2473" s="13" t="s">
        <v>5186</v>
      </c>
      <c r="D2473" s="764" t="s">
        <v>8662</v>
      </c>
      <c r="E2473" s="22">
        <v>93600</v>
      </c>
      <c r="F2473" s="19"/>
      <c r="G2473" s="14">
        <f t="shared" si="48"/>
        <v>93600</v>
      </c>
      <c r="H2473" s="13" t="s">
        <v>8663</v>
      </c>
    </row>
    <row r="2474" spans="1:8" hidden="1" x14ac:dyDescent="0.25">
      <c r="A2474" s="112">
        <v>44881</v>
      </c>
      <c r="B2474" s="21" t="s">
        <v>8034</v>
      </c>
      <c r="C2474" s="13" t="s">
        <v>5186</v>
      </c>
      <c r="D2474" s="764"/>
      <c r="E2474" s="22"/>
      <c r="F2474" s="19">
        <v>93600</v>
      </c>
      <c r="G2474" s="14">
        <f t="shared" si="48"/>
        <v>-93600</v>
      </c>
      <c r="H2474" s="13" t="s">
        <v>8665</v>
      </c>
    </row>
    <row r="2475" spans="1:8" hidden="1" x14ac:dyDescent="0.25">
      <c r="A2475" s="112">
        <v>44881</v>
      </c>
      <c r="B2475" s="21" t="s">
        <v>8645</v>
      </c>
      <c r="C2475" s="13" t="s">
        <v>8384</v>
      </c>
      <c r="D2475" s="764" t="s">
        <v>8036</v>
      </c>
      <c r="E2475" s="22">
        <v>472224</v>
      </c>
      <c r="F2475" s="19"/>
      <c r="G2475" s="14">
        <f t="shared" si="48"/>
        <v>472224</v>
      </c>
      <c r="H2475" s="13"/>
    </row>
    <row r="2476" spans="1:8" hidden="1" x14ac:dyDescent="0.25">
      <c r="A2476" s="112">
        <v>44881</v>
      </c>
      <c r="B2476" s="21" t="s">
        <v>8329</v>
      </c>
      <c r="C2476" s="13" t="s">
        <v>169</v>
      </c>
      <c r="D2476" s="764" t="s">
        <v>8720</v>
      </c>
      <c r="E2476" s="22">
        <v>13900</v>
      </c>
      <c r="F2476" s="19"/>
      <c r="G2476" s="14">
        <f t="shared" si="48"/>
        <v>13900</v>
      </c>
      <c r="H2476" s="13" t="s">
        <v>8721</v>
      </c>
    </row>
    <row r="2477" spans="1:8" hidden="1" x14ac:dyDescent="0.25">
      <c r="A2477" s="112">
        <v>44882</v>
      </c>
      <c r="B2477" s="21" t="s">
        <v>8521</v>
      </c>
      <c r="C2477" s="13" t="s">
        <v>166</v>
      </c>
      <c r="D2477" s="764" t="s">
        <v>8790</v>
      </c>
      <c r="E2477" s="22">
        <v>30800</v>
      </c>
      <c r="F2477" s="19"/>
      <c r="G2477" s="14">
        <f t="shared" si="48"/>
        <v>30800</v>
      </c>
      <c r="H2477" s="13"/>
    </row>
    <row r="2478" spans="1:8" hidden="1" x14ac:dyDescent="0.25">
      <c r="A2478" s="112">
        <v>44882</v>
      </c>
      <c r="B2478" s="21" t="s">
        <v>7810</v>
      </c>
      <c r="C2478" s="13" t="s">
        <v>161</v>
      </c>
      <c r="D2478" s="764"/>
      <c r="E2478" s="22"/>
      <c r="F2478" s="19">
        <v>9000</v>
      </c>
      <c r="G2478" s="14">
        <f t="shared" si="48"/>
        <v>-9000</v>
      </c>
      <c r="H2478" s="1278" t="s">
        <v>8664</v>
      </c>
    </row>
    <row r="2479" spans="1:8" hidden="1" x14ac:dyDescent="0.25">
      <c r="A2479" s="112">
        <v>44882</v>
      </c>
      <c r="B2479" s="21" t="s">
        <v>8034</v>
      </c>
      <c r="C2479" s="13" t="s">
        <v>161</v>
      </c>
      <c r="D2479" s="764"/>
      <c r="E2479" s="22"/>
      <c r="F2479" s="19">
        <v>60000</v>
      </c>
      <c r="G2479" s="14">
        <f t="shared" si="48"/>
        <v>-60000</v>
      </c>
      <c r="H2479" s="1278"/>
    </row>
    <row r="2480" spans="1:8" hidden="1" x14ac:dyDescent="0.25">
      <c r="A2480" s="112">
        <v>44882</v>
      </c>
      <c r="B2480" s="21" t="s">
        <v>7810</v>
      </c>
      <c r="C2480" s="13" t="s">
        <v>161</v>
      </c>
      <c r="D2480" s="764"/>
      <c r="E2480" s="22"/>
      <c r="F2480" s="19">
        <v>95</v>
      </c>
      <c r="G2480" s="14">
        <f t="shared" si="48"/>
        <v>-95</v>
      </c>
      <c r="H2480" s="1278" t="s">
        <v>4976</v>
      </c>
    </row>
    <row r="2481" spans="1:8" hidden="1" x14ac:dyDescent="0.25">
      <c r="A2481" s="112">
        <v>44882</v>
      </c>
      <c r="B2481" s="21" t="s">
        <v>8034</v>
      </c>
      <c r="C2481" s="13" t="s">
        <v>161</v>
      </c>
      <c r="D2481" s="764"/>
      <c r="E2481" s="22"/>
      <c r="F2481" s="19">
        <v>383</v>
      </c>
      <c r="G2481" s="14">
        <f t="shared" si="48"/>
        <v>-383</v>
      </c>
      <c r="H2481" s="1278"/>
    </row>
    <row r="2482" spans="1:8" hidden="1" x14ac:dyDescent="0.25">
      <c r="A2482" s="112">
        <v>44882</v>
      </c>
      <c r="B2482" s="21" t="s">
        <v>7914</v>
      </c>
      <c r="C2482" s="13" t="s">
        <v>8384</v>
      </c>
      <c r="D2482" s="764"/>
      <c r="E2482" s="22"/>
      <c r="F2482" s="19">
        <v>100000</v>
      </c>
      <c r="G2482" s="14">
        <f t="shared" si="48"/>
        <v>-100000</v>
      </c>
      <c r="H2482" s="1309" t="s">
        <v>8623</v>
      </c>
    </row>
    <row r="2483" spans="1:8" hidden="1" x14ac:dyDescent="0.25">
      <c r="A2483" s="112">
        <v>44882</v>
      </c>
      <c r="B2483" s="21" t="s">
        <v>8034</v>
      </c>
      <c r="C2483" s="13" t="s">
        <v>8384</v>
      </c>
      <c r="D2483" s="764"/>
      <c r="E2483" s="22"/>
      <c r="F2483" s="19">
        <v>100000</v>
      </c>
      <c r="G2483" s="14">
        <f t="shared" si="48"/>
        <v>-100000</v>
      </c>
      <c r="H2483" s="1309"/>
    </row>
    <row r="2484" spans="1:8" hidden="1" x14ac:dyDescent="0.25">
      <c r="A2484" s="112">
        <v>44882</v>
      </c>
      <c r="B2484" s="21" t="s">
        <v>8547</v>
      </c>
      <c r="C2484" s="13" t="s">
        <v>8384</v>
      </c>
      <c r="D2484" s="764"/>
      <c r="E2484" s="22"/>
      <c r="F2484" s="19">
        <v>200000</v>
      </c>
      <c r="G2484" s="14">
        <f t="shared" si="48"/>
        <v>-200000</v>
      </c>
      <c r="H2484" s="1309"/>
    </row>
    <row r="2485" spans="1:8" hidden="1" x14ac:dyDescent="0.25">
      <c r="A2485" s="112">
        <v>44882</v>
      </c>
      <c r="B2485" s="21" t="s">
        <v>8521</v>
      </c>
      <c r="C2485" s="13" t="s">
        <v>8384</v>
      </c>
      <c r="D2485" s="764"/>
      <c r="E2485" s="22"/>
      <c r="F2485" s="19">
        <v>100000</v>
      </c>
      <c r="G2485" s="14">
        <f t="shared" si="48"/>
        <v>-100000</v>
      </c>
      <c r="H2485" s="1309"/>
    </row>
    <row r="2486" spans="1:8" hidden="1" x14ac:dyDescent="0.25">
      <c r="A2486" s="112">
        <v>44884</v>
      </c>
      <c r="B2486" s="21" t="s">
        <v>8645</v>
      </c>
      <c r="C2486" s="13" t="s">
        <v>8384</v>
      </c>
      <c r="D2486" s="764" t="s">
        <v>8684</v>
      </c>
      <c r="E2486" s="22">
        <v>259749</v>
      </c>
      <c r="F2486" s="19"/>
      <c r="G2486" s="14">
        <f t="shared" si="48"/>
        <v>259749</v>
      </c>
      <c r="H2486" s="13"/>
    </row>
    <row r="2487" spans="1:8" hidden="1" x14ac:dyDescent="0.25">
      <c r="A2487" s="112">
        <v>44884</v>
      </c>
      <c r="B2487" s="21" t="s">
        <v>8645</v>
      </c>
      <c r="C2487" s="13" t="s">
        <v>166</v>
      </c>
      <c r="D2487" s="764" t="s">
        <v>8723</v>
      </c>
      <c r="E2487" s="22">
        <v>602000</v>
      </c>
      <c r="F2487" s="19"/>
      <c r="G2487" s="14">
        <f t="shared" si="48"/>
        <v>602000</v>
      </c>
      <c r="H2487" s="13" t="s">
        <v>8724</v>
      </c>
    </row>
    <row r="2488" spans="1:8" hidden="1" x14ac:dyDescent="0.25">
      <c r="A2488" s="112">
        <v>44884</v>
      </c>
      <c r="B2488" s="21" t="s">
        <v>8521</v>
      </c>
      <c r="C2488" s="13" t="s">
        <v>8384</v>
      </c>
      <c r="D2488" s="764" t="s">
        <v>8685</v>
      </c>
      <c r="E2488" s="22">
        <v>60270</v>
      </c>
      <c r="F2488" s="19"/>
      <c r="G2488" s="14">
        <f t="shared" si="48"/>
        <v>60270</v>
      </c>
      <c r="H2488" s="13"/>
    </row>
    <row r="2489" spans="1:8" hidden="1" x14ac:dyDescent="0.25">
      <c r="A2489" s="112">
        <v>44884</v>
      </c>
      <c r="B2489" s="21" t="s">
        <v>8329</v>
      </c>
      <c r="C2489" s="13" t="s">
        <v>2195</v>
      </c>
      <c r="D2489" s="764" t="s">
        <v>8728</v>
      </c>
      <c r="E2489" s="22">
        <v>40500</v>
      </c>
      <c r="F2489" s="19"/>
      <c r="G2489" s="14">
        <f t="shared" si="48"/>
        <v>40500</v>
      </c>
      <c r="H2489" s="13"/>
    </row>
    <row r="2490" spans="1:8" hidden="1" x14ac:dyDescent="0.25">
      <c r="A2490" s="112">
        <v>44884</v>
      </c>
      <c r="B2490" s="21" t="s">
        <v>6503</v>
      </c>
      <c r="C2490" s="13" t="s">
        <v>164</v>
      </c>
      <c r="D2490" s="764" t="s">
        <v>8206</v>
      </c>
      <c r="E2490" s="22">
        <v>2311</v>
      </c>
      <c r="F2490" s="19"/>
      <c r="G2490" s="14">
        <f t="shared" si="48"/>
        <v>2311</v>
      </c>
      <c r="H2490" s="13"/>
    </row>
    <row r="2491" spans="1:8" hidden="1" x14ac:dyDescent="0.25">
      <c r="A2491" s="112">
        <v>44886</v>
      </c>
      <c r="B2491" s="21" t="s">
        <v>8645</v>
      </c>
      <c r="C2491" s="13" t="s">
        <v>8384</v>
      </c>
      <c r="D2491" s="764" t="s">
        <v>8686</v>
      </c>
      <c r="E2491" s="22">
        <v>448149</v>
      </c>
      <c r="F2491" s="19"/>
      <c r="G2491" s="14">
        <f t="shared" si="48"/>
        <v>448149</v>
      </c>
      <c r="H2491" s="13"/>
    </row>
    <row r="2492" spans="1:8" hidden="1" x14ac:dyDescent="0.25">
      <c r="A2492" s="112">
        <v>44886</v>
      </c>
      <c r="B2492" s="21" t="s">
        <v>8034</v>
      </c>
      <c r="C2492" s="13" t="s">
        <v>8384</v>
      </c>
      <c r="D2492" s="764" t="s">
        <v>8356</v>
      </c>
      <c r="E2492" s="22">
        <v>20236</v>
      </c>
      <c r="F2492" s="19"/>
      <c r="G2492" s="14">
        <f t="shared" si="48"/>
        <v>20236</v>
      </c>
      <c r="H2492" s="13"/>
    </row>
    <row r="2493" spans="1:8" hidden="1" x14ac:dyDescent="0.25">
      <c r="A2493" s="112">
        <v>44887</v>
      </c>
      <c r="B2493" s="21" t="s">
        <v>8034</v>
      </c>
      <c r="C2493" s="13" t="s">
        <v>8445</v>
      </c>
      <c r="D2493" s="764"/>
      <c r="E2493" s="22"/>
      <c r="F2493" s="19">
        <v>100000</v>
      </c>
      <c r="G2493" s="14">
        <f t="shared" si="48"/>
        <v>-100000</v>
      </c>
      <c r="H2493" s="13" t="s">
        <v>1156</v>
      </c>
    </row>
    <row r="2494" spans="1:8" hidden="1" x14ac:dyDescent="0.25">
      <c r="A2494" s="112">
        <v>44887</v>
      </c>
      <c r="B2494" s="21" t="s">
        <v>8034</v>
      </c>
      <c r="C2494" s="13" t="s">
        <v>3010</v>
      </c>
      <c r="D2494" s="764"/>
      <c r="E2494" s="22"/>
      <c r="F2494" s="19">
        <v>50000</v>
      </c>
      <c r="G2494" s="14">
        <f t="shared" si="48"/>
        <v>-50000</v>
      </c>
      <c r="H2494" s="13" t="s">
        <v>8694</v>
      </c>
    </row>
    <row r="2495" spans="1:8" hidden="1" x14ac:dyDescent="0.25">
      <c r="A2495" s="112">
        <v>44888</v>
      </c>
      <c r="B2495" s="21" t="s">
        <v>8329</v>
      </c>
      <c r="C2495" s="13" t="s">
        <v>8696</v>
      </c>
      <c r="D2495" s="764"/>
      <c r="E2495" s="22">
        <v>300000</v>
      </c>
      <c r="F2495" s="19"/>
      <c r="G2495" s="14">
        <f t="shared" si="48"/>
        <v>300000</v>
      </c>
      <c r="H2495" s="13" t="s">
        <v>8697</v>
      </c>
    </row>
    <row r="2496" spans="1:8" hidden="1" x14ac:dyDescent="0.25">
      <c r="A2496" s="112">
        <v>44888</v>
      </c>
      <c r="B2496" s="21" t="s">
        <v>8329</v>
      </c>
      <c r="C2496" s="13" t="s">
        <v>8696</v>
      </c>
      <c r="D2496" s="764"/>
      <c r="E2496" s="22"/>
      <c r="F2496" s="19">
        <v>200000</v>
      </c>
      <c r="G2496" s="14">
        <f t="shared" si="48"/>
        <v>-200000</v>
      </c>
      <c r="H2496" s="13" t="s">
        <v>7911</v>
      </c>
    </row>
    <row r="2497" spans="1:8" hidden="1" x14ac:dyDescent="0.25">
      <c r="A2497" s="112">
        <v>44887</v>
      </c>
      <c r="B2497" s="21" t="s">
        <v>1399</v>
      </c>
      <c r="C2497" s="13" t="s">
        <v>7240</v>
      </c>
      <c r="D2497" s="764"/>
      <c r="E2497" s="22"/>
      <c r="F2497" s="19">
        <v>250000</v>
      </c>
      <c r="G2497" s="14">
        <f t="shared" si="48"/>
        <v>-250000</v>
      </c>
      <c r="H2497" s="13" t="s">
        <v>8706</v>
      </c>
    </row>
    <row r="2498" spans="1:8" hidden="1" x14ac:dyDescent="0.25">
      <c r="A2498" s="112">
        <v>44887</v>
      </c>
      <c r="B2498" s="21" t="s">
        <v>8547</v>
      </c>
      <c r="C2498" s="13" t="s">
        <v>7240</v>
      </c>
      <c r="D2498" s="764"/>
      <c r="E2498" s="22"/>
      <c r="F2498" s="19">
        <v>250000</v>
      </c>
      <c r="G2498" s="14">
        <f t="shared" si="48"/>
        <v>-250000</v>
      </c>
      <c r="H2498" s="13" t="s">
        <v>8707</v>
      </c>
    </row>
    <row r="2499" spans="1:8" hidden="1" x14ac:dyDescent="0.25">
      <c r="A2499" s="112">
        <v>44887</v>
      </c>
      <c r="B2499" s="21" t="s">
        <v>8034</v>
      </c>
      <c r="C2499" s="13" t="s">
        <v>5186</v>
      </c>
      <c r="D2499" s="764"/>
      <c r="E2499" s="22"/>
      <c r="F2499" s="19">
        <v>200000</v>
      </c>
      <c r="G2499" s="14">
        <f t="shared" si="48"/>
        <v>-200000</v>
      </c>
      <c r="H2499" s="13" t="s">
        <v>8708</v>
      </c>
    </row>
    <row r="2500" spans="1:8" hidden="1" x14ac:dyDescent="0.25">
      <c r="A2500" s="112">
        <v>44888</v>
      </c>
      <c r="B2500" s="21" t="s">
        <v>7914</v>
      </c>
      <c r="C2500" s="13" t="s">
        <v>180</v>
      </c>
      <c r="D2500" s="764"/>
      <c r="E2500" s="22"/>
      <c r="F2500" s="19">
        <v>59000</v>
      </c>
      <c r="G2500" s="14">
        <f t="shared" si="48"/>
        <v>-59000</v>
      </c>
      <c r="H2500" s="1275" t="s">
        <v>8709</v>
      </c>
    </row>
    <row r="2501" spans="1:8" hidden="1" x14ac:dyDescent="0.25">
      <c r="A2501" s="112">
        <v>44888</v>
      </c>
      <c r="B2501" s="21" t="s">
        <v>7946</v>
      </c>
      <c r="C2501" s="13" t="s">
        <v>180</v>
      </c>
      <c r="D2501" s="764"/>
      <c r="E2501" s="22"/>
      <c r="F2501" s="19">
        <v>28000</v>
      </c>
      <c r="G2501" s="14">
        <f t="shared" si="48"/>
        <v>-28000</v>
      </c>
      <c r="H2501" s="1275"/>
    </row>
    <row r="2502" spans="1:8" hidden="1" x14ac:dyDescent="0.25">
      <c r="A2502" s="112">
        <v>44888</v>
      </c>
      <c r="B2502" s="21" t="s">
        <v>8034</v>
      </c>
      <c r="C2502" s="13" t="s">
        <v>180</v>
      </c>
      <c r="D2502" s="764"/>
      <c r="E2502" s="22"/>
      <c r="F2502" s="19">
        <v>100000</v>
      </c>
      <c r="G2502" s="14">
        <f t="shared" si="48"/>
        <v>-100000</v>
      </c>
      <c r="H2502" s="1275"/>
    </row>
    <row r="2503" spans="1:8" hidden="1" x14ac:dyDescent="0.25">
      <c r="A2503" s="112">
        <v>44888</v>
      </c>
      <c r="B2503" s="21" t="s">
        <v>7914</v>
      </c>
      <c r="C2503" s="13" t="s">
        <v>180</v>
      </c>
      <c r="D2503" s="764"/>
      <c r="E2503" s="22"/>
      <c r="F2503" s="19">
        <v>880</v>
      </c>
      <c r="G2503" s="14">
        <f t="shared" si="48"/>
        <v>-880</v>
      </c>
      <c r="H2503" s="13" t="s">
        <v>4976</v>
      </c>
    </row>
    <row r="2504" spans="1:8" hidden="1" x14ac:dyDescent="0.25">
      <c r="A2504" s="112">
        <v>44888</v>
      </c>
      <c r="B2504" s="21" t="s">
        <v>7946</v>
      </c>
      <c r="C2504" s="13" t="s">
        <v>180</v>
      </c>
      <c r="D2504" s="764"/>
      <c r="E2504" s="22"/>
      <c r="F2504" s="19">
        <v>860</v>
      </c>
      <c r="G2504" s="14">
        <f t="shared" si="48"/>
        <v>-860</v>
      </c>
      <c r="H2504" s="13" t="s">
        <v>4976</v>
      </c>
    </row>
    <row r="2505" spans="1:8" hidden="1" x14ac:dyDescent="0.25">
      <c r="A2505" s="112">
        <v>44888</v>
      </c>
      <c r="B2505" s="21" t="s">
        <v>8034</v>
      </c>
      <c r="C2505" s="13" t="s">
        <v>180</v>
      </c>
      <c r="D2505" s="764"/>
      <c r="E2505" s="22"/>
      <c r="F2505" s="19">
        <v>800</v>
      </c>
      <c r="G2505" s="14">
        <f t="shared" si="48"/>
        <v>-800</v>
      </c>
      <c r="H2505" s="13" t="s">
        <v>4976</v>
      </c>
    </row>
    <row r="2506" spans="1:8" s="730" customFormat="1" ht="31.5" hidden="1" x14ac:dyDescent="0.25">
      <c r="A2506" s="112">
        <v>44888</v>
      </c>
      <c r="B2506" s="742" t="s">
        <v>8034</v>
      </c>
      <c r="C2506" s="749" t="s">
        <v>7465</v>
      </c>
      <c r="D2506" s="777"/>
      <c r="E2506" s="750"/>
      <c r="F2506" s="751">
        <v>550000</v>
      </c>
      <c r="G2506" s="752">
        <f t="shared" si="48"/>
        <v>-550000</v>
      </c>
      <c r="H2506" s="755" t="s">
        <v>8705</v>
      </c>
    </row>
    <row r="2507" spans="1:8" hidden="1" x14ac:dyDescent="0.25">
      <c r="A2507" s="112">
        <v>44888</v>
      </c>
      <c r="B2507" s="21" t="s">
        <v>8645</v>
      </c>
      <c r="C2507" s="13" t="s">
        <v>2195</v>
      </c>
      <c r="D2507" s="764" t="s">
        <v>8731</v>
      </c>
      <c r="E2507" s="22">
        <v>28000</v>
      </c>
      <c r="F2507" s="19"/>
      <c r="G2507" s="14">
        <f t="shared" si="48"/>
        <v>28000</v>
      </c>
      <c r="H2507" s="13" t="s">
        <v>8732</v>
      </c>
    </row>
    <row r="2508" spans="1:8" hidden="1" x14ac:dyDescent="0.25">
      <c r="A2508" s="112">
        <v>44888</v>
      </c>
      <c r="B2508" s="21" t="s">
        <v>8521</v>
      </c>
      <c r="C2508" s="13" t="s">
        <v>166</v>
      </c>
      <c r="D2508" s="764" t="s">
        <v>8787</v>
      </c>
      <c r="E2508" s="22">
        <v>8160</v>
      </c>
      <c r="F2508" s="19"/>
      <c r="G2508" s="14">
        <f t="shared" si="48"/>
        <v>8160</v>
      </c>
      <c r="H2508" s="13"/>
    </row>
    <row r="2509" spans="1:8" hidden="1" x14ac:dyDescent="0.25">
      <c r="A2509" s="112">
        <v>44888</v>
      </c>
      <c r="B2509" s="21" t="s">
        <v>8329</v>
      </c>
      <c r="C2509" s="13" t="s">
        <v>7465</v>
      </c>
      <c r="D2509" s="764" t="s">
        <v>8847</v>
      </c>
      <c r="E2509" s="22">
        <v>1450496</v>
      </c>
      <c r="F2509" s="19"/>
      <c r="G2509" s="14">
        <f t="shared" si="48"/>
        <v>1450496</v>
      </c>
      <c r="H2509" s="13"/>
    </row>
    <row r="2510" spans="1:8" hidden="1" x14ac:dyDescent="0.25">
      <c r="A2510" s="112">
        <v>44889</v>
      </c>
      <c r="B2510" s="21" t="s">
        <v>8645</v>
      </c>
      <c r="C2510" s="13" t="s">
        <v>8384</v>
      </c>
      <c r="D2510" s="764" t="s">
        <v>8576</v>
      </c>
      <c r="E2510" s="22">
        <v>451515</v>
      </c>
      <c r="F2510" s="19"/>
      <c r="G2510" s="14">
        <f t="shared" si="48"/>
        <v>451515</v>
      </c>
      <c r="H2510" s="13"/>
    </row>
    <row r="2511" spans="1:8" hidden="1" x14ac:dyDescent="0.25">
      <c r="A2511" s="112">
        <v>44889</v>
      </c>
      <c r="B2511" s="21" t="s">
        <v>8645</v>
      </c>
      <c r="C2511" s="13" t="s">
        <v>8384</v>
      </c>
      <c r="D2511" s="764" t="s">
        <v>8725</v>
      </c>
      <c r="E2511" s="22">
        <v>118979</v>
      </c>
      <c r="F2511" s="19"/>
      <c r="G2511" s="14">
        <f t="shared" si="48"/>
        <v>118979</v>
      </c>
      <c r="H2511" s="13"/>
    </row>
    <row r="2512" spans="1:8" hidden="1" x14ac:dyDescent="0.25">
      <c r="A2512" s="112">
        <v>44889</v>
      </c>
      <c r="B2512" s="21" t="s">
        <v>8645</v>
      </c>
      <c r="C2512" s="13" t="s">
        <v>166</v>
      </c>
      <c r="D2512" s="764" t="s">
        <v>8788</v>
      </c>
      <c r="E2512" s="22">
        <v>364000</v>
      </c>
      <c r="F2512" s="19"/>
      <c r="G2512" s="14">
        <f t="shared" si="48"/>
        <v>364000</v>
      </c>
      <c r="H2512" s="13"/>
    </row>
    <row r="2513" spans="1:8" hidden="1" x14ac:dyDescent="0.25">
      <c r="A2513" s="112">
        <v>44890</v>
      </c>
      <c r="B2513" s="21" t="s">
        <v>8645</v>
      </c>
      <c r="C2513" s="13" t="s">
        <v>8384</v>
      </c>
      <c r="D2513" s="764" t="s">
        <v>8726</v>
      </c>
      <c r="E2513" s="22">
        <v>206663</v>
      </c>
      <c r="F2513" s="19"/>
      <c r="G2513" s="14">
        <f t="shared" si="48"/>
        <v>206663</v>
      </c>
      <c r="H2513" s="13"/>
    </row>
    <row r="2514" spans="1:8" hidden="1" x14ac:dyDescent="0.25">
      <c r="A2514" s="112">
        <v>44890</v>
      </c>
      <c r="B2514" s="21" t="s">
        <v>8034</v>
      </c>
      <c r="C2514" s="13" t="s">
        <v>8384</v>
      </c>
      <c r="D2514" s="764" t="s">
        <v>8727</v>
      </c>
      <c r="E2514" s="22">
        <v>128076</v>
      </c>
      <c r="F2514" s="19"/>
      <c r="G2514" s="14">
        <f t="shared" si="48"/>
        <v>128076</v>
      </c>
      <c r="H2514" s="13"/>
    </row>
    <row r="2515" spans="1:8" hidden="1" x14ac:dyDescent="0.25">
      <c r="A2515" s="112">
        <v>44889</v>
      </c>
      <c r="B2515" s="21" t="s">
        <v>7914</v>
      </c>
      <c r="C2515" s="13" t="s">
        <v>8384</v>
      </c>
      <c r="D2515" s="764"/>
      <c r="E2515" s="22"/>
      <c r="F2515" s="19">
        <v>51219</v>
      </c>
      <c r="G2515" s="14">
        <f t="shared" si="48"/>
        <v>-51219</v>
      </c>
      <c r="H2515" s="1307" t="s">
        <v>8623</v>
      </c>
    </row>
    <row r="2516" spans="1:8" hidden="1" x14ac:dyDescent="0.25">
      <c r="A2516" s="112">
        <v>44889</v>
      </c>
      <c r="B2516" s="21" t="s">
        <v>8034</v>
      </c>
      <c r="C2516" s="13" t="s">
        <v>8384</v>
      </c>
      <c r="D2516" s="764"/>
      <c r="E2516" s="22"/>
      <c r="F2516" s="19">
        <v>50117</v>
      </c>
      <c r="G2516" s="14">
        <f t="shared" si="48"/>
        <v>-50117</v>
      </c>
      <c r="H2516" s="1307"/>
    </row>
    <row r="2517" spans="1:8" hidden="1" x14ac:dyDescent="0.25">
      <c r="A2517" s="112">
        <v>44889</v>
      </c>
      <c r="B2517" s="21" t="s">
        <v>8068</v>
      </c>
      <c r="C2517" s="13" t="s">
        <v>8384</v>
      </c>
      <c r="D2517" s="764"/>
      <c r="E2517" s="22"/>
      <c r="F2517" s="19">
        <v>13496</v>
      </c>
      <c r="G2517" s="14">
        <f t="shared" si="48"/>
        <v>-13496</v>
      </c>
      <c r="H2517" s="1307"/>
    </row>
    <row r="2518" spans="1:8" hidden="1" x14ac:dyDescent="0.25">
      <c r="A2518" s="112">
        <v>44889</v>
      </c>
      <c r="B2518" s="21" t="s">
        <v>8547</v>
      </c>
      <c r="C2518" s="13" t="s">
        <v>8384</v>
      </c>
      <c r="D2518" s="764"/>
      <c r="E2518" s="22"/>
      <c r="F2518" s="19">
        <v>115599</v>
      </c>
      <c r="G2518" s="14">
        <f t="shared" si="48"/>
        <v>-115599</v>
      </c>
      <c r="H2518" s="1307"/>
    </row>
    <row r="2519" spans="1:8" hidden="1" x14ac:dyDescent="0.25">
      <c r="A2519" s="112">
        <v>44889</v>
      </c>
      <c r="B2519" s="21" t="s">
        <v>8521</v>
      </c>
      <c r="C2519" s="13" t="s">
        <v>8384</v>
      </c>
      <c r="D2519" s="764"/>
      <c r="E2519" s="22"/>
      <c r="F2519" s="19">
        <v>72562</v>
      </c>
      <c r="G2519" s="14">
        <f t="shared" si="48"/>
        <v>-72562</v>
      </c>
      <c r="H2519" s="1307"/>
    </row>
    <row r="2520" spans="1:8" hidden="1" x14ac:dyDescent="0.25">
      <c r="A2520" s="112">
        <v>44889</v>
      </c>
      <c r="B2520" s="21" t="s">
        <v>8645</v>
      </c>
      <c r="C2520" s="13" t="s">
        <v>8384</v>
      </c>
      <c r="D2520" s="764"/>
      <c r="E2520" s="22"/>
      <c r="F2520" s="19">
        <f>500000-F2519-F2518-F2517-F2516-F2515</f>
        <v>197007</v>
      </c>
      <c r="G2520" s="14">
        <f t="shared" si="48"/>
        <v>-197007</v>
      </c>
      <c r="H2520" s="1307"/>
    </row>
    <row r="2521" spans="1:8" hidden="1" x14ac:dyDescent="0.25">
      <c r="A2521" s="112">
        <v>44891</v>
      </c>
      <c r="B2521" s="21" t="s">
        <v>8329</v>
      </c>
      <c r="C2521" s="13" t="s">
        <v>169</v>
      </c>
      <c r="D2521" s="764" t="s">
        <v>8722</v>
      </c>
      <c r="E2521" s="22">
        <v>4000</v>
      </c>
      <c r="F2521" s="19"/>
      <c r="G2521" s="14">
        <f t="shared" si="48"/>
        <v>4000</v>
      </c>
      <c r="H2521" s="13" t="s">
        <v>8719</v>
      </c>
    </row>
    <row r="2522" spans="1:8" hidden="1" x14ac:dyDescent="0.25">
      <c r="A2522" s="112">
        <v>44891</v>
      </c>
      <c r="B2522" s="21" t="s">
        <v>8329</v>
      </c>
      <c r="C2522" s="13" t="s">
        <v>2195</v>
      </c>
      <c r="D2522" s="764" t="s">
        <v>8733</v>
      </c>
      <c r="E2522" s="22">
        <v>15000</v>
      </c>
      <c r="F2522" s="19"/>
      <c r="G2522" s="14">
        <f t="shared" si="48"/>
        <v>15000</v>
      </c>
      <c r="H2522" s="13" t="s">
        <v>8735</v>
      </c>
    </row>
    <row r="2523" spans="1:8" hidden="1" x14ac:dyDescent="0.25">
      <c r="A2523" s="112">
        <v>44891</v>
      </c>
      <c r="B2523" s="21" t="s">
        <v>8329</v>
      </c>
      <c r="C2523" s="13" t="s">
        <v>2195</v>
      </c>
      <c r="D2523" s="764" t="s">
        <v>8734</v>
      </c>
      <c r="E2523" s="22">
        <v>25200</v>
      </c>
      <c r="F2523" s="19"/>
      <c r="G2523" s="14">
        <f t="shared" si="48"/>
        <v>25200</v>
      </c>
      <c r="H2523" s="13" t="s">
        <v>8736</v>
      </c>
    </row>
    <row r="2524" spans="1:8" hidden="1" x14ac:dyDescent="0.25">
      <c r="A2524" s="112">
        <v>44893</v>
      </c>
      <c r="B2524" s="50" t="s">
        <v>8329</v>
      </c>
      <c r="C2524" s="7" t="s">
        <v>166</v>
      </c>
      <c r="D2524" s="778" t="s">
        <v>8789</v>
      </c>
      <c r="E2524" s="299">
        <v>52000</v>
      </c>
      <c r="F2524" s="213"/>
      <c r="G2524" s="14">
        <f t="shared" si="48"/>
        <v>52000</v>
      </c>
    </row>
    <row r="2525" spans="1:8" hidden="1" x14ac:dyDescent="0.25">
      <c r="A2525" s="112">
        <v>44893</v>
      </c>
      <c r="B2525" s="50" t="s">
        <v>8645</v>
      </c>
      <c r="C2525" s="7" t="s">
        <v>8384</v>
      </c>
      <c r="D2525" s="778" t="s">
        <v>8795</v>
      </c>
      <c r="E2525" s="299">
        <v>295403</v>
      </c>
      <c r="F2525" s="213"/>
      <c r="G2525" s="14">
        <f t="shared" si="48"/>
        <v>295403</v>
      </c>
    </row>
    <row r="2526" spans="1:8" hidden="1" x14ac:dyDescent="0.25">
      <c r="A2526" s="112">
        <v>44895</v>
      </c>
      <c r="B2526" s="50" t="s">
        <v>8329</v>
      </c>
      <c r="C2526" s="13" t="s">
        <v>5186</v>
      </c>
      <c r="D2526" s="778" t="s">
        <v>8784</v>
      </c>
      <c r="E2526" s="299">
        <v>61900</v>
      </c>
      <c r="F2526" s="213"/>
      <c r="G2526" s="14">
        <f t="shared" si="48"/>
        <v>61900</v>
      </c>
    </row>
    <row r="2527" spans="1:8" hidden="1" x14ac:dyDescent="0.25">
      <c r="A2527" s="112">
        <v>44895</v>
      </c>
      <c r="B2527" s="50" t="s">
        <v>8034</v>
      </c>
      <c r="C2527" s="13" t="s">
        <v>5186</v>
      </c>
      <c r="D2527" s="778" t="s">
        <v>8783</v>
      </c>
      <c r="E2527" s="299">
        <v>19520</v>
      </c>
      <c r="F2527" s="213"/>
      <c r="G2527" s="14">
        <f t="shared" si="48"/>
        <v>19520</v>
      </c>
    </row>
    <row r="2528" spans="1:8" hidden="1" x14ac:dyDescent="0.25">
      <c r="A2528" s="112">
        <v>44896</v>
      </c>
      <c r="B2528" s="50" t="s">
        <v>7914</v>
      </c>
      <c r="C2528" s="7" t="s">
        <v>437</v>
      </c>
      <c r="D2528" s="778"/>
      <c r="E2528" s="299"/>
      <c r="F2528" s="213">
        <v>100000</v>
      </c>
      <c r="G2528" s="14">
        <f t="shared" si="48"/>
        <v>-100000</v>
      </c>
      <c r="H2528" s="7" t="s">
        <v>8705</v>
      </c>
    </row>
    <row r="2529" spans="1:8" hidden="1" x14ac:dyDescent="0.25">
      <c r="A2529" s="112">
        <v>44897</v>
      </c>
      <c r="B2529" s="50" t="s">
        <v>7914</v>
      </c>
      <c r="C2529" s="7" t="s">
        <v>437</v>
      </c>
      <c r="D2529" s="778"/>
      <c r="E2529" s="299"/>
      <c r="F2529" s="213">
        <v>100000</v>
      </c>
      <c r="G2529" s="14">
        <f t="shared" si="48"/>
        <v>-100000</v>
      </c>
      <c r="H2529" s="7" t="s">
        <v>8705</v>
      </c>
    </row>
    <row r="2530" spans="1:8" hidden="1" x14ac:dyDescent="0.25">
      <c r="A2530" s="112">
        <v>44896</v>
      </c>
      <c r="B2530" s="50" t="s">
        <v>8329</v>
      </c>
      <c r="C2530" s="7" t="s">
        <v>7465</v>
      </c>
      <c r="D2530" s="778" t="s">
        <v>8845</v>
      </c>
      <c r="E2530" s="299">
        <v>4000</v>
      </c>
      <c r="F2530" s="213"/>
      <c r="G2530" s="14">
        <f t="shared" si="48"/>
        <v>4000</v>
      </c>
    </row>
    <row r="2531" spans="1:8" hidden="1" x14ac:dyDescent="0.25">
      <c r="A2531" s="112">
        <v>44896</v>
      </c>
      <c r="B2531" s="50" t="s">
        <v>8329</v>
      </c>
      <c r="C2531" s="7" t="s">
        <v>7465</v>
      </c>
      <c r="D2531" s="778" t="s">
        <v>8846</v>
      </c>
      <c r="E2531" s="299">
        <v>100742</v>
      </c>
      <c r="F2531" s="213"/>
      <c r="G2531" s="14">
        <f t="shared" si="48"/>
        <v>100742</v>
      </c>
    </row>
    <row r="2532" spans="1:8" hidden="1" x14ac:dyDescent="0.25">
      <c r="A2532" s="112">
        <v>44896</v>
      </c>
      <c r="B2532" s="50" t="s">
        <v>8329</v>
      </c>
      <c r="C2532" s="7" t="s">
        <v>7465</v>
      </c>
      <c r="D2532" s="778" t="s">
        <v>8849</v>
      </c>
      <c r="E2532" s="299">
        <v>294393</v>
      </c>
      <c r="F2532" s="213"/>
      <c r="G2532" s="14">
        <f t="shared" si="48"/>
        <v>294393</v>
      </c>
    </row>
    <row r="2533" spans="1:8" hidden="1" x14ac:dyDescent="0.25">
      <c r="A2533" s="112">
        <v>44896</v>
      </c>
      <c r="B2533" s="50" t="s">
        <v>8645</v>
      </c>
      <c r="C2533" s="7" t="s">
        <v>2195</v>
      </c>
      <c r="D2533" s="778" t="s">
        <v>8791</v>
      </c>
      <c r="E2533" s="299">
        <v>42000</v>
      </c>
      <c r="F2533" s="213"/>
      <c r="G2533" s="14">
        <f t="shared" si="48"/>
        <v>42000</v>
      </c>
      <c r="H2533" s="13" t="s">
        <v>8793</v>
      </c>
    </row>
    <row r="2534" spans="1:8" hidden="1" x14ac:dyDescent="0.25">
      <c r="A2534" s="112">
        <v>44897</v>
      </c>
      <c r="B2534" s="50" t="s">
        <v>8645</v>
      </c>
      <c r="C2534" s="7" t="s">
        <v>2195</v>
      </c>
      <c r="D2534" s="778" t="s">
        <v>8792</v>
      </c>
      <c r="E2534" s="299">
        <v>10000</v>
      </c>
      <c r="F2534" s="213"/>
      <c r="G2534" s="14">
        <f t="shared" si="48"/>
        <v>10000</v>
      </c>
      <c r="H2534" s="7" t="s">
        <v>8794</v>
      </c>
    </row>
    <row r="2535" spans="1:8" hidden="1" x14ac:dyDescent="0.25">
      <c r="A2535" s="112">
        <v>44897</v>
      </c>
      <c r="B2535" s="50" t="s">
        <v>8547</v>
      </c>
      <c r="C2535" s="7" t="s">
        <v>7465</v>
      </c>
      <c r="D2535" s="778" t="s">
        <v>8850</v>
      </c>
      <c r="E2535" s="299">
        <v>157044</v>
      </c>
      <c r="F2535" s="213"/>
      <c r="G2535" s="14">
        <f t="shared" si="48"/>
        <v>157044</v>
      </c>
    </row>
    <row r="2536" spans="1:8" hidden="1" x14ac:dyDescent="0.25">
      <c r="A2536" s="112">
        <v>44897</v>
      </c>
      <c r="B2536" s="50" t="s">
        <v>8547</v>
      </c>
      <c r="C2536" s="7" t="s">
        <v>7465</v>
      </c>
      <c r="D2536" s="778" t="s">
        <v>8851</v>
      </c>
      <c r="E2536" s="299">
        <v>55248</v>
      </c>
      <c r="F2536" s="213"/>
      <c r="G2536" s="14">
        <f t="shared" si="48"/>
        <v>55248</v>
      </c>
    </row>
    <row r="2537" spans="1:8" hidden="1" x14ac:dyDescent="0.25">
      <c r="A2537" s="112">
        <v>44897</v>
      </c>
      <c r="B2537" s="50" t="s">
        <v>8329</v>
      </c>
      <c r="C2537" s="7" t="s">
        <v>7465</v>
      </c>
      <c r="D2537" s="778" t="s">
        <v>8852</v>
      </c>
      <c r="E2537" s="299">
        <v>56000</v>
      </c>
      <c r="F2537" s="213"/>
      <c r="G2537" s="14">
        <f t="shared" si="48"/>
        <v>56000</v>
      </c>
    </row>
    <row r="2538" spans="1:8" hidden="1" x14ac:dyDescent="0.25">
      <c r="A2538" s="112">
        <v>44898</v>
      </c>
      <c r="B2538" s="10" t="s">
        <v>8034</v>
      </c>
      <c r="C2538" s="11" t="s">
        <v>7465</v>
      </c>
      <c r="D2538" s="766" t="s">
        <v>8853</v>
      </c>
      <c r="E2538" s="8">
        <v>350364</v>
      </c>
      <c r="G2538" s="14">
        <f t="shared" si="48"/>
        <v>350364</v>
      </c>
    </row>
    <row r="2539" spans="1:8" hidden="1" x14ac:dyDescent="0.25">
      <c r="A2539" s="112">
        <v>44898</v>
      </c>
      <c r="B2539" s="10" t="s">
        <v>8034</v>
      </c>
      <c r="C2539" s="11" t="s">
        <v>161</v>
      </c>
      <c r="D2539" s="766" t="s">
        <v>9039</v>
      </c>
      <c r="E2539" s="8">
        <v>33213</v>
      </c>
      <c r="G2539" s="14">
        <f t="shared" si="48"/>
        <v>33213</v>
      </c>
      <c r="H2539" s="7" t="s">
        <v>9040</v>
      </c>
    </row>
    <row r="2540" spans="1:8" hidden="1" x14ac:dyDescent="0.25">
      <c r="A2540" s="112">
        <v>44900</v>
      </c>
      <c r="B2540" s="10" t="s">
        <v>3945</v>
      </c>
      <c r="C2540" s="13" t="s">
        <v>5186</v>
      </c>
      <c r="D2540" s="766" t="s">
        <v>8785</v>
      </c>
      <c r="E2540" s="8">
        <v>21600</v>
      </c>
      <c r="G2540" s="14">
        <f t="shared" si="48"/>
        <v>21600</v>
      </c>
      <c r="H2540" s="7" t="s">
        <v>8786</v>
      </c>
    </row>
    <row r="2541" spans="1:8" hidden="1" x14ac:dyDescent="0.25">
      <c r="A2541" s="112">
        <v>44900</v>
      </c>
      <c r="B2541" s="10" t="s">
        <v>8645</v>
      </c>
      <c r="C2541" s="11" t="s">
        <v>8384</v>
      </c>
      <c r="D2541" s="766" t="s">
        <v>8796</v>
      </c>
      <c r="E2541" s="8">
        <v>333027</v>
      </c>
      <c r="G2541" s="6">
        <f t="shared" si="48"/>
        <v>333027</v>
      </c>
    </row>
    <row r="2542" spans="1:8" hidden="1" x14ac:dyDescent="0.25">
      <c r="A2542" s="112">
        <v>44901</v>
      </c>
      <c r="B2542" s="10" t="s">
        <v>1399</v>
      </c>
      <c r="C2542" s="11" t="s">
        <v>437</v>
      </c>
      <c r="D2542" s="766" t="s">
        <v>8843</v>
      </c>
      <c r="E2542" s="8">
        <v>1900</v>
      </c>
      <c r="G2542" s="6">
        <f t="shared" si="48"/>
        <v>1900</v>
      </c>
      <c r="H2542" s="7" t="s">
        <v>8844</v>
      </c>
    </row>
    <row r="2543" spans="1:8" hidden="1" x14ac:dyDescent="0.25">
      <c r="A2543" s="112">
        <v>44901</v>
      </c>
      <c r="B2543" s="10" t="s">
        <v>8329</v>
      </c>
      <c r="C2543" s="11" t="s">
        <v>7465</v>
      </c>
      <c r="D2543" s="766" t="s">
        <v>8848</v>
      </c>
      <c r="E2543" s="8">
        <v>100742</v>
      </c>
      <c r="G2543" s="6">
        <f t="shared" si="48"/>
        <v>100742</v>
      </c>
    </row>
    <row r="2544" spans="1:8" hidden="1" x14ac:dyDescent="0.25">
      <c r="A2544" s="112">
        <v>44901</v>
      </c>
      <c r="B2544" s="10" t="s">
        <v>8329</v>
      </c>
      <c r="C2544" s="11" t="s">
        <v>7465</v>
      </c>
      <c r="D2544" s="766" t="s">
        <v>8854</v>
      </c>
      <c r="E2544" s="8">
        <v>147250</v>
      </c>
      <c r="G2544" s="6">
        <f t="shared" si="48"/>
        <v>147250</v>
      </c>
    </row>
    <row r="2545" spans="1:8" hidden="1" x14ac:dyDescent="0.25">
      <c r="A2545" s="112">
        <v>44902</v>
      </c>
      <c r="B2545" s="10" t="s">
        <v>1399</v>
      </c>
      <c r="C2545" s="11" t="s">
        <v>2195</v>
      </c>
      <c r="F2545" s="9">
        <v>5940</v>
      </c>
      <c r="G2545" s="6">
        <f t="shared" si="48"/>
        <v>-5940</v>
      </c>
      <c r="H2545" s="1279" t="s">
        <v>8812</v>
      </c>
    </row>
    <row r="2546" spans="1:8" hidden="1" x14ac:dyDescent="0.25">
      <c r="A2546" s="112">
        <v>44902</v>
      </c>
      <c r="B2546" s="10" t="s">
        <v>8329</v>
      </c>
      <c r="C2546" s="11" t="s">
        <v>2195</v>
      </c>
      <c r="F2546" s="9">
        <v>39210</v>
      </c>
      <c r="G2546" s="6">
        <f t="shared" si="48"/>
        <v>-39210</v>
      </c>
      <c r="H2546" s="1279"/>
    </row>
    <row r="2547" spans="1:8" hidden="1" x14ac:dyDescent="0.25">
      <c r="A2547" s="112">
        <v>44902</v>
      </c>
      <c r="B2547" s="10" t="s">
        <v>8547</v>
      </c>
      <c r="C2547" s="11" t="s">
        <v>2195</v>
      </c>
      <c r="F2547" s="9">
        <v>18450</v>
      </c>
      <c r="G2547" s="6">
        <f t="shared" si="48"/>
        <v>-18450</v>
      </c>
      <c r="H2547" s="1279"/>
    </row>
    <row r="2548" spans="1:8" hidden="1" x14ac:dyDescent="0.25">
      <c r="A2548" s="112">
        <v>44902</v>
      </c>
      <c r="B2548" s="10" t="s">
        <v>8645</v>
      </c>
      <c r="C2548" s="11" t="s">
        <v>2195</v>
      </c>
      <c r="F2548" s="9">
        <v>80000</v>
      </c>
      <c r="G2548" s="6">
        <f t="shared" si="48"/>
        <v>-80000</v>
      </c>
      <c r="H2548" s="1279"/>
    </row>
    <row r="2549" spans="1:8" hidden="1" x14ac:dyDescent="0.25">
      <c r="A2549" s="112">
        <v>44904</v>
      </c>
      <c r="B2549" s="10" t="s">
        <v>8645</v>
      </c>
      <c r="C2549" s="11" t="s">
        <v>8384</v>
      </c>
      <c r="F2549" s="9">
        <v>468530</v>
      </c>
      <c r="G2549" s="6">
        <f t="shared" si="48"/>
        <v>-468530</v>
      </c>
      <c r="H2549" s="7" t="s">
        <v>8823</v>
      </c>
    </row>
    <row r="2550" spans="1:8" hidden="1" x14ac:dyDescent="0.25">
      <c r="A2550" s="112">
        <v>44904</v>
      </c>
      <c r="B2550" s="10" t="s">
        <v>8645</v>
      </c>
      <c r="C2550" s="11" t="s">
        <v>7240</v>
      </c>
      <c r="F2550" s="9">
        <v>790800</v>
      </c>
      <c r="G2550" s="6">
        <f t="shared" si="48"/>
        <v>-790800</v>
      </c>
      <c r="H2550" s="7" t="s">
        <v>8824</v>
      </c>
    </row>
    <row r="2551" spans="1:8" hidden="1" x14ac:dyDescent="0.25">
      <c r="A2551" s="112">
        <v>44904</v>
      </c>
      <c r="B2551" s="10" t="s">
        <v>8645</v>
      </c>
      <c r="C2551" s="11" t="s">
        <v>5680</v>
      </c>
      <c r="F2551" s="9">
        <v>500000</v>
      </c>
      <c r="G2551" s="6">
        <f t="shared" si="48"/>
        <v>-500000</v>
      </c>
      <c r="H2551" s="7" t="s">
        <v>8823</v>
      </c>
    </row>
    <row r="2552" spans="1:8" hidden="1" x14ac:dyDescent="0.25">
      <c r="A2552" s="112">
        <v>44904</v>
      </c>
      <c r="B2552" s="10" t="s">
        <v>8645</v>
      </c>
      <c r="C2552" s="11" t="s">
        <v>5680</v>
      </c>
      <c r="F2552" s="9">
        <v>350000</v>
      </c>
      <c r="G2552" s="6">
        <f t="shared" si="48"/>
        <v>-350000</v>
      </c>
      <c r="H2552" s="7" t="s">
        <v>8823</v>
      </c>
    </row>
    <row r="2553" spans="1:8" hidden="1" x14ac:dyDescent="0.25">
      <c r="A2553" s="112">
        <v>44904</v>
      </c>
      <c r="B2553" s="10" t="s">
        <v>6247</v>
      </c>
      <c r="C2553" s="11" t="s">
        <v>5680</v>
      </c>
      <c r="F2553" s="9">
        <v>100</v>
      </c>
      <c r="G2553" s="6">
        <f t="shared" si="48"/>
        <v>-100</v>
      </c>
      <c r="H2553" s="7" t="s">
        <v>4976</v>
      </c>
    </row>
    <row r="2554" spans="1:8" hidden="1" x14ac:dyDescent="0.25">
      <c r="A2554" s="112">
        <v>44907</v>
      </c>
      <c r="B2554" s="10" t="s">
        <v>3945</v>
      </c>
      <c r="C2554" s="13" t="s">
        <v>5186</v>
      </c>
      <c r="F2554" s="9">
        <v>21600</v>
      </c>
      <c r="G2554" s="6">
        <f t="shared" si="48"/>
        <v>-21600</v>
      </c>
    </row>
    <row r="2555" spans="1:8" hidden="1" x14ac:dyDescent="0.25">
      <c r="A2555" s="112">
        <v>44907</v>
      </c>
      <c r="B2555" s="742" t="s">
        <v>7914</v>
      </c>
      <c r="C2555" s="749" t="s">
        <v>437</v>
      </c>
      <c r="D2555" s="777"/>
      <c r="E2555" s="750"/>
      <c r="F2555" s="751">
        <v>24400</v>
      </c>
      <c r="G2555" s="752">
        <f t="shared" si="48"/>
        <v>-24400</v>
      </c>
      <c r="H2555" s="1274" t="s">
        <v>8839</v>
      </c>
    </row>
    <row r="2556" spans="1:8" hidden="1" x14ac:dyDescent="0.25">
      <c r="A2556" s="112">
        <v>44907</v>
      </c>
      <c r="B2556" s="742" t="s">
        <v>3945</v>
      </c>
      <c r="C2556" s="749" t="s">
        <v>437</v>
      </c>
      <c r="D2556" s="777"/>
      <c r="E2556" s="750"/>
      <c r="F2556" s="751">
        <v>68000</v>
      </c>
      <c r="G2556" s="752">
        <f t="shared" si="48"/>
        <v>-68000</v>
      </c>
      <c r="H2556" s="1274"/>
    </row>
    <row r="2557" spans="1:8" hidden="1" x14ac:dyDescent="0.25">
      <c r="A2557" s="112">
        <v>44907</v>
      </c>
      <c r="B2557" s="742" t="s">
        <v>1399</v>
      </c>
      <c r="C2557" s="749" t="s">
        <v>437</v>
      </c>
      <c r="D2557" s="777"/>
      <c r="E2557" s="750"/>
      <c r="F2557" s="751">
        <v>7600</v>
      </c>
      <c r="G2557" s="752">
        <f t="shared" si="48"/>
        <v>-7600</v>
      </c>
      <c r="H2557" s="1274"/>
    </row>
    <row r="2558" spans="1:8" hidden="1" x14ac:dyDescent="0.25">
      <c r="A2558" s="112">
        <v>44907</v>
      </c>
      <c r="B2558" s="742" t="s">
        <v>8329</v>
      </c>
      <c r="C2558" s="749" t="s">
        <v>7240</v>
      </c>
      <c r="D2558" s="777" t="s">
        <v>8725</v>
      </c>
      <c r="E2558" s="750">
        <v>1603139</v>
      </c>
      <c r="F2558" s="751"/>
      <c r="G2558" s="752">
        <f t="shared" si="48"/>
        <v>1603139</v>
      </c>
      <c r="H2558" s="749"/>
    </row>
    <row r="2559" spans="1:8" hidden="1" x14ac:dyDescent="0.25">
      <c r="A2559" s="112">
        <v>44907</v>
      </c>
      <c r="B2559" s="742" t="s">
        <v>1399</v>
      </c>
      <c r="C2559" s="749" t="s">
        <v>7240</v>
      </c>
      <c r="D2559" s="777" t="s">
        <v>8726</v>
      </c>
      <c r="E2559" s="750">
        <v>38000</v>
      </c>
      <c r="F2559" s="751"/>
      <c r="G2559" s="752">
        <f t="shared" si="48"/>
        <v>38000</v>
      </c>
      <c r="H2559" s="749"/>
    </row>
    <row r="2560" spans="1:8" hidden="1" x14ac:dyDescent="0.25">
      <c r="A2560" s="112">
        <v>44909</v>
      </c>
      <c r="B2560" s="742" t="s">
        <v>8329</v>
      </c>
      <c r="C2560" s="13" t="s">
        <v>5186</v>
      </c>
      <c r="D2560" s="777" t="s">
        <v>8842</v>
      </c>
      <c r="E2560" s="750">
        <v>29568</v>
      </c>
      <c r="F2560" s="751"/>
      <c r="G2560" s="752">
        <f t="shared" si="48"/>
        <v>29568</v>
      </c>
      <c r="H2560" s="749"/>
    </row>
    <row r="2561" spans="1:8" hidden="1" x14ac:dyDescent="0.25">
      <c r="A2561" s="112">
        <v>44909</v>
      </c>
      <c r="B2561" s="742" t="s">
        <v>8034</v>
      </c>
      <c r="C2561" s="13" t="s">
        <v>5186</v>
      </c>
      <c r="D2561" s="777" t="s">
        <v>8842</v>
      </c>
      <c r="E2561" s="750">
        <v>5040</v>
      </c>
      <c r="F2561" s="751"/>
      <c r="G2561" s="752">
        <f t="shared" si="48"/>
        <v>5040</v>
      </c>
      <c r="H2561" s="749"/>
    </row>
    <row r="2562" spans="1:8" hidden="1" x14ac:dyDescent="0.25">
      <c r="A2562" s="112">
        <v>44909</v>
      </c>
      <c r="B2562" s="742" t="s">
        <v>8645</v>
      </c>
      <c r="C2562" s="749" t="s">
        <v>166</v>
      </c>
      <c r="D2562" s="777" t="s">
        <v>8790</v>
      </c>
      <c r="E2562" s="750">
        <v>23625</v>
      </c>
      <c r="F2562" s="751"/>
      <c r="G2562" s="752">
        <f t="shared" si="48"/>
        <v>23625</v>
      </c>
      <c r="H2562" s="749"/>
    </row>
    <row r="2563" spans="1:8" hidden="1" x14ac:dyDescent="0.25">
      <c r="A2563" s="112">
        <v>44910</v>
      </c>
      <c r="B2563" s="742" t="s">
        <v>6503</v>
      </c>
      <c r="C2563" s="749" t="s">
        <v>164</v>
      </c>
      <c r="D2563" s="777" t="s">
        <v>8206</v>
      </c>
      <c r="E2563" s="750">
        <v>1320</v>
      </c>
      <c r="F2563" s="751"/>
      <c r="G2563" s="752">
        <f t="shared" si="48"/>
        <v>1320</v>
      </c>
      <c r="H2563" s="749" t="s">
        <v>8895</v>
      </c>
    </row>
    <row r="2564" spans="1:8" hidden="1" x14ac:dyDescent="0.25">
      <c r="A2564" s="112">
        <v>44910</v>
      </c>
      <c r="B2564" s="742" t="s">
        <v>8329</v>
      </c>
      <c r="C2564" s="749" t="s">
        <v>2195</v>
      </c>
      <c r="D2564" s="777"/>
      <c r="E2564" s="750"/>
      <c r="F2564" s="751">
        <v>100000</v>
      </c>
      <c r="G2564" s="752">
        <f t="shared" si="48"/>
        <v>-100000</v>
      </c>
      <c r="H2564" s="749" t="s">
        <v>8857</v>
      </c>
    </row>
    <row r="2565" spans="1:8" hidden="1" x14ac:dyDescent="0.25">
      <c r="A2565" s="112">
        <v>44910</v>
      </c>
      <c r="B2565" s="742" t="s">
        <v>7914</v>
      </c>
      <c r="C2565" s="749" t="s">
        <v>164</v>
      </c>
      <c r="D2565" s="777"/>
      <c r="E2565" s="750"/>
      <c r="F2565" s="751">
        <v>67349</v>
      </c>
      <c r="G2565" s="752">
        <f t="shared" si="48"/>
        <v>-67349</v>
      </c>
      <c r="H2565" s="1281" t="s">
        <v>8857</v>
      </c>
    </row>
    <row r="2566" spans="1:8" hidden="1" x14ac:dyDescent="0.25">
      <c r="A2566" s="112">
        <v>44910</v>
      </c>
      <c r="B2566" s="742" t="s">
        <v>6503</v>
      </c>
      <c r="C2566" s="749" t="s">
        <v>164</v>
      </c>
      <c r="D2566" s="777"/>
      <c r="E2566" s="750"/>
      <c r="F2566" s="751">
        <v>9328</v>
      </c>
      <c r="G2566" s="752">
        <f t="shared" si="48"/>
        <v>-9328</v>
      </c>
      <c r="H2566" s="1281"/>
    </row>
    <row r="2567" spans="1:8" hidden="1" x14ac:dyDescent="0.25">
      <c r="A2567" s="112">
        <v>44910</v>
      </c>
      <c r="B2567" s="742" t="s">
        <v>7065</v>
      </c>
      <c r="C2567" s="749" t="s">
        <v>164</v>
      </c>
      <c r="D2567" s="777"/>
      <c r="E2567" s="750"/>
      <c r="F2567" s="751">
        <v>247</v>
      </c>
      <c r="G2567" s="752">
        <f t="shared" si="48"/>
        <v>-247</v>
      </c>
      <c r="H2567" s="1281"/>
    </row>
    <row r="2568" spans="1:8" hidden="1" x14ac:dyDescent="0.25">
      <c r="A2568" s="112">
        <v>44910</v>
      </c>
      <c r="B2568" s="742" t="s">
        <v>1399</v>
      </c>
      <c r="C2568" s="749" t="s">
        <v>164</v>
      </c>
      <c r="D2568" s="777"/>
      <c r="E2568" s="750"/>
      <c r="F2568" s="751">
        <v>23076</v>
      </c>
      <c r="G2568" s="752">
        <f t="shared" si="48"/>
        <v>-23076</v>
      </c>
      <c r="H2568" s="1281"/>
    </row>
    <row r="2569" spans="1:8" hidden="1" x14ac:dyDescent="0.25">
      <c r="A2569" s="112">
        <v>44910</v>
      </c>
      <c r="B2569" s="742" t="s">
        <v>8034</v>
      </c>
      <c r="C2569" s="749" t="s">
        <v>7465</v>
      </c>
      <c r="D2569" s="777"/>
      <c r="E2569" s="750"/>
      <c r="F2569" s="751">
        <v>300000</v>
      </c>
      <c r="G2569" s="752">
        <f t="shared" si="48"/>
        <v>-300000</v>
      </c>
      <c r="H2569" s="749" t="s">
        <v>8857</v>
      </c>
    </row>
    <row r="2570" spans="1:8" hidden="1" x14ac:dyDescent="0.25">
      <c r="A2570" s="112">
        <v>44910</v>
      </c>
      <c r="B2570" s="742" t="s">
        <v>8034</v>
      </c>
      <c r="C2570" s="749" t="s">
        <v>7465</v>
      </c>
      <c r="D2570" s="777"/>
      <c r="E2570" s="750"/>
      <c r="F2570" s="751">
        <v>300000</v>
      </c>
      <c r="G2570" s="752">
        <f t="shared" si="48"/>
        <v>-300000</v>
      </c>
      <c r="H2570" s="749" t="s">
        <v>8857</v>
      </c>
    </row>
    <row r="2571" spans="1:8" hidden="1" x14ac:dyDescent="0.25">
      <c r="A2571" s="112">
        <v>44911</v>
      </c>
      <c r="B2571" s="742" t="s">
        <v>8329</v>
      </c>
      <c r="C2571" s="749" t="s">
        <v>2195</v>
      </c>
      <c r="D2571" s="777" t="s">
        <v>8896</v>
      </c>
      <c r="E2571" s="750">
        <v>17800</v>
      </c>
      <c r="F2571" s="751"/>
      <c r="G2571" s="752">
        <f t="shared" si="48"/>
        <v>17800</v>
      </c>
      <c r="H2571" s="749" t="s">
        <v>8897</v>
      </c>
    </row>
    <row r="2572" spans="1:8" hidden="1" x14ac:dyDescent="0.25">
      <c r="A2572" s="112">
        <v>44911</v>
      </c>
      <c r="B2572" s="742" t="s">
        <v>8645</v>
      </c>
      <c r="C2572" s="13" t="s">
        <v>5186</v>
      </c>
      <c r="D2572" s="777"/>
      <c r="E2572" s="750"/>
      <c r="F2572" s="751">
        <v>216700</v>
      </c>
      <c r="G2572" s="752">
        <f t="shared" si="48"/>
        <v>-216700</v>
      </c>
      <c r="H2572" s="749" t="s">
        <v>9318</v>
      </c>
    </row>
    <row r="2573" spans="1:8" hidden="1" x14ac:dyDescent="0.25">
      <c r="A2573" s="112">
        <v>44914</v>
      </c>
      <c r="B2573" s="742" t="s">
        <v>1399</v>
      </c>
      <c r="C2573" s="749" t="s">
        <v>3010</v>
      </c>
      <c r="D2573" s="777"/>
      <c r="E2573" s="750"/>
      <c r="F2573" s="751">
        <v>14000</v>
      </c>
      <c r="G2573" s="752">
        <f t="shared" si="48"/>
        <v>-14000</v>
      </c>
      <c r="H2573" s="1280" t="s">
        <v>8884</v>
      </c>
    </row>
    <row r="2574" spans="1:8" hidden="1" x14ac:dyDescent="0.25">
      <c r="A2574" s="112">
        <v>44914</v>
      </c>
      <c r="B2574" s="742" t="s">
        <v>6509</v>
      </c>
      <c r="C2574" s="749" t="s">
        <v>3010</v>
      </c>
      <c r="D2574" s="777"/>
      <c r="E2574" s="750"/>
      <c r="F2574" s="751">
        <v>11000</v>
      </c>
      <c r="G2574" s="752">
        <f t="shared" si="48"/>
        <v>-11000</v>
      </c>
      <c r="H2574" s="1280"/>
    </row>
    <row r="2575" spans="1:8" hidden="1" x14ac:dyDescent="0.25">
      <c r="A2575" s="112">
        <v>44914</v>
      </c>
      <c r="B2575" s="742" t="s">
        <v>8034</v>
      </c>
      <c r="C2575" s="749" t="s">
        <v>3010</v>
      </c>
      <c r="D2575" s="777"/>
      <c r="E2575" s="750"/>
      <c r="F2575" s="751">
        <v>25000</v>
      </c>
      <c r="G2575" s="752">
        <f t="shared" si="48"/>
        <v>-25000</v>
      </c>
      <c r="H2575" s="1280"/>
    </row>
    <row r="2576" spans="1:8" hidden="1" x14ac:dyDescent="0.25">
      <c r="A2576" s="112">
        <v>44917</v>
      </c>
      <c r="B2576" s="742" t="s">
        <v>8856</v>
      </c>
      <c r="C2576" s="749" t="s">
        <v>166</v>
      </c>
      <c r="D2576" s="777" t="s">
        <v>8898</v>
      </c>
      <c r="E2576" s="750">
        <v>78000</v>
      </c>
      <c r="F2576" s="751"/>
      <c r="G2576" s="752">
        <f t="shared" si="48"/>
        <v>78000</v>
      </c>
      <c r="H2576" s="749" t="s">
        <v>8899</v>
      </c>
    </row>
    <row r="2577" spans="1:8" hidden="1" x14ac:dyDescent="0.25">
      <c r="A2577" s="112">
        <v>44917</v>
      </c>
      <c r="B2577" s="742" t="s">
        <v>8864</v>
      </c>
      <c r="C2577" s="749" t="s">
        <v>180</v>
      </c>
      <c r="D2577" s="777" t="s">
        <v>8927</v>
      </c>
      <c r="E2577" s="750">
        <v>247080</v>
      </c>
      <c r="F2577" s="751"/>
      <c r="G2577" s="752">
        <f t="shared" si="48"/>
        <v>247080</v>
      </c>
      <c r="H2577" s="749"/>
    </row>
    <row r="2578" spans="1:8" hidden="1" x14ac:dyDescent="0.25">
      <c r="A2578" s="112">
        <v>44919</v>
      </c>
      <c r="B2578" s="742" t="s">
        <v>8645</v>
      </c>
      <c r="C2578" s="749" t="s">
        <v>8384</v>
      </c>
      <c r="D2578" s="777" t="s">
        <v>8956</v>
      </c>
      <c r="E2578" s="750">
        <v>118318</v>
      </c>
      <c r="F2578" s="751"/>
      <c r="G2578" s="752">
        <f t="shared" si="48"/>
        <v>118318</v>
      </c>
      <c r="H2578" s="749"/>
    </row>
    <row r="2579" spans="1:8" hidden="1" x14ac:dyDescent="0.25">
      <c r="A2579" s="112">
        <v>44919</v>
      </c>
      <c r="B2579" s="742" t="s">
        <v>8856</v>
      </c>
      <c r="C2579" s="749" t="s">
        <v>180</v>
      </c>
      <c r="D2579" s="777" t="s">
        <v>8928</v>
      </c>
      <c r="E2579" s="750">
        <v>164160</v>
      </c>
      <c r="F2579" s="751"/>
      <c r="G2579" s="752">
        <f t="shared" si="48"/>
        <v>164160</v>
      </c>
      <c r="H2579" s="749"/>
    </row>
    <row r="2580" spans="1:8" hidden="1" x14ac:dyDescent="0.25">
      <c r="A2580" s="112">
        <v>44921</v>
      </c>
      <c r="B2580" s="742" t="s">
        <v>8856</v>
      </c>
      <c r="C2580" s="13" t="s">
        <v>5186</v>
      </c>
      <c r="D2580" s="777"/>
      <c r="E2580" s="750"/>
      <c r="F2580" s="751">
        <v>190000</v>
      </c>
      <c r="G2580" s="752">
        <f t="shared" si="48"/>
        <v>-190000</v>
      </c>
      <c r="H2580" s="749" t="s">
        <v>8931</v>
      </c>
    </row>
    <row r="2581" spans="1:8" hidden="1" x14ac:dyDescent="0.25">
      <c r="A2581" s="112">
        <v>44922</v>
      </c>
      <c r="B2581" s="742" t="s">
        <v>8547</v>
      </c>
      <c r="C2581" s="749" t="s">
        <v>7465</v>
      </c>
      <c r="D2581" s="777" t="s">
        <v>8954</v>
      </c>
      <c r="E2581" s="750">
        <v>33571</v>
      </c>
      <c r="F2581" s="751"/>
      <c r="G2581" s="752">
        <f t="shared" si="48"/>
        <v>33571</v>
      </c>
      <c r="H2581" s="749" t="s">
        <v>8955</v>
      </c>
    </row>
    <row r="2582" spans="1:8" hidden="1" x14ac:dyDescent="0.25">
      <c r="A2582" s="112">
        <v>44924</v>
      </c>
      <c r="B2582" s="742" t="s">
        <v>8034</v>
      </c>
      <c r="C2582" s="749" t="s">
        <v>7465</v>
      </c>
      <c r="D2582" s="777"/>
      <c r="E2582" s="750"/>
      <c r="F2582" s="751">
        <v>333000</v>
      </c>
      <c r="G2582" s="752">
        <f t="shared" si="48"/>
        <v>-333000</v>
      </c>
      <c r="H2582" s="749" t="s">
        <v>8944</v>
      </c>
    </row>
    <row r="2583" spans="1:8" hidden="1" x14ac:dyDescent="0.25">
      <c r="A2583" s="112">
        <v>44924</v>
      </c>
      <c r="B2583" s="742" t="s">
        <v>8034</v>
      </c>
      <c r="C2583" s="749" t="s">
        <v>7465</v>
      </c>
      <c r="D2583" s="777"/>
      <c r="E2583" s="750"/>
      <c r="F2583" s="751">
        <v>333000</v>
      </c>
      <c r="G2583" s="752">
        <f t="shared" si="48"/>
        <v>-333000</v>
      </c>
      <c r="H2583" s="749" t="s">
        <v>8945</v>
      </c>
    </row>
    <row r="2584" spans="1:8" hidden="1" x14ac:dyDescent="0.25">
      <c r="A2584" s="112">
        <v>44924</v>
      </c>
      <c r="B2584" s="742" t="s">
        <v>8034</v>
      </c>
      <c r="C2584" s="749" t="s">
        <v>7465</v>
      </c>
      <c r="D2584" s="777"/>
      <c r="E2584" s="750"/>
      <c r="F2584" s="751">
        <v>334000</v>
      </c>
      <c r="G2584" s="752">
        <f t="shared" si="48"/>
        <v>-334000</v>
      </c>
      <c r="H2584" s="749" t="s">
        <v>8946</v>
      </c>
    </row>
    <row r="2585" spans="1:8" hidden="1" x14ac:dyDescent="0.25">
      <c r="A2585" s="112">
        <v>44924</v>
      </c>
      <c r="B2585" s="742" t="s">
        <v>8645</v>
      </c>
      <c r="C2585" s="749" t="s">
        <v>166</v>
      </c>
      <c r="D2585" s="777" t="s">
        <v>8970</v>
      </c>
      <c r="E2585" s="750">
        <v>149500</v>
      </c>
      <c r="F2585" s="751"/>
      <c r="G2585" s="752">
        <f t="shared" si="48"/>
        <v>149500</v>
      </c>
      <c r="H2585" s="749" t="s">
        <v>8971</v>
      </c>
    </row>
    <row r="2586" spans="1:8" hidden="1" x14ac:dyDescent="0.25">
      <c r="A2586" s="112">
        <v>44924</v>
      </c>
      <c r="B2586" s="742" t="s">
        <v>8329</v>
      </c>
      <c r="C2586" s="749" t="s">
        <v>166</v>
      </c>
      <c r="D2586" s="777" t="s">
        <v>8953</v>
      </c>
      <c r="E2586" s="750">
        <v>17000</v>
      </c>
      <c r="F2586" s="751"/>
      <c r="G2586" s="752">
        <f t="shared" si="48"/>
        <v>17000</v>
      </c>
      <c r="H2586" s="749" t="s">
        <v>8952</v>
      </c>
    </row>
    <row r="2587" spans="1:8" hidden="1" x14ac:dyDescent="0.25">
      <c r="A2587" s="112">
        <v>44924</v>
      </c>
      <c r="B2587" s="742" t="s">
        <v>8645</v>
      </c>
      <c r="C2587" s="749" t="s">
        <v>8384</v>
      </c>
      <c r="D2587" s="777" t="s">
        <v>8957</v>
      </c>
      <c r="E2587" s="750">
        <v>38995</v>
      </c>
      <c r="F2587" s="751"/>
      <c r="G2587" s="752">
        <f t="shared" si="48"/>
        <v>38995</v>
      </c>
      <c r="H2587" s="749"/>
    </row>
    <row r="2588" spans="1:8" ht="25.5" hidden="1" x14ac:dyDescent="0.25">
      <c r="A2588" s="112">
        <v>44925</v>
      </c>
      <c r="B2588" s="742" t="s">
        <v>8856</v>
      </c>
      <c r="C2588" s="749" t="s">
        <v>7240</v>
      </c>
      <c r="D2588" s="777"/>
      <c r="E2588" s="750"/>
      <c r="F2588" s="751">
        <v>410600</v>
      </c>
      <c r="G2588" s="752">
        <f t="shared" si="48"/>
        <v>-410600</v>
      </c>
      <c r="H2588" s="75" t="s">
        <v>8951</v>
      </c>
    </row>
    <row r="2589" spans="1:8" ht="25.5" hidden="1" x14ac:dyDescent="0.25">
      <c r="A2589" s="112">
        <v>44925</v>
      </c>
      <c r="B2589" s="742" t="s">
        <v>8329</v>
      </c>
      <c r="C2589" s="749" t="s">
        <v>7240</v>
      </c>
      <c r="D2589" s="777"/>
      <c r="E2589" s="750"/>
      <c r="F2589" s="751">
        <v>370200</v>
      </c>
      <c r="G2589" s="752">
        <f t="shared" si="48"/>
        <v>-370200</v>
      </c>
      <c r="H2589" s="75" t="s">
        <v>8951</v>
      </c>
    </row>
    <row r="2590" spans="1:8" ht="25.5" hidden="1" x14ac:dyDescent="0.25">
      <c r="A2590" s="112">
        <v>44925</v>
      </c>
      <c r="B2590" s="742" t="s">
        <v>8547</v>
      </c>
      <c r="C2590" s="749" t="s">
        <v>7240</v>
      </c>
      <c r="D2590" s="777"/>
      <c r="E2590" s="750"/>
      <c r="F2590" s="751">
        <v>275600</v>
      </c>
      <c r="G2590" s="752">
        <f t="shared" si="48"/>
        <v>-275600</v>
      </c>
      <c r="H2590" s="75" t="s">
        <v>8951</v>
      </c>
    </row>
    <row r="2591" spans="1:8" hidden="1" x14ac:dyDescent="0.25">
      <c r="A2591" s="112">
        <v>44925</v>
      </c>
      <c r="B2591" s="742" t="s">
        <v>8329</v>
      </c>
      <c r="C2591" s="13" t="s">
        <v>8696</v>
      </c>
      <c r="D2591" s="764"/>
      <c r="E2591" s="22"/>
      <c r="F2591" s="19">
        <v>100000</v>
      </c>
      <c r="G2591" s="14">
        <f t="shared" si="48"/>
        <v>-100000</v>
      </c>
      <c r="H2591" s="13" t="s">
        <v>8969</v>
      </c>
    </row>
    <row r="2592" spans="1:8" hidden="1" x14ac:dyDescent="0.25">
      <c r="A2592" s="112">
        <v>44928</v>
      </c>
      <c r="B2592" s="742" t="s">
        <v>8329</v>
      </c>
      <c r="C2592" s="13" t="s">
        <v>2195</v>
      </c>
      <c r="D2592" s="764" t="s">
        <v>8972</v>
      </c>
      <c r="E2592" s="22">
        <v>16800</v>
      </c>
      <c r="F2592" s="19"/>
      <c r="G2592" s="14">
        <f t="shared" si="48"/>
        <v>16800</v>
      </c>
      <c r="H2592" s="749" t="s">
        <v>8897</v>
      </c>
    </row>
    <row r="2593" spans="1:8" hidden="1" x14ac:dyDescent="0.25">
      <c r="A2593" s="112">
        <v>44928</v>
      </c>
      <c r="B2593" s="742" t="s">
        <v>8329</v>
      </c>
      <c r="C2593" s="13" t="s">
        <v>2195</v>
      </c>
      <c r="D2593" s="764" t="s">
        <v>8973</v>
      </c>
      <c r="E2593" s="22">
        <v>40500</v>
      </c>
      <c r="F2593" s="19"/>
      <c r="G2593" s="14">
        <f t="shared" si="48"/>
        <v>40500</v>
      </c>
      <c r="H2593" s="749" t="s">
        <v>8974</v>
      </c>
    </row>
    <row r="2594" spans="1:8" hidden="1" x14ac:dyDescent="0.25">
      <c r="A2594" s="112">
        <v>44929</v>
      </c>
      <c r="B2594" s="742" t="s">
        <v>8547</v>
      </c>
      <c r="C2594" s="13" t="s">
        <v>7240</v>
      </c>
      <c r="D2594" s="764" t="s">
        <v>8727</v>
      </c>
      <c r="E2594" s="22">
        <v>704772</v>
      </c>
      <c r="F2594" s="19"/>
      <c r="G2594" s="14">
        <f t="shared" si="48"/>
        <v>704772</v>
      </c>
      <c r="H2594" s="749"/>
    </row>
    <row r="2595" spans="1:8" hidden="1" x14ac:dyDescent="0.25">
      <c r="A2595" s="112">
        <v>44929</v>
      </c>
      <c r="B2595" s="742" t="s">
        <v>8645</v>
      </c>
      <c r="C2595" s="13" t="s">
        <v>7240</v>
      </c>
      <c r="D2595" s="764" t="s">
        <v>8795</v>
      </c>
      <c r="E2595" s="22">
        <v>480779</v>
      </c>
      <c r="F2595" s="19"/>
      <c r="G2595" s="14">
        <f t="shared" si="48"/>
        <v>480779</v>
      </c>
      <c r="H2595" s="749"/>
    </row>
    <row r="2596" spans="1:8" hidden="1" x14ac:dyDescent="0.25">
      <c r="A2596" s="112">
        <v>44929</v>
      </c>
      <c r="B2596" s="742" t="s">
        <v>8856</v>
      </c>
      <c r="C2596" s="13" t="s">
        <v>7240</v>
      </c>
      <c r="D2596" s="764" t="s">
        <v>8796</v>
      </c>
      <c r="E2596" s="22">
        <v>353420</v>
      </c>
      <c r="F2596" s="19"/>
      <c r="G2596" s="14">
        <f t="shared" si="48"/>
        <v>353420</v>
      </c>
      <c r="H2596" s="749"/>
    </row>
    <row r="2597" spans="1:8" hidden="1" x14ac:dyDescent="0.25">
      <c r="A2597" s="112">
        <v>44929</v>
      </c>
      <c r="B2597" s="742" t="s">
        <v>8034</v>
      </c>
      <c r="C2597" s="13" t="s">
        <v>7240</v>
      </c>
      <c r="D2597" s="764" t="s">
        <v>8956</v>
      </c>
      <c r="E2597" s="22">
        <v>83410</v>
      </c>
      <c r="F2597" s="19"/>
      <c r="G2597" s="14">
        <f t="shared" si="48"/>
        <v>83410</v>
      </c>
      <c r="H2597" s="749"/>
    </row>
    <row r="2598" spans="1:8" hidden="1" x14ac:dyDescent="0.25">
      <c r="A2598" s="112">
        <v>44930</v>
      </c>
      <c r="B2598" s="742" t="s">
        <v>8329</v>
      </c>
      <c r="C2598" s="13" t="s">
        <v>2195</v>
      </c>
      <c r="D2598" s="764" t="s">
        <v>9029</v>
      </c>
      <c r="E2598" s="22">
        <v>9450</v>
      </c>
      <c r="F2598" s="19"/>
      <c r="G2598" s="14">
        <f t="shared" si="48"/>
        <v>9450</v>
      </c>
      <c r="H2598" s="749" t="s">
        <v>9031</v>
      </c>
    </row>
    <row r="2599" spans="1:8" hidden="1" x14ac:dyDescent="0.25">
      <c r="A2599" s="112">
        <v>44932</v>
      </c>
      <c r="B2599" s="742" t="s">
        <v>8329</v>
      </c>
      <c r="C2599" s="13" t="s">
        <v>7240</v>
      </c>
      <c r="D2599" s="764"/>
      <c r="E2599" s="22"/>
      <c r="F2599" s="19">
        <v>300000</v>
      </c>
      <c r="G2599" s="14">
        <f t="shared" si="48"/>
        <v>-300000</v>
      </c>
      <c r="H2599" s="13" t="s">
        <v>8976</v>
      </c>
    </row>
    <row r="2600" spans="1:8" hidden="1" x14ac:dyDescent="0.25">
      <c r="A2600" s="112">
        <v>44932</v>
      </c>
      <c r="B2600" s="742" t="s">
        <v>8329</v>
      </c>
      <c r="C2600" s="13" t="s">
        <v>7240</v>
      </c>
      <c r="D2600" s="764"/>
      <c r="E2600" s="22"/>
      <c r="F2600" s="19">
        <v>300000</v>
      </c>
      <c r="G2600" s="14">
        <f t="shared" si="48"/>
        <v>-300000</v>
      </c>
      <c r="H2600" s="13" t="s">
        <v>8975</v>
      </c>
    </row>
    <row r="2601" spans="1:8" hidden="1" x14ac:dyDescent="0.25">
      <c r="A2601" s="112">
        <v>44932</v>
      </c>
      <c r="B2601" s="742" t="s">
        <v>8329</v>
      </c>
      <c r="C2601" s="13" t="s">
        <v>7240</v>
      </c>
      <c r="D2601" s="764"/>
      <c r="E2601" s="22"/>
      <c r="F2601" s="19">
        <v>284875</v>
      </c>
      <c r="G2601" s="14">
        <f t="shared" si="48"/>
        <v>-284875</v>
      </c>
      <c r="H2601" s="13" t="s">
        <v>4976</v>
      </c>
    </row>
    <row r="2602" spans="1:8" hidden="1" x14ac:dyDescent="0.25">
      <c r="A2602" s="112">
        <v>44932</v>
      </c>
      <c r="B2602" s="742" t="s">
        <v>8329</v>
      </c>
      <c r="C2602" s="13" t="s">
        <v>7240</v>
      </c>
      <c r="D2602" s="764"/>
      <c r="E2602" s="22">
        <v>22990</v>
      </c>
      <c r="F2602" s="19"/>
      <c r="G2602" s="14">
        <f t="shared" si="48"/>
        <v>22990</v>
      </c>
      <c r="H2602" s="13" t="s">
        <v>4976</v>
      </c>
    </row>
    <row r="2603" spans="1:8" hidden="1" x14ac:dyDescent="0.25">
      <c r="A2603" s="112">
        <v>44935</v>
      </c>
      <c r="B2603" s="21" t="s">
        <v>8034</v>
      </c>
      <c r="C2603" s="13" t="s">
        <v>8445</v>
      </c>
      <c r="D2603" s="764" t="s">
        <v>8978</v>
      </c>
      <c r="E2603" s="22">
        <v>120000</v>
      </c>
      <c r="F2603" s="19"/>
      <c r="G2603" s="14">
        <f t="shared" si="48"/>
        <v>120000</v>
      </c>
      <c r="H2603" s="13"/>
    </row>
    <row r="2604" spans="1:8" hidden="1" x14ac:dyDescent="0.25">
      <c r="A2604" s="112">
        <v>44935</v>
      </c>
      <c r="B2604" s="21" t="s">
        <v>8856</v>
      </c>
      <c r="C2604" s="13" t="s">
        <v>2195</v>
      </c>
      <c r="D2604" s="764" t="s">
        <v>9030</v>
      </c>
      <c r="E2604" s="22">
        <v>7360</v>
      </c>
      <c r="F2604" s="19"/>
      <c r="G2604" s="14">
        <f t="shared" si="48"/>
        <v>7360</v>
      </c>
      <c r="H2604" s="13" t="s">
        <v>9032</v>
      </c>
    </row>
    <row r="2605" spans="1:8" hidden="1" x14ac:dyDescent="0.25">
      <c r="A2605" s="112">
        <v>44933</v>
      </c>
      <c r="B2605" s="21" t="s">
        <v>8329</v>
      </c>
      <c r="C2605" s="13" t="s">
        <v>7465</v>
      </c>
      <c r="D2605" s="764" t="s">
        <v>9041</v>
      </c>
      <c r="E2605" s="22">
        <v>33600</v>
      </c>
      <c r="F2605" s="19"/>
      <c r="G2605" s="14">
        <f t="shared" si="48"/>
        <v>33600</v>
      </c>
      <c r="H2605" s="13" t="s">
        <v>9042</v>
      </c>
    </row>
    <row r="2606" spans="1:8" hidden="1" x14ac:dyDescent="0.25">
      <c r="A2606" s="112">
        <v>44933</v>
      </c>
      <c r="B2606" s="21" t="s">
        <v>8034</v>
      </c>
      <c r="C2606" s="13" t="s">
        <v>8445</v>
      </c>
      <c r="D2606" s="764"/>
      <c r="E2606" s="22"/>
      <c r="F2606" s="19">
        <v>58000</v>
      </c>
      <c r="G2606" s="14">
        <f t="shared" si="48"/>
        <v>-58000</v>
      </c>
      <c r="H2606" s="1208" t="s">
        <v>8977</v>
      </c>
    </row>
    <row r="2607" spans="1:8" hidden="1" x14ac:dyDescent="0.25">
      <c r="A2607" s="112">
        <v>44933</v>
      </c>
      <c r="B2607" s="21" t="s">
        <v>7914</v>
      </c>
      <c r="C2607" s="13" t="s">
        <v>8445</v>
      </c>
      <c r="D2607" s="764"/>
      <c r="E2607" s="22"/>
      <c r="F2607" s="19">
        <v>42000</v>
      </c>
      <c r="G2607" s="14">
        <f t="shared" si="48"/>
        <v>-42000</v>
      </c>
      <c r="H2607" s="1210"/>
    </row>
    <row r="2608" spans="1:8" hidden="1" x14ac:dyDescent="0.25">
      <c r="A2608" s="112">
        <v>44935</v>
      </c>
      <c r="B2608" s="21" t="s">
        <v>8645</v>
      </c>
      <c r="C2608" s="13" t="s">
        <v>166</v>
      </c>
      <c r="D2608" s="764" t="s">
        <v>9044</v>
      </c>
      <c r="E2608" s="22">
        <v>126500</v>
      </c>
      <c r="F2608" s="19"/>
      <c r="G2608" s="14">
        <f t="shared" si="48"/>
        <v>126500</v>
      </c>
      <c r="H2608" s="749" t="s">
        <v>9045</v>
      </c>
    </row>
    <row r="2609" spans="1:8" hidden="1" x14ac:dyDescent="0.25">
      <c r="A2609" s="112">
        <v>44935</v>
      </c>
      <c r="B2609" s="21" t="s">
        <v>8645</v>
      </c>
      <c r="C2609" s="13" t="s">
        <v>8384</v>
      </c>
      <c r="D2609" s="764"/>
      <c r="E2609" s="22"/>
      <c r="F2609" s="19">
        <v>1000000</v>
      </c>
      <c r="G2609" s="14">
        <f t="shared" si="48"/>
        <v>-1000000</v>
      </c>
      <c r="H2609" s="13" t="s">
        <v>8995</v>
      </c>
    </row>
    <row r="2610" spans="1:8" hidden="1" x14ac:dyDescent="0.25">
      <c r="A2610" s="112">
        <v>44937</v>
      </c>
      <c r="B2610" s="21" t="s">
        <v>8329</v>
      </c>
      <c r="C2610" s="13" t="s">
        <v>7465</v>
      </c>
      <c r="D2610" s="764" t="s">
        <v>9274</v>
      </c>
      <c r="E2610" s="781">
        <v>49065</v>
      </c>
      <c r="F2610" s="109"/>
      <c r="G2610" s="14">
        <f t="shared" si="48"/>
        <v>49065</v>
      </c>
      <c r="H2610" s="13" t="s">
        <v>9275</v>
      </c>
    </row>
    <row r="2611" spans="1:8" hidden="1" x14ac:dyDescent="0.25">
      <c r="A2611" s="112">
        <v>44938</v>
      </c>
      <c r="B2611" s="21" t="s">
        <v>8864</v>
      </c>
      <c r="C2611" s="13" t="s">
        <v>2195</v>
      </c>
      <c r="D2611" s="764" t="s">
        <v>9033</v>
      </c>
      <c r="E2611" s="781">
        <v>45500</v>
      </c>
      <c r="F2611" s="109"/>
      <c r="G2611" s="14">
        <f t="shared" si="48"/>
        <v>45500</v>
      </c>
      <c r="H2611" s="749" t="s">
        <v>9034</v>
      </c>
    </row>
    <row r="2612" spans="1:8" hidden="1" x14ac:dyDescent="0.25">
      <c r="A2612" s="112">
        <v>44938</v>
      </c>
      <c r="B2612" s="21" t="s">
        <v>8645</v>
      </c>
      <c r="C2612" s="13" t="s">
        <v>166</v>
      </c>
      <c r="D2612" s="764" t="s">
        <v>9043</v>
      </c>
      <c r="E2612" s="781">
        <v>126500</v>
      </c>
      <c r="F2612" s="109"/>
      <c r="G2612" s="14">
        <f t="shared" si="48"/>
        <v>126500</v>
      </c>
      <c r="H2612" s="749" t="s">
        <v>9045</v>
      </c>
    </row>
    <row r="2613" spans="1:8" hidden="1" x14ac:dyDescent="0.25">
      <c r="A2613" s="112">
        <v>44939</v>
      </c>
      <c r="B2613" s="21" t="s">
        <v>8864</v>
      </c>
      <c r="C2613" s="13" t="s">
        <v>169</v>
      </c>
      <c r="D2613" s="764" t="s">
        <v>9037</v>
      </c>
      <c r="E2613" s="781">
        <v>25754</v>
      </c>
      <c r="F2613" s="109"/>
      <c r="G2613" s="14">
        <f t="shared" si="48"/>
        <v>25754</v>
      </c>
      <c r="H2613" s="749" t="s">
        <v>9038</v>
      </c>
    </row>
    <row r="2614" spans="1:8" hidden="1" x14ac:dyDescent="0.25">
      <c r="A2614" s="112">
        <v>44940</v>
      </c>
      <c r="B2614" s="21" t="s">
        <v>8864</v>
      </c>
      <c r="C2614" s="13" t="s">
        <v>2195</v>
      </c>
      <c r="D2614" s="764" t="s">
        <v>9035</v>
      </c>
      <c r="E2614" s="781">
        <v>47250</v>
      </c>
      <c r="F2614" s="109"/>
      <c r="G2614" s="14">
        <f t="shared" si="48"/>
        <v>47250</v>
      </c>
      <c r="H2614" s="749" t="s">
        <v>9036</v>
      </c>
    </row>
    <row r="2615" spans="1:8" hidden="1" x14ac:dyDescent="0.25">
      <c r="A2615" s="112">
        <v>44942</v>
      </c>
      <c r="B2615" s="21" t="s">
        <v>6503</v>
      </c>
      <c r="C2615" s="13" t="s">
        <v>166</v>
      </c>
      <c r="D2615" s="764"/>
      <c r="E2615" s="781"/>
      <c r="F2615" s="783">
        <v>21400</v>
      </c>
      <c r="G2615" s="782">
        <f t="shared" si="48"/>
        <v>-21400</v>
      </c>
      <c r="H2615" s="1211" t="s">
        <v>9022</v>
      </c>
    </row>
    <row r="2616" spans="1:8" hidden="1" x14ac:dyDescent="0.25">
      <c r="A2616" s="112">
        <v>44942</v>
      </c>
      <c r="B2616" s="21" t="s">
        <v>7914</v>
      </c>
      <c r="C2616" s="13" t="s">
        <v>166</v>
      </c>
      <c r="D2616" s="764"/>
      <c r="E2616" s="781"/>
      <c r="F2616" s="141">
        <v>25000</v>
      </c>
      <c r="G2616" s="782">
        <f t="shared" si="48"/>
        <v>-25000</v>
      </c>
      <c r="H2616" s="1212"/>
    </row>
    <row r="2617" spans="1:8" hidden="1" x14ac:dyDescent="0.25">
      <c r="A2617" s="112">
        <v>44942</v>
      </c>
      <c r="B2617" s="21" t="s">
        <v>8329</v>
      </c>
      <c r="C2617" s="13" t="s">
        <v>166</v>
      </c>
      <c r="D2617" s="764"/>
      <c r="E2617" s="781"/>
      <c r="F2617" s="141">
        <v>69000</v>
      </c>
      <c r="G2617" s="782">
        <f t="shared" si="48"/>
        <v>-69000</v>
      </c>
      <c r="H2617" s="1212"/>
    </row>
    <row r="2618" spans="1:8" hidden="1" x14ac:dyDescent="0.25">
      <c r="A2618" s="112">
        <v>44942</v>
      </c>
      <c r="B2618" s="21" t="s">
        <v>8547</v>
      </c>
      <c r="C2618" s="13" t="s">
        <v>166</v>
      </c>
      <c r="D2618" s="764"/>
      <c r="E2618" s="781"/>
      <c r="F2618" s="141">
        <v>15282</v>
      </c>
      <c r="G2618" s="782">
        <f t="shared" si="48"/>
        <v>-15282</v>
      </c>
      <c r="H2618" s="1212"/>
    </row>
    <row r="2619" spans="1:8" ht="16.5" hidden="1" thickBot="1" x14ac:dyDescent="0.3">
      <c r="A2619" s="112">
        <v>44942</v>
      </c>
      <c r="B2619" s="21" t="s">
        <v>8521</v>
      </c>
      <c r="C2619" s="13" t="s">
        <v>166</v>
      </c>
      <c r="D2619" s="764"/>
      <c r="E2619" s="781"/>
      <c r="F2619" s="784">
        <v>47891</v>
      </c>
      <c r="G2619" s="782">
        <f t="shared" si="48"/>
        <v>-47891</v>
      </c>
      <c r="H2619" s="1213"/>
    </row>
    <row r="2620" spans="1:8" hidden="1" x14ac:dyDescent="0.25">
      <c r="A2620" s="112">
        <v>44942</v>
      </c>
      <c r="B2620" s="21" t="s">
        <v>8645</v>
      </c>
      <c r="C2620" s="13" t="s">
        <v>5186</v>
      </c>
      <c r="D2620" s="764"/>
      <c r="E2620" s="22"/>
      <c r="F2620" s="19">
        <v>150000</v>
      </c>
      <c r="G2620" s="782">
        <f t="shared" si="48"/>
        <v>-150000</v>
      </c>
      <c r="H2620" s="13" t="s">
        <v>9023</v>
      </c>
    </row>
    <row r="2621" spans="1:8" hidden="1" x14ac:dyDescent="0.25">
      <c r="A2621" s="112">
        <v>44943</v>
      </c>
      <c r="B2621" s="21" t="s">
        <v>8864</v>
      </c>
      <c r="C2621" s="13" t="s">
        <v>180</v>
      </c>
      <c r="D2621" s="764" t="s">
        <v>9052</v>
      </c>
      <c r="E2621" s="22">
        <v>263400</v>
      </c>
      <c r="F2621" s="19"/>
      <c r="G2621" s="782">
        <f t="shared" si="48"/>
        <v>263400</v>
      </c>
      <c r="H2621" s="13" t="s">
        <v>9051</v>
      </c>
    </row>
    <row r="2622" spans="1:8" hidden="1" x14ac:dyDescent="0.25">
      <c r="A2622" s="112">
        <v>44947</v>
      </c>
      <c r="B2622" s="21" t="s">
        <v>8864</v>
      </c>
      <c r="C2622" s="13" t="s">
        <v>166</v>
      </c>
      <c r="D2622" s="764" t="s">
        <v>9053</v>
      </c>
      <c r="E2622" s="22">
        <v>17000</v>
      </c>
      <c r="F2622" s="19"/>
      <c r="G2622" s="782">
        <f t="shared" si="48"/>
        <v>17000</v>
      </c>
      <c r="H2622" s="13" t="s">
        <v>9261</v>
      </c>
    </row>
    <row r="2623" spans="1:8" hidden="1" x14ac:dyDescent="0.25">
      <c r="A2623" s="112">
        <v>44947</v>
      </c>
      <c r="B2623" s="21" t="s">
        <v>8864</v>
      </c>
      <c r="C2623" s="13" t="s">
        <v>166</v>
      </c>
      <c r="D2623" s="764" t="s">
        <v>9053</v>
      </c>
      <c r="E2623" s="22">
        <v>72000</v>
      </c>
      <c r="F2623" s="19"/>
      <c r="G2623" s="782">
        <f t="shared" si="48"/>
        <v>72000</v>
      </c>
      <c r="H2623" s="13" t="s">
        <v>9262</v>
      </c>
    </row>
    <row r="2624" spans="1:8" hidden="1" x14ac:dyDescent="0.25">
      <c r="A2624" s="112">
        <v>44945</v>
      </c>
      <c r="B2624" s="21" t="s">
        <v>8034</v>
      </c>
      <c r="C2624" s="13" t="s">
        <v>8445</v>
      </c>
      <c r="D2624" s="764"/>
      <c r="E2624" s="22"/>
      <c r="F2624" s="19">
        <v>120000</v>
      </c>
      <c r="G2624" s="782">
        <f t="shared" si="48"/>
        <v>-120000</v>
      </c>
      <c r="H2624" s="13" t="s">
        <v>9060</v>
      </c>
    </row>
    <row r="2625" spans="1:8" hidden="1" x14ac:dyDescent="0.25">
      <c r="A2625" s="112">
        <v>44949</v>
      </c>
      <c r="B2625" s="21" t="s">
        <v>7914</v>
      </c>
      <c r="C2625" s="13" t="s">
        <v>169</v>
      </c>
      <c r="D2625" s="764"/>
      <c r="E2625" s="22"/>
      <c r="F2625" s="19">
        <v>34773</v>
      </c>
      <c r="G2625" s="782">
        <f t="shared" si="48"/>
        <v>-34773</v>
      </c>
      <c r="H2625" s="1208" t="s">
        <v>9063</v>
      </c>
    </row>
    <row r="2626" spans="1:8" hidden="1" x14ac:dyDescent="0.25">
      <c r="A2626" s="112">
        <v>44949</v>
      </c>
      <c r="B2626" s="21" t="s">
        <v>8329</v>
      </c>
      <c r="C2626" s="13" t="s">
        <v>169</v>
      </c>
      <c r="D2626" s="764"/>
      <c r="E2626" s="22"/>
      <c r="F2626" s="19">
        <v>65227</v>
      </c>
      <c r="G2626" s="782">
        <f t="shared" si="48"/>
        <v>-65227</v>
      </c>
      <c r="H2626" s="1210"/>
    </row>
    <row r="2627" spans="1:8" hidden="1" x14ac:dyDescent="0.25">
      <c r="A2627" s="112">
        <v>44949</v>
      </c>
      <c r="B2627" s="21" t="s">
        <v>8329</v>
      </c>
      <c r="C2627" s="13" t="s">
        <v>2195</v>
      </c>
      <c r="D2627" s="764"/>
      <c r="E2627" s="22"/>
      <c r="F2627" s="19">
        <v>100000</v>
      </c>
      <c r="G2627" s="14">
        <f t="shared" si="48"/>
        <v>-100000</v>
      </c>
      <c r="H2627" s="13" t="s">
        <v>7716</v>
      </c>
    </row>
    <row r="2628" spans="1:8" hidden="1" x14ac:dyDescent="0.25">
      <c r="A2628" s="112">
        <v>44950</v>
      </c>
      <c r="B2628" s="21" t="s">
        <v>8547</v>
      </c>
      <c r="C2628" s="13" t="s">
        <v>7240</v>
      </c>
      <c r="D2628" s="764" t="s">
        <v>9233</v>
      </c>
      <c r="E2628" s="22">
        <v>605640</v>
      </c>
      <c r="F2628" s="19"/>
      <c r="G2628" s="14">
        <f t="shared" si="48"/>
        <v>605640</v>
      </c>
      <c r="H2628" s="13"/>
    </row>
    <row r="2629" spans="1:8" hidden="1" x14ac:dyDescent="0.25">
      <c r="A2629" s="112">
        <v>44950</v>
      </c>
      <c r="B2629" s="21" t="s">
        <v>8329</v>
      </c>
      <c r="C2629" s="13" t="s">
        <v>7240</v>
      </c>
      <c r="D2629" s="764" t="s">
        <v>9234</v>
      </c>
      <c r="E2629" s="22">
        <v>274161</v>
      </c>
      <c r="F2629" s="19"/>
      <c r="G2629" s="14">
        <f t="shared" si="48"/>
        <v>274161</v>
      </c>
      <c r="H2629" s="13"/>
    </row>
    <row r="2630" spans="1:8" hidden="1" x14ac:dyDescent="0.25">
      <c r="A2630" s="112">
        <v>44950</v>
      </c>
      <c r="B2630" s="21" t="s">
        <v>8034</v>
      </c>
      <c r="C2630" s="13" t="s">
        <v>7240</v>
      </c>
      <c r="D2630" s="764" t="s">
        <v>8957</v>
      </c>
      <c r="E2630" s="22">
        <v>23595</v>
      </c>
      <c r="F2630" s="19"/>
      <c r="G2630" s="14">
        <f t="shared" si="48"/>
        <v>23595</v>
      </c>
      <c r="H2630" s="13"/>
    </row>
    <row r="2631" spans="1:8" hidden="1" x14ac:dyDescent="0.25">
      <c r="A2631" s="112">
        <v>44952</v>
      </c>
      <c r="B2631" s="21" t="s">
        <v>8864</v>
      </c>
      <c r="C2631" s="13" t="s">
        <v>2195</v>
      </c>
      <c r="D2631" s="764" t="s">
        <v>9276</v>
      </c>
      <c r="E2631" s="22">
        <v>20250</v>
      </c>
      <c r="F2631" s="19"/>
      <c r="G2631" s="14">
        <f t="shared" si="48"/>
        <v>20250</v>
      </c>
      <c r="H2631" s="749" t="s">
        <v>9277</v>
      </c>
    </row>
    <row r="2632" spans="1:8" hidden="1" x14ac:dyDescent="0.25">
      <c r="A2632" s="112">
        <v>44952</v>
      </c>
      <c r="B2632" s="21" t="s">
        <v>8864</v>
      </c>
      <c r="C2632" s="13" t="s">
        <v>169</v>
      </c>
      <c r="D2632" s="764" t="s">
        <v>9278</v>
      </c>
      <c r="E2632" s="22">
        <v>56500</v>
      </c>
      <c r="F2632" s="19"/>
      <c r="G2632" s="14">
        <f t="shared" si="48"/>
        <v>56500</v>
      </c>
      <c r="H2632" s="749" t="s">
        <v>9279</v>
      </c>
    </row>
    <row r="2633" spans="1:8" hidden="1" x14ac:dyDescent="0.25">
      <c r="A2633" s="112">
        <v>44952</v>
      </c>
      <c r="B2633" s="21" t="s">
        <v>8864</v>
      </c>
      <c r="C2633" s="13" t="s">
        <v>7465</v>
      </c>
      <c r="D2633" s="764" t="s">
        <v>9359</v>
      </c>
      <c r="E2633" s="22">
        <v>536326</v>
      </c>
      <c r="F2633" s="19"/>
      <c r="G2633" s="14">
        <f t="shared" si="48"/>
        <v>536326</v>
      </c>
      <c r="H2633" s="749"/>
    </row>
    <row r="2634" spans="1:8" hidden="1" x14ac:dyDescent="0.25">
      <c r="A2634" s="112">
        <v>44952</v>
      </c>
      <c r="B2634" s="21" t="s">
        <v>1399</v>
      </c>
      <c r="C2634" s="13" t="s">
        <v>164</v>
      </c>
      <c r="D2634" s="764" t="s">
        <v>8206</v>
      </c>
      <c r="E2634" s="22">
        <v>2495</v>
      </c>
      <c r="F2634" s="19"/>
      <c r="G2634" s="14">
        <f t="shared" si="48"/>
        <v>2495</v>
      </c>
      <c r="H2634" s="749" t="s">
        <v>9428</v>
      </c>
    </row>
    <row r="2635" spans="1:8" hidden="1" x14ac:dyDescent="0.25">
      <c r="A2635" s="112">
        <v>44953</v>
      </c>
      <c r="B2635" s="21" t="s">
        <v>8329</v>
      </c>
      <c r="C2635" s="13" t="s">
        <v>8445</v>
      </c>
      <c r="D2635" s="764" t="s">
        <v>9264</v>
      </c>
      <c r="E2635" s="22">
        <v>230000</v>
      </c>
      <c r="F2635" s="19"/>
      <c r="G2635" s="14">
        <f t="shared" si="48"/>
        <v>230000</v>
      </c>
      <c r="H2635" s="13"/>
    </row>
    <row r="2636" spans="1:8" hidden="1" x14ac:dyDescent="0.25">
      <c r="A2636" s="112">
        <v>44953</v>
      </c>
      <c r="B2636" s="21" t="s">
        <v>8547</v>
      </c>
      <c r="C2636" s="13" t="s">
        <v>166</v>
      </c>
      <c r="D2636" s="764" t="s">
        <v>9265</v>
      </c>
      <c r="E2636" s="22">
        <v>3495</v>
      </c>
      <c r="F2636" s="19"/>
      <c r="G2636" s="14">
        <f t="shared" si="48"/>
        <v>3495</v>
      </c>
      <c r="H2636" s="13" t="s">
        <v>9267</v>
      </c>
    </row>
    <row r="2637" spans="1:8" hidden="1" x14ac:dyDescent="0.25">
      <c r="A2637" s="112">
        <v>44953</v>
      </c>
      <c r="B2637" s="21" t="s">
        <v>8547</v>
      </c>
      <c r="C2637" s="13" t="s">
        <v>166</v>
      </c>
      <c r="D2637" s="764" t="s">
        <v>9266</v>
      </c>
      <c r="E2637" s="22">
        <v>3420</v>
      </c>
      <c r="F2637" s="19"/>
      <c r="G2637" s="14">
        <f t="shared" si="48"/>
        <v>3420</v>
      </c>
      <c r="H2637" s="13" t="s">
        <v>9267</v>
      </c>
    </row>
    <row r="2638" spans="1:8" hidden="1" x14ac:dyDescent="0.25">
      <c r="A2638" s="112">
        <v>44954</v>
      </c>
      <c r="B2638" s="21" t="s">
        <v>8645</v>
      </c>
      <c r="C2638" s="13" t="s">
        <v>5680</v>
      </c>
      <c r="D2638" s="764" t="s">
        <v>9237</v>
      </c>
      <c r="E2638" s="22">
        <v>1535000</v>
      </c>
      <c r="F2638" s="19"/>
      <c r="G2638" s="14">
        <f t="shared" si="48"/>
        <v>1535000</v>
      </c>
      <c r="H2638" s="13"/>
    </row>
    <row r="2639" spans="1:8" hidden="1" x14ac:dyDescent="0.25">
      <c r="A2639" s="112">
        <v>44956</v>
      </c>
      <c r="B2639" s="21" t="s">
        <v>8864</v>
      </c>
      <c r="C2639" s="13" t="s">
        <v>7465</v>
      </c>
      <c r="D2639" s="764" t="s">
        <v>9360</v>
      </c>
      <c r="E2639" s="22">
        <v>240163</v>
      </c>
      <c r="F2639" s="19"/>
      <c r="G2639" s="14">
        <f t="shared" si="48"/>
        <v>240163</v>
      </c>
      <c r="H2639" s="13"/>
    </row>
    <row r="2640" spans="1:8" hidden="1" x14ac:dyDescent="0.25">
      <c r="A2640" s="112">
        <v>44957</v>
      </c>
      <c r="B2640" s="21" t="s">
        <v>1399</v>
      </c>
      <c r="C2640" s="13" t="s">
        <v>7240</v>
      </c>
      <c r="D2640" s="764"/>
      <c r="E2640" s="22"/>
      <c r="F2640" s="19">
        <v>443603</v>
      </c>
      <c r="G2640" s="14">
        <f t="shared" si="48"/>
        <v>-443603</v>
      </c>
      <c r="H2640" s="1211" t="s">
        <v>10304</v>
      </c>
    </row>
    <row r="2641" spans="1:8" hidden="1" x14ac:dyDescent="0.25">
      <c r="A2641" s="112">
        <v>44957</v>
      </c>
      <c r="B2641" s="21" t="s">
        <v>8645</v>
      </c>
      <c r="C2641" s="13" t="s">
        <v>7240</v>
      </c>
      <c r="D2641" s="764"/>
      <c r="E2641" s="22"/>
      <c r="F2641" s="19">
        <v>443603</v>
      </c>
      <c r="G2641" s="14">
        <f t="shared" ref="G2641" si="49">E2641-F2641</f>
        <v>-443603</v>
      </c>
      <c r="H2641" s="1213"/>
    </row>
    <row r="2642" spans="1:8" s="730" customFormat="1" ht="47.25" hidden="1" x14ac:dyDescent="0.25">
      <c r="A2642" s="112">
        <v>44961</v>
      </c>
      <c r="B2642" s="742" t="s">
        <v>8864</v>
      </c>
      <c r="C2642" s="749" t="s">
        <v>7240</v>
      </c>
      <c r="D2642" s="777"/>
      <c r="E2642" s="750"/>
      <c r="F2642" s="751">
        <v>393200</v>
      </c>
      <c r="G2642" s="752">
        <f t="shared" si="48"/>
        <v>-393200</v>
      </c>
      <c r="H2642" s="755" t="s">
        <v>9260</v>
      </c>
    </row>
    <row r="2643" spans="1:8" hidden="1" x14ac:dyDescent="0.25">
      <c r="A2643" s="112">
        <v>44961</v>
      </c>
      <c r="B2643" s="21" t="s">
        <v>8329</v>
      </c>
      <c r="C2643" s="13" t="s">
        <v>8445</v>
      </c>
      <c r="D2643" s="764"/>
      <c r="E2643" s="22"/>
      <c r="F2643" s="19">
        <v>100000</v>
      </c>
      <c r="G2643" s="14">
        <f t="shared" si="48"/>
        <v>-100000</v>
      </c>
      <c r="H2643" s="13" t="s">
        <v>9288</v>
      </c>
    </row>
    <row r="2644" spans="1:8" hidden="1" x14ac:dyDescent="0.25">
      <c r="A2644" s="112">
        <v>44961</v>
      </c>
      <c r="B2644" s="21" t="s">
        <v>8329</v>
      </c>
      <c r="C2644" s="13" t="s">
        <v>8445</v>
      </c>
      <c r="D2644" s="764"/>
      <c r="E2644" s="22"/>
      <c r="F2644" s="19">
        <v>130000</v>
      </c>
      <c r="G2644" s="14">
        <f t="shared" si="48"/>
        <v>-130000</v>
      </c>
      <c r="H2644" s="13" t="s">
        <v>9289</v>
      </c>
    </row>
    <row r="2645" spans="1:8" hidden="1" x14ac:dyDescent="0.25">
      <c r="A2645" s="112">
        <v>44964</v>
      </c>
      <c r="B2645" s="21" t="s">
        <v>8645</v>
      </c>
      <c r="C2645" s="13" t="s">
        <v>166</v>
      </c>
      <c r="D2645" s="775" t="s">
        <v>9355</v>
      </c>
      <c r="E2645" s="22">
        <v>154000</v>
      </c>
      <c r="F2645" s="19"/>
      <c r="G2645" s="14">
        <f t="shared" si="48"/>
        <v>154000</v>
      </c>
      <c r="H2645" s="53" t="s">
        <v>9356</v>
      </c>
    </row>
    <row r="2646" spans="1:8" hidden="1" x14ac:dyDescent="0.25">
      <c r="A2646" s="112">
        <v>44965</v>
      </c>
      <c r="B2646" s="21" t="s">
        <v>8329</v>
      </c>
      <c r="C2646" s="13" t="s">
        <v>7465</v>
      </c>
      <c r="D2646" s="775" t="s">
        <v>9361</v>
      </c>
      <c r="E2646" s="22">
        <v>74889</v>
      </c>
      <c r="F2646" s="19"/>
      <c r="G2646" s="14">
        <f t="shared" si="48"/>
        <v>74889</v>
      </c>
      <c r="H2646" s="53"/>
    </row>
    <row r="2647" spans="1:8" hidden="1" x14ac:dyDescent="0.25">
      <c r="A2647" s="112">
        <v>44965</v>
      </c>
      <c r="B2647" s="21" t="s">
        <v>8864</v>
      </c>
      <c r="C2647" s="13" t="s">
        <v>169</v>
      </c>
      <c r="D2647" s="1245" t="s">
        <v>9295</v>
      </c>
      <c r="E2647" s="22">
        <v>56000</v>
      </c>
      <c r="F2647" s="19"/>
      <c r="G2647" s="14">
        <f t="shared" si="48"/>
        <v>56000</v>
      </c>
      <c r="H2647" s="920" t="s">
        <v>9296</v>
      </c>
    </row>
    <row r="2648" spans="1:8" hidden="1" x14ac:dyDescent="0.25">
      <c r="A2648" s="112">
        <v>44965</v>
      </c>
      <c r="B2648" s="21" t="s">
        <v>8034</v>
      </c>
      <c r="C2648" s="13" t="s">
        <v>169</v>
      </c>
      <c r="D2648" s="1246"/>
      <c r="E2648" s="22">
        <v>56000</v>
      </c>
      <c r="F2648" s="19"/>
      <c r="G2648" s="14">
        <f t="shared" si="48"/>
        <v>56000</v>
      </c>
      <c r="H2648" s="920" t="s">
        <v>9296</v>
      </c>
    </row>
    <row r="2649" spans="1:8" hidden="1" x14ac:dyDescent="0.25">
      <c r="A2649" s="112">
        <v>44965</v>
      </c>
      <c r="B2649" s="21" t="s">
        <v>8034</v>
      </c>
      <c r="C2649" s="13" t="s">
        <v>169</v>
      </c>
      <c r="D2649" s="764"/>
      <c r="E2649" s="22"/>
      <c r="F2649" s="19">
        <v>56000</v>
      </c>
      <c r="G2649" s="14">
        <f t="shared" si="48"/>
        <v>-56000</v>
      </c>
      <c r="H2649" s="1214" t="s">
        <v>9297</v>
      </c>
    </row>
    <row r="2650" spans="1:8" hidden="1" x14ac:dyDescent="0.25">
      <c r="A2650" s="112">
        <v>44965</v>
      </c>
      <c r="B2650" s="21" t="s">
        <v>8329</v>
      </c>
      <c r="C2650" s="13" t="s">
        <v>169</v>
      </c>
      <c r="D2650" s="764"/>
      <c r="E2650" s="22"/>
      <c r="F2650" s="19">
        <v>10173</v>
      </c>
      <c r="G2650" s="14">
        <f t="shared" si="48"/>
        <v>-10173</v>
      </c>
      <c r="H2650" s="1215"/>
    </row>
    <row r="2651" spans="1:8" hidden="1" x14ac:dyDescent="0.25">
      <c r="A2651" s="112">
        <v>44965</v>
      </c>
      <c r="B2651" s="21" t="s">
        <v>8864</v>
      </c>
      <c r="C2651" s="13" t="s">
        <v>169</v>
      </c>
      <c r="D2651" s="764"/>
      <c r="E2651" s="22"/>
      <c r="F2651" s="19">
        <v>23827</v>
      </c>
      <c r="G2651" s="14">
        <f t="shared" si="48"/>
        <v>-23827</v>
      </c>
      <c r="H2651" s="1216"/>
    </row>
    <row r="2652" spans="1:8" hidden="1" x14ac:dyDescent="0.25">
      <c r="A2652" s="112">
        <v>44965</v>
      </c>
      <c r="B2652" s="21" t="s">
        <v>8864</v>
      </c>
      <c r="C2652" s="13" t="s">
        <v>169</v>
      </c>
      <c r="D2652" s="764"/>
      <c r="E2652" s="22"/>
      <c r="F2652" s="19">
        <v>110000</v>
      </c>
      <c r="G2652" s="14">
        <f t="shared" si="48"/>
        <v>-110000</v>
      </c>
      <c r="H2652" s="13" t="s">
        <v>9298</v>
      </c>
    </row>
    <row r="2653" spans="1:8" hidden="1" x14ac:dyDescent="0.25">
      <c r="A2653" s="112">
        <v>44967</v>
      </c>
      <c r="B2653" s="21" t="s">
        <v>8856</v>
      </c>
      <c r="C2653" s="13" t="s">
        <v>5186</v>
      </c>
      <c r="D2653" s="1245" t="s">
        <v>9313</v>
      </c>
      <c r="E2653" s="22">
        <f>6336+15840+24960+43680</f>
        <v>90816</v>
      </c>
      <c r="F2653" s="19"/>
      <c r="G2653" s="14">
        <f t="shared" si="48"/>
        <v>90816</v>
      </c>
      <c r="H2653" s="1250" t="s">
        <v>9314</v>
      </c>
    </row>
    <row r="2654" spans="1:8" hidden="1" x14ac:dyDescent="0.25">
      <c r="A2654" s="112">
        <v>44967</v>
      </c>
      <c r="B2654" s="21" t="s">
        <v>8034</v>
      </c>
      <c r="C2654" s="13" t="s">
        <v>5186</v>
      </c>
      <c r="D2654" s="1246"/>
      <c r="E2654" s="22">
        <f>5032+5596</f>
        <v>10628</v>
      </c>
      <c r="F2654" s="19"/>
      <c r="G2654" s="14">
        <f t="shared" si="48"/>
        <v>10628</v>
      </c>
      <c r="H2654" s="1251"/>
    </row>
    <row r="2655" spans="1:8" hidden="1" x14ac:dyDescent="0.25">
      <c r="A2655" s="112">
        <v>44967</v>
      </c>
      <c r="B2655" s="21" t="s">
        <v>8864</v>
      </c>
      <c r="C2655" s="13" t="s">
        <v>5186</v>
      </c>
      <c r="D2655" s="764" t="s">
        <v>9315</v>
      </c>
      <c r="E2655" s="22">
        <v>42000</v>
      </c>
      <c r="F2655" s="19"/>
      <c r="G2655" s="14">
        <f t="shared" si="48"/>
        <v>42000</v>
      </c>
      <c r="H2655" s="13"/>
    </row>
    <row r="2656" spans="1:8" hidden="1" x14ac:dyDescent="0.25">
      <c r="A2656" s="112">
        <v>44967</v>
      </c>
      <c r="B2656" s="21" t="s">
        <v>8034</v>
      </c>
      <c r="C2656" s="13" t="s">
        <v>5186</v>
      </c>
      <c r="D2656" s="1245" t="s">
        <v>9338</v>
      </c>
      <c r="E2656" s="22">
        <f>15552+18000</f>
        <v>33552</v>
      </c>
      <c r="F2656" s="19"/>
      <c r="G2656" s="14">
        <f t="shared" si="48"/>
        <v>33552</v>
      </c>
      <c r="H2656" s="1250" t="s">
        <v>9314</v>
      </c>
    </row>
    <row r="2657" spans="1:8" hidden="1" x14ac:dyDescent="0.25">
      <c r="A2657" s="112">
        <v>44967</v>
      </c>
      <c r="B2657" s="21" t="s">
        <v>8329</v>
      </c>
      <c r="C2657" s="13" t="s">
        <v>5186</v>
      </c>
      <c r="D2657" s="1246"/>
      <c r="E2657" s="22">
        <v>28080</v>
      </c>
      <c r="F2657" s="19"/>
      <c r="G2657" s="14">
        <f t="shared" si="48"/>
        <v>28080</v>
      </c>
      <c r="H2657" s="1251"/>
    </row>
    <row r="2658" spans="1:8" ht="18.75" hidden="1" x14ac:dyDescent="0.25">
      <c r="A2658" s="112">
        <v>44968</v>
      </c>
      <c r="B2658" s="21" t="s">
        <v>8645</v>
      </c>
      <c r="C2658" s="13" t="s">
        <v>166</v>
      </c>
      <c r="D2658" s="924" t="s">
        <v>9423</v>
      </c>
      <c r="E2658" s="22">
        <v>192500</v>
      </c>
      <c r="F2658" s="19"/>
      <c r="G2658" s="14">
        <f t="shared" si="48"/>
        <v>192500</v>
      </c>
      <c r="H2658" s="925" t="s">
        <v>9424</v>
      </c>
    </row>
    <row r="2659" spans="1:8" hidden="1" x14ac:dyDescent="0.25">
      <c r="A2659" s="112">
        <v>44970</v>
      </c>
      <c r="B2659" s="21" t="s">
        <v>8856</v>
      </c>
      <c r="C2659" s="13" t="s">
        <v>5186</v>
      </c>
      <c r="D2659" s="764" t="s">
        <v>9316</v>
      </c>
      <c r="E2659" s="22">
        <v>306000</v>
      </c>
      <c r="F2659" s="19"/>
      <c r="G2659" s="14">
        <f t="shared" si="48"/>
        <v>306000</v>
      </c>
      <c r="H2659" s="13" t="s">
        <v>9317</v>
      </c>
    </row>
    <row r="2660" spans="1:8" hidden="1" x14ac:dyDescent="0.25">
      <c r="A2660" s="112">
        <v>44970</v>
      </c>
      <c r="B2660" s="21" t="s">
        <v>8645</v>
      </c>
      <c r="C2660" s="13" t="s">
        <v>5186</v>
      </c>
      <c r="D2660" s="764" t="s">
        <v>9313</v>
      </c>
      <c r="E2660" s="22">
        <v>175176</v>
      </c>
      <c r="F2660" s="19"/>
      <c r="G2660" s="14">
        <f t="shared" si="48"/>
        <v>175176</v>
      </c>
      <c r="H2660" s="13" t="s">
        <v>9321</v>
      </c>
    </row>
    <row r="2661" spans="1:8" hidden="1" x14ac:dyDescent="0.25">
      <c r="A2661" s="112">
        <v>44970</v>
      </c>
      <c r="B2661" s="21" t="s">
        <v>8645</v>
      </c>
      <c r="C2661" s="13" t="s">
        <v>5186</v>
      </c>
      <c r="D2661" s="764" t="s">
        <v>9320</v>
      </c>
      <c r="E2661" s="22">
        <v>257240</v>
      </c>
      <c r="F2661" s="19"/>
      <c r="G2661" s="14">
        <f t="shared" si="48"/>
        <v>257240</v>
      </c>
      <c r="H2661" s="13" t="s">
        <v>9322</v>
      </c>
    </row>
    <row r="2662" spans="1:8" hidden="1" x14ac:dyDescent="0.25">
      <c r="A2662" s="112">
        <v>44970</v>
      </c>
      <c r="B2662" s="21" t="s">
        <v>8864</v>
      </c>
      <c r="C2662" s="13" t="s">
        <v>5186</v>
      </c>
      <c r="D2662" s="764" t="s">
        <v>9337</v>
      </c>
      <c r="E2662" s="22">
        <v>6480</v>
      </c>
      <c r="F2662" s="19"/>
      <c r="G2662" s="14">
        <f t="shared" si="48"/>
        <v>6480</v>
      </c>
      <c r="H2662" s="13"/>
    </row>
    <row r="2663" spans="1:8" hidden="1" x14ac:dyDescent="0.25">
      <c r="A2663" s="112">
        <v>44970</v>
      </c>
      <c r="B2663" s="21" t="s">
        <v>8864</v>
      </c>
      <c r="C2663" s="13" t="s">
        <v>180</v>
      </c>
      <c r="D2663" s="764" t="s">
        <v>9351</v>
      </c>
      <c r="E2663" s="22">
        <v>39160</v>
      </c>
      <c r="F2663" s="19"/>
      <c r="G2663" s="14">
        <f t="shared" si="48"/>
        <v>39160</v>
      </c>
      <c r="H2663" s="13" t="s">
        <v>9353</v>
      </c>
    </row>
    <row r="2664" spans="1:8" hidden="1" x14ac:dyDescent="0.25">
      <c r="A2664" s="112">
        <v>44970</v>
      </c>
      <c r="B2664" s="21" t="s">
        <v>8864</v>
      </c>
      <c r="C2664" s="13" t="s">
        <v>180</v>
      </c>
      <c r="D2664" s="764" t="s">
        <v>9352</v>
      </c>
      <c r="E2664" s="22">
        <v>125580</v>
      </c>
      <c r="F2664" s="19"/>
      <c r="G2664" s="14">
        <f t="shared" si="48"/>
        <v>125580</v>
      </c>
      <c r="H2664" s="13" t="s">
        <v>9354</v>
      </c>
    </row>
    <row r="2665" spans="1:8" hidden="1" x14ac:dyDescent="0.25">
      <c r="A2665" s="112">
        <v>44971</v>
      </c>
      <c r="B2665" s="21" t="s">
        <v>8645</v>
      </c>
      <c r="C2665" s="13" t="s">
        <v>8384</v>
      </c>
      <c r="D2665" s="764"/>
      <c r="E2665" s="22"/>
      <c r="F2665" s="19">
        <v>650000</v>
      </c>
      <c r="G2665" s="14">
        <f t="shared" si="48"/>
        <v>-650000</v>
      </c>
      <c r="H2665" s="13" t="s">
        <v>8995</v>
      </c>
    </row>
    <row r="2666" spans="1:8" hidden="1" x14ac:dyDescent="0.25">
      <c r="A2666" s="112">
        <v>44971</v>
      </c>
      <c r="B2666" s="21" t="s">
        <v>8329</v>
      </c>
      <c r="C2666" s="13" t="s">
        <v>7240</v>
      </c>
      <c r="D2666" s="764"/>
      <c r="E2666" s="22"/>
      <c r="F2666" s="19">
        <v>400000</v>
      </c>
      <c r="G2666" s="14">
        <f t="shared" si="48"/>
        <v>-400000</v>
      </c>
      <c r="H2666" s="13" t="s">
        <v>8995</v>
      </c>
    </row>
    <row r="2667" spans="1:8" hidden="1" x14ac:dyDescent="0.25">
      <c r="A2667" s="112">
        <v>44971</v>
      </c>
      <c r="B2667" s="21" t="s">
        <v>8329</v>
      </c>
      <c r="C2667" s="13" t="s">
        <v>7240</v>
      </c>
      <c r="D2667" s="764"/>
      <c r="E2667" s="22"/>
      <c r="F2667" s="19">
        <v>1662</v>
      </c>
      <c r="G2667" s="14">
        <f t="shared" si="48"/>
        <v>-1662</v>
      </c>
      <c r="H2667" s="13" t="s">
        <v>9323</v>
      </c>
    </row>
    <row r="2668" spans="1:8" hidden="1" x14ac:dyDescent="0.25">
      <c r="A2668" s="112">
        <v>44971</v>
      </c>
      <c r="B2668" s="21" t="s">
        <v>8864</v>
      </c>
      <c r="C2668" s="13" t="s">
        <v>2195</v>
      </c>
      <c r="D2668" s="764"/>
      <c r="E2668" s="22"/>
      <c r="F2668" s="19">
        <v>100000</v>
      </c>
      <c r="G2668" s="14">
        <f t="shared" si="48"/>
        <v>-100000</v>
      </c>
      <c r="H2668" s="13" t="s">
        <v>4592</v>
      </c>
    </row>
    <row r="2669" spans="1:8" hidden="1" x14ac:dyDescent="0.25">
      <c r="A2669" s="112">
        <v>44971</v>
      </c>
      <c r="B2669" s="21" t="s">
        <v>8645</v>
      </c>
      <c r="C2669" s="13" t="s">
        <v>5680</v>
      </c>
      <c r="D2669" s="764"/>
      <c r="E2669" s="22"/>
      <c r="F2669" s="19">
        <v>250000</v>
      </c>
      <c r="G2669" s="14">
        <f t="shared" si="48"/>
        <v>-250000</v>
      </c>
      <c r="H2669" s="13" t="s">
        <v>9326</v>
      </c>
    </row>
    <row r="2670" spans="1:8" hidden="1" x14ac:dyDescent="0.25">
      <c r="A2670" s="112">
        <v>44971</v>
      </c>
      <c r="B2670" s="21" t="s">
        <v>8645</v>
      </c>
      <c r="C2670" s="13" t="s">
        <v>5680</v>
      </c>
      <c r="D2670" s="764"/>
      <c r="E2670" s="22"/>
      <c r="F2670" s="19">
        <v>60000</v>
      </c>
      <c r="G2670" s="14">
        <f t="shared" si="48"/>
        <v>-60000</v>
      </c>
      <c r="H2670" s="13" t="s">
        <v>9326</v>
      </c>
    </row>
    <row r="2671" spans="1:8" hidden="1" x14ac:dyDescent="0.25">
      <c r="A2671" s="112">
        <v>44971</v>
      </c>
      <c r="B2671" s="21" t="s">
        <v>8329</v>
      </c>
      <c r="C2671" s="13" t="s">
        <v>7465</v>
      </c>
      <c r="D2671" s="764"/>
      <c r="E2671" s="22"/>
      <c r="F2671" s="19">
        <v>600000</v>
      </c>
      <c r="G2671" s="14">
        <f t="shared" si="48"/>
        <v>-600000</v>
      </c>
      <c r="H2671" s="13" t="s">
        <v>9326</v>
      </c>
    </row>
    <row r="2672" spans="1:8" hidden="1" x14ac:dyDescent="0.25">
      <c r="A2672" s="112">
        <v>44972</v>
      </c>
      <c r="B2672" s="21" t="s">
        <v>8864</v>
      </c>
      <c r="C2672" s="13" t="s">
        <v>166</v>
      </c>
      <c r="D2672" s="764" t="s">
        <v>9357</v>
      </c>
      <c r="E2672" s="22">
        <v>26000</v>
      </c>
      <c r="F2672" s="19"/>
      <c r="G2672" s="14">
        <f t="shared" si="48"/>
        <v>26000</v>
      </c>
      <c r="H2672" s="13" t="s">
        <v>9358</v>
      </c>
    </row>
    <row r="2673" spans="1:8" hidden="1" x14ac:dyDescent="0.25">
      <c r="A2673" s="112">
        <v>44973</v>
      </c>
      <c r="B2673" s="21" t="s">
        <v>8329</v>
      </c>
      <c r="C2673" s="13" t="s">
        <v>7465</v>
      </c>
      <c r="D2673" s="764"/>
      <c r="E2673" s="22"/>
      <c r="F2673" s="19">
        <v>400000</v>
      </c>
      <c r="G2673" s="14">
        <f t="shared" si="48"/>
        <v>-400000</v>
      </c>
      <c r="H2673" s="13" t="s">
        <v>9336</v>
      </c>
    </row>
    <row r="2674" spans="1:8" hidden="1" x14ac:dyDescent="0.25">
      <c r="A2674" s="112">
        <v>44973</v>
      </c>
      <c r="B2674" s="21" t="s">
        <v>7914</v>
      </c>
      <c r="C2674" s="13" t="s">
        <v>5186</v>
      </c>
      <c r="D2674" s="764"/>
      <c r="E2674" s="22"/>
      <c r="F2674" s="19">
        <v>37944</v>
      </c>
      <c r="G2674" s="14">
        <f t="shared" si="48"/>
        <v>-37944</v>
      </c>
      <c r="H2674" s="1228" t="s">
        <v>9339</v>
      </c>
    </row>
    <row r="2675" spans="1:8" hidden="1" x14ac:dyDescent="0.25">
      <c r="A2675" s="112">
        <v>44973</v>
      </c>
      <c r="B2675" s="21" t="s">
        <v>8068</v>
      </c>
      <c r="C2675" s="13" t="s">
        <v>5186</v>
      </c>
      <c r="D2675" s="764"/>
      <c r="E2675" s="22"/>
      <c r="F2675" s="19">
        <v>63132</v>
      </c>
      <c r="G2675" s="14">
        <f t="shared" si="48"/>
        <v>-63132</v>
      </c>
      <c r="H2675" s="1229"/>
    </row>
    <row r="2676" spans="1:8" hidden="1" x14ac:dyDescent="0.25">
      <c r="A2676" s="112">
        <v>44973</v>
      </c>
      <c r="B2676" s="21" t="s">
        <v>8329</v>
      </c>
      <c r="C2676" s="13" t="s">
        <v>5186</v>
      </c>
      <c r="D2676" s="764"/>
      <c r="E2676" s="22"/>
      <c r="F2676" s="19">
        <v>98924</v>
      </c>
      <c r="G2676" s="14">
        <f t="shared" si="48"/>
        <v>-98924</v>
      </c>
      <c r="H2676" s="1230"/>
    </row>
    <row r="2677" spans="1:8" hidden="1" x14ac:dyDescent="0.25">
      <c r="A2677" s="112">
        <v>44978</v>
      </c>
      <c r="B2677" s="21" t="s">
        <v>8034</v>
      </c>
      <c r="C2677" s="13" t="s">
        <v>5186</v>
      </c>
      <c r="D2677" s="764"/>
      <c r="E2677" s="22"/>
      <c r="F2677" s="19">
        <v>50000</v>
      </c>
      <c r="G2677" s="14">
        <f t="shared" si="48"/>
        <v>-50000</v>
      </c>
      <c r="H2677" s="13" t="s">
        <v>9362</v>
      </c>
    </row>
    <row r="2678" spans="1:8" hidden="1" x14ac:dyDescent="0.25">
      <c r="A2678" s="112">
        <v>44984</v>
      </c>
      <c r="B2678" s="21" t="s">
        <v>8645</v>
      </c>
      <c r="C2678" s="13" t="s">
        <v>166</v>
      </c>
      <c r="D2678" s="764" t="s">
        <v>9425</v>
      </c>
      <c r="E2678" s="22">
        <v>47400</v>
      </c>
      <c r="F2678" s="19"/>
      <c r="G2678" s="14">
        <f t="shared" si="48"/>
        <v>47400</v>
      </c>
      <c r="H2678" s="13" t="s">
        <v>9426</v>
      </c>
    </row>
    <row r="2679" spans="1:8" hidden="1" x14ac:dyDescent="0.25">
      <c r="A2679" s="112">
        <v>44985</v>
      </c>
      <c r="B2679" s="21" t="s">
        <v>8645</v>
      </c>
      <c r="C2679" s="13" t="s">
        <v>166</v>
      </c>
      <c r="D2679" s="764" t="s">
        <v>9427</v>
      </c>
      <c r="E2679" s="22">
        <v>192500</v>
      </c>
      <c r="F2679" s="19"/>
      <c r="G2679" s="14">
        <f t="shared" si="48"/>
        <v>192500</v>
      </c>
      <c r="H2679" s="13"/>
    </row>
    <row r="2680" spans="1:8" hidden="1" x14ac:dyDescent="0.25">
      <c r="A2680" s="112">
        <v>44987</v>
      </c>
      <c r="B2680" s="21" t="s">
        <v>8547</v>
      </c>
      <c r="C2680" s="13" t="s">
        <v>7240</v>
      </c>
      <c r="D2680" s="764" t="s">
        <v>9273</v>
      </c>
      <c r="E2680" s="22">
        <v>49840</v>
      </c>
      <c r="F2680" s="19"/>
      <c r="G2680" s="14">
        <f t="shared" si="48"/>
        <v>49840</v>
      </c>
      <c r="H2680" s="13"/>
    </row>
    <row r="2681" spans="1:8" hidden="1" x14ac:dyDescent="0.25">
      <c r="A2681" s="112">
        <v>44987</v>
      </c>
      <c r="B2681" s="21" t="s">
        <v>8645</v>
      </c>
      <c r="C2681" s="13" t="s">
        <v>7240</v>
      </c>
      <c r="D2681" s="764" t="s">
        <v>9272</v>
      </c>
      <c r="E2681" s="22">
        <v>896955</v>
      </c>
      <c r="F2681" s="19"/>
      <c r="G2681" s="14">
        <f t="shared" si="48"/>
        <v>896955</v>
      </c>
      <c r="H2681" s="13"/>
    </row>
    <row r="2682" spans="1:8" hidden="1" x14ac:dyDescent="0.25">
      <c r="A2682" s="112">
        <v>44987</v>
      </c>
      <c r="B2682" s="21" t="s">
        <v>8856</v>
      </c>
      <c r="C2682" s="13" t="s">
        <v>7240</v>
      </c>
      <c r="D2682" s="764" t="s">
        <v>8302</v>
      </c>
      <c r="E2682" s="22">
        <v>61163</v>
      </c>
      <c r="F2682" s="19"/>
      <c r="G2682" s="14">
        <f t="shared" si="48"/>
        <v>61163</v>
      </c>
      <c r="H2682" s="13"/>
    </row>
    <row r="2683" spans="1:8" hidden="1" x14ac:dyDescent="0.25">
      <c r="A2683" s="112">
        <v>44987</v>
      </c>
      <c r="B2683" s="21" t="s">
        <v>8034</v>
      </c>
      <c r="C2683" s="13" t="s">
        <v>7240</v>
      </c>
      <c r="D2683" s="764" t="s">
        <v>9271</v>
      </c>
      <c r="E2683" s="22">
        <v>34650</v>
      </c>
      <c r="F2683" s="19"/>
      <c r="G2683" s="14">
        <f t="shared" si="48"/>
        <v>34650</v>
      </c>
      <c r="H2683" s="13"/>
    </row>
    <row r="2684" spans="1:8" hidden="1" x14ac:dyDescent="0.25">
      <c r="A2684" s="112">
        <v>44987</v>
      </c>
      <c r="B2684" s="21" t="s">
        <v>8645</v>
      </c>
      <c r="C2684" s="13" t="s">
        <v>7240</v>
      </c>
      <c r="D2684" s="764" t="s">
        <v>9270</v>
      </c>
      <c r="E2684" s="22">
        <v>44740</v>
      </c>
      <c r="F2684" s="19"/>
      <c r="G2684" s="14">
        <f t="shared" si="48"/>
        <v>44740</v>
      </c>
      <c r="H2684" s="13"/>
    </row>
    <row r="2685" spans="1:8" hidden="1" x14ac:dyDescent="0.25">
      <c r="A2685" s="112">
        <v>44987</v>
      </c>
      <c r="B2685" s="21" t="s">
        <v>8547</v>
      </c>
      <c r="C2685" s="13" t="s">
        <v>7240</v>
      </c>
      <c r="D2685" s="764" t="s">
        <v>9268</v>
      </c>
      <c r="E2685" s="22">
        <v>16940</v>
      </c>
      <c r="F2685" s="19"/>
      <c r="G2685" s="14">
        <f t="shared" si="48"/>
        <v>16940</v>
      </c>
      <c r="H2685" s="13"/>
    </row>
    <row r="2686" spans="1:8" hidden="1" x14ac:dyDescent="0.25">
      <c r="A2686" s="112">
        <v>44987</v>
      </c>
      <c r="B2686" s="21" t="s">
        <v>8864</v>
      </c>
      <c r="C2686" s="13" t="s">
        <v>7240</v>
      </c>
      <c r="D2686" s="764" t="s">
        <v>9269</v>
      </c>
      <c r="E2686" s="22">
        <v>610464</v>
      </c>
      <c r="F2686" s="19"/>
      <c r="G2686" s="14">
        <f t="shared" si="48"/>
        <v>610464</v>
      </c>
      <c r="H2686" s="13"/>
    </row>
    <row r="2687" spans="1:8" hidden="1" x14ac:dyDescent="0.25">
      <c r="A2687" s="112">
        <v>44989</v>
      </c>
      <c r="B2687" s="21" t="s">
        <v>8645</v>
      </c>
      <c r="C2687" s="13" t="s">
        <v>8384</v>
      </c>
      <c r="D2687" s="764" t="s">
        <v>9234</v>
      </c>
      <c r="E2687" s="22">
        <v>17197</v>
      </c>
      <c r="F2687" s="19"/>
      <c r="G2687" s="14">
        <f t="shared" si="48"/>
        <v>17197</v>
      </c>
      <c r="H2687" s="13"/>
    </row>
    <row r="2688" spans="1:8" hidden="1" x14ac:dyDescent="0.25">
      <c r="A2688" s="112">
        <v>44995</v>
      </c>
      <c r="B2688" s="21" t="s">
        <v>8645</v>
      </c>
      <c r="C2688" s="13" t="s">
        <v>8384</v>
      </c>
      <c r="D2688" s="764" t="s">
        <v>9233</v>
      </c>
      <c r="E2688" s="22">
        <v>90521</v>
      </c>
      <c r="F2688" s="19"/>
      <c r="G2688" s="14">
        <f t="shared" si="48"/>
        <v>90521</v>
      </c>
      <c r="H2688" s="13"/>
    </row>
    <row r="2689" spans="1:8" hidden="1" x14ac:dyDescent="0.25">
      <c r="A2689" s="112">
        <v>44995</v>
      </c>
      <c r="B2689" s="21" t="s">
        <v>8034</v>
      </c>
      <c r="C2689" s="13" t="s">
        <v>8445</v>
      </c>
      <c r="D2689" s="764" t="s">
        <v>8579</v>
      </c>
      <c r="E2689" s="22">
        <v>189000</v>
      </c>
      <c r="F2689" s="19"/>
      <c r="G2689" s="14">
        <f t="shared" ref="G2689" si="50">E2689-F2689</f>
        <v>189000</v>
      </c>
      <c r="H2689" s="53"/>
    </row>
    <row r="2690" spans="1:8" hidden="1" x14ac:dyDescent="0.25">
      <c r="A2690" s="112">
        <v>45000</v>
      </c>
      <c r="B2690" s="21" t="s">
        <v>8645</v>
      </c>
      <c r="C2690" s="13" t="s">
        <v>5680</v>
      </c>
      <c r="D2690" s="764" t="s">
        <v>9481</v>
      </c>
      <c r="E2690" s="22">
        <v>857600</v>
      </c>
      <c r="F2690" s="19"/>
      <c r="G2690" s="14">
        <f t="shared" ref="G2690" si="51">E2690-F2690</f>
        <v>857600</v>
      </c>
      <c r="H2690" s="53"/>
    </row>
    <row r="2691" spans="1:8" hidden="1" x14ac:dyDescent="0.25">
      <c r="A2691" s="112">
        <v>45001</v>
      </c>
      <c r="B2691" s="21" t="s">
        <v>8547</v>
      </c>
      <c r="C2691" s="13" t="s">
        <v>166</v>
      </c>
      <c r="D2691" s="764"/>
      <c r="E2691" s="22"/>
      <c r="F2691" s="19">
        <v>6915</v>
      </c>
      <c r="G2691" s="14">
        <f t="shared" si="48"/>
        <v>-6915</v>
      </c>
      <c r="H2691" s="1256" t="s">
        <v>9446</v>
      </c>
    </row>
    <row r="2692" spans="1:8" hidden="1" x14ac:dyDescent="0.25">
      <c r="A2692" s="112">
        <v>45001</v>
      </c>
      <c r="B2692" s="21" t="s">
        <v>8521</v>
      </c>
      <c r="C2692" s="13" t="s">
        <v>166</v>
      </c>
      <c r="D2692" s="764"/>
      <c r="E2692" s="22"/>
      <c r="F2692" s="19">
        <v>15069</v>
      </c>
      <c r="G2692" s="14">
        <f t="shared" si="48"/>
        <v>-15069</v>
      </c>
      <c r="H2692" s="1257"/>
    </row>
    <row r="2693" spans="1:8" hidden="1" x14ac:dyDescent="0.25">
      <c r="A2693" s="112">
        <v>45001</v>
      </c>
      <c r="B2693" s="21" t="s">
        <v>8645</v>
      </c>
      <c r="C2693" s="13" t="s">
        <v>166</v>
      </c>
      <c r="D2693" s="764"/>
      <c r="E2693" s="22"/>
      <c r="F2693" s="19">
        <v>848690</v>
      </c>
      <c r="G2693" s="14">
        <f t="shared" si="48"/>
        <v>-848690</v>
      </c>
      <c r="H2693" s="1257"/>
    </row>
    <row r="2694" spans="1:8" hidden="1" x14ac:dyDescent="0.25">
      <c r="A2694" s="112">
        <v>45001</v>
      </c>
      <c r="B2694" s="21" t="s">
        <v>8856</v>
      </c>
      <c r="C2694" s="13" t="s">
        <v>166</v>
      </c>
      <c r="D2694" s="764"/>
      <c r="E2694" s="22"/>
      <c r="F2694" s="19">
        <v>78000</v>
      </c>
      <c r="G2694" s="14">
        <f t="shared" si="48"/>
        <v>-78000</v>
      </c>
      <c r="H2694" s="1257"/>
    </row>
    <row r="2695" spans="1:8" hidden="1" x14ac:dyDescent="0.25">
      <c r="A2695" s="112">
        <v>45001</v>
      </c>
      <c r="B2695" s="21" t="s">
        <v>8864</v>
      </c>
      <c r="C2695" s="13" t="s">
        <v>166</v>
      </c>
      <c r="D2695" s="764"/>
      <c r="E2695" s="22"/>
      <c r="F2695" s="19">
        <v>115000</v>
      </c>
      <c r="G2695" s="14">
        <f t="shared" si="48"/>
        <v>-115000</v>
      </c>
      <c r="H2695" s="1258"/>
    </row>
    <row r="2696" spans="1:8" hidden="1" x14ac:dyDescent="0.25">
      <c r="A2696" s="112">
        <v>45001</v>
      </c>
      <c r="B2696" s="21" t="s">
        <v>1399</v>
      </c>
      <c r="C2696" s="13" t="s">
        <v>437</v>
      </c>
      <c r="D2696" s="764"/>
      <c r="E2696" s="22"/>
      <c r="F2696" s="19">
        <v>28596</v>
      </c>
      <c r="G2696" s="14">
        <f t="shared" si="48"/>
        <v>-28596</v>
      </c>
      <c r="H2696" s="13" t="s">
        <v>3917</v>
      </c>
    </row>
    <row r="2697" spans="1:8" hidden="1" x14ac:dyDescent="0.25">
      <c r="A2697" s="112">
        <v>45001</v>
      </c>
      <c r="B2697" s="21" t="s">
        <v>9397</v>
      </c>
      <c r="C2697" s="13" t="s">
        <v>169</v>
      </c>
      <c r="D2697" s="764" t="s">
        <v>9479</v>
      </c>
      <c r="E2697" s="22">
        <v>20500</v>
      </c>
      <c r="F2697" s="19"/>
      <c r="G2697" s="14">
        <f t="shared" ref="G2697" si="52">E2697-F2697</f>
        <v>20500</v>
      </c>
      <c r="H2697" s="53" t="s">
        <v>9480</v>
      </c>
    </row>
    <row r="2698" spans="1:8" hidden="1" x14ac:dyDescent="0.25">
      <c r="A2698" s="112">
        <v>45002</v>
      </c>
      <c r="B2698" s="21" t="s">
        <v>8864</v>
      </c>
      <c r="C2698" s="13" t="s">
        <v>180</v>
      </c>
      <c r="D2698" s="764"/>
      <c r="E2698" s="22"/>
      <c r="F2698" s="19">
        <v>411820</v>
      </c>
      <c r="G2698" s="14">
        <f t="shared" si="48"/>
        <v>-411820</v>
      </c>
      <c r="H2698" s="1252" t="s">
        <v>9467</v>
      </c>
    </row>
    <row r="2699" spans="1:8" hidden="1" x14ac:dyDescent="0.25">
      <c r="A2699" s="112">
        <v>45002</v>
      </c>
      <c r="B2699" s="21" t="s">
        <v>8856</v>
      </c>
      <c r="C2699" s="13" t="s">
        <v>180</v>
      </c>
      <c r="D2699" s="764"/>
      <c r="E2699" s="22"/>
      <c r="F2699" s="19">
        <v>164160</v>
      </c>
      <c r="G2699" s="14">
        <f t="shared" si="48"/>
        <v>-164160</v>
      </c>
      <c r="H2699" s="1253"/>
    </row>
    <row r="2700" spans="1:8" hidden="1" x14ac:dyDescent="0.25">
      <c r="A2700" s="112">
        <v>45002</v>
      </c>
      <c r="B2700" s="62" t="s">
        <v>9397</v>
      </c>
      <c r="C2700" s="13" t="s">
        <v>180</v>
      </c>
      <c r="D2700" s="764" t="s">
        <v>9477</v>
      </c>
      <c r="E2700" s="22">
        <v>670000</v>
      </c>
      <c r="F2700" s="19"/>
      <c r="G2700" s="14">
        <f t="shared" si="48"/>
        <v>670000</v>
      </c>
      <c r="H2700" s="13"/>
    </row>
    <row r="2701" spans="1:8" hidden="1" x14ac:dyDescent="0.25">
      <c r="A2701" s="112">
        <v>45002</v>
      </c>
      <c r="B2701" s="21" t="s">
        <v>8864</v>
      </c>
      <c r="C2701" s="13" t="s">
        <v>180</v>
      </c>
      <c r="D2701" s="764" t="s">
        <v>9478</v>
      </c>
      <c r="E2701" s="22">
        <v>117520</v>
      </c>
      <c r="F2701" s="19"/>
      <c r="G2701" s="14">
        <f t="shared" ref="G2701:G2742" si="53">E2701-F2701</f>
        <v>117520</v>
      </c>
      <c r="H2701" s="13"/>
    </row>
    <row r="2702" spans="1:8" hidden="1" x14ac:dyDescent="0.25">
      <c r="A2702" s="112">
        <v>45003</v>
      </c>
      <c r="B2702" s="21" t="s">
        <v>8645</v>
      </c>
      <c r="C2702" s="13" t="s">
        <v>8384</v>
      </c>
      <c r="D2702" s="764" t="s">
        <v>9273</v>
      </c>
      <c r="E2702" s="22">
        <v>20020</v>
      </c>
      <c r="F2702" s="19"/>
      <c r="G2702" s="14">
        <f t="shared" si="53"/>
        <v>20020</v>
      </c>
      <c r="H2702" s="53"/>
    </row>
    <row r="2703" spans="1:8" hidden="1" x14ac:dyDescent="0.25">
      <c r="A2703" s="112">
        <v>45005</v>
      </c>
      <c r="B2703" s="21" t="s">
        <v>8034</v>
      </c>
      <c r="C2703" s="13" t="s">
        <v>8384</v>
      </c>
      <c r="D2703" s="764"/>
      <c r="E2703" s="22"/>
      <c r="F2703" s="19">
        <v>128554</v>
      </c>
      <c r="G2703" s="14">
        <f t="shared" si="53"/>
        <v>-128554</v>
      </c>
      <c r="H2703" s="1252" t="s">
        <v>8995</v>
      </c>
    </row>
    <row r="2704" spans="1:8" hidden="1" x14ac:dyDescent="0.25">
      <c r="A2704" s="112">
        <v>45005</v>
      </c>
      <c r="B2704" s="21" t="s">
        <v>8645</v>
      </c>
      <c r="C2704" s="13" t="s">
        <v>8384</v>
      </c>
      <c r="D2704" s="764"/>
      <c r="E2704" s="22"/>
      <c r="F2704" s="19">
        <v>371446</v>
      </c>
      <c r="G2704" s="14">
        <f t="shared" si="53"/>
        <v>-371446</v>
      </c>
      <c r="H2704" s="1253"/>
    </row>
    <row r="2705" spans="1:8" hidden="1" x14ac:dyDescent="0.25">
      <c r="A2705" s="112">
        <v>45005</v>
      </c>
      <c r="B2705" s="21" t="s">
        <v>8864</v>
      </c>
      <c r="C2705" s="13" t="s">
        <v>169</v>
      </c>
      <c r="D2705" s="764" t="s">
        <v>9637</v>
      </c>
      <c r="E2705" s="22">
        <v>9690</v>
      </c>
      <c r="F2705" s="19"/>
      <c r="G2705" s="14">
        <f t="shared" si="53"/>
        <v>9690</v>
      </c>
      <c r="H2705" s="949"/>
    </row>
    <row r="2706" spans="1:8" hidden="1" x14ac:dyDescent="0.25">
      <c r="A2706" s="112">
        <v>45007</v>
      </c>
      <c r="B2706" s="21" t="s">
        <v>8034</v>
      </c>
      <c r="C2706" s="13" t="s">
        <v>8445</v>
      </c>
      <c r="D2706" s="764"/>
      <c r="E2706" s="22"/>
      <c r="F2706" s="19">
        <v>100000</v>
      </c>
      <c r="G2706" s="14">
        <f t="shared" si="53"/>
        <v>-100000</v>
      </c>
      <c r="H2706" s="13" t="s">
        <v>9514</v>
      </c>
    </row>
    <row r="2707" spans="1:8" hidden="1" x14ac:dyDescent="0.25">
      <c r="A2707" s="112">
        <v>45007</v>
      </c>
      <c r="B2707" s="62" t="s">
        <v>9397</v>
      </c>
      <c r="C2707" s="13" t="s">
        <v>180</v>
      </c>
      <c r="D2707" s="764" t="s">
        <v>9581</v>
      </c>
      <c r="E2707" s="22">
        <v>193000</v>
      </c>
      <c r="F2707" s="19"/>
      <c r="G2707" s="14">
        <f t="shared" si="53"/>
        <v>193000</v>
      </c>
      <c r="H2707" s="13" t="s">
        <v>9582</v>
      </c>
    </row>
    <row r="2708" spans="1:8" hidden="1" x14ac:dyDescent="0.25">
      <c r="A2708" s="112">
        <v>45007</v>
      </c>
      <c r="B2708" s="21" t="s">
        <v>8645</v>
      </c>
      <c r="C2708" s="13" t="s">
        <v>8384</v>
      </c>
      <c r="D2708" s="764" t="s">
        <v>9272</v>
      </c>
      <c r="E2708" s="22">
        <v>331988</v>
      </c>
      <c r="F2708" s="19"/>
      <c r="G2708" s="14">
        <f t="shared" si="53"/>
        <v>331988</v>
      </c>
      <c r="H2708" s="13"/>
    </row>
    <row r="2709" spans="1:8" hidden="1" x14ac:dyDescent="0.25">
      <c r="A2709" s="112">
        <v>45007</v>
      </c>
      <c r="B2709" s="21" t="s">
        <v>8645</v>
      </c>
      <c r="C2709" s="13" t="s">
        <v>8384</v>
      </c>
      <c r="D2709" s="764" t="s">
        <v>8302</v>
      </c>
      <c r="E2709" s="22">
        <v>59781</v>
      </c>
      <c r="F2709" s="19"/>
      <c r="G2709" s="14">
        <f t="shared" si="53"/>
        <v>59781</v>
      </c>
      <c r="H2709" s="13"/>
    </row>
    <row r="2710" spans="1:8" hidden="1" x14ac:dyDescent="0.25">
      <c r="A2710" s="112">
        <v>45008</v>
      </c>
      <c r="B2710" s="21" t="s">
        <v>8864</v>
      </c>
      <c r="C2710" s="13" t="s">
        <v>169</v>
      </c>
      <c r="D2710" s="764" t="s">
        <v>9585</v>
      </c>
      <c r="E2710" s="22">
        <v>4248</v>
      </c>
      <c r="F2710" s="19"/>
      <c r="G2710" s="14">
        <f t="shared" si="53"/>
        <v>4248</v>
      </c>
      <c r="H2710" s="13"/>
    </row>
    <row r="2711" spans="1:8" hidden="1" x14ac:dyDescent="0.25">
      <c r="A2711" s="112">
        <v>45008</v>
      </c>
      <c r="B2711" s="21" t="s">
        <v>9397</v>
      </c>
      <c r="C2711" s="13" t="s">
        <v>169</v>
      </c>
      <c r="D2711" s="764" t="s">
        <v>9638</v>
      </c>
      <c r="E2711" s="22">
        <v>20500</v>
      </c>
      <c r="F2711" s="19"/>
      <c r="G2711" s="14">
        <f t="shared" si="53"/>
        <v>20500</v>
      </c>
      <c r="H2711" s="13" t="s">
        <v>9639</v>
      </c>
    </row>
    <row r="2712" spans="1:8" hidden="1" x14ac:dyDescent="0.25">
      <c r="A2712" s="112">
        <v>45008</v>
      </c>
      <c r="B2712" s="21" t="s">
        <v>9397</v>
      </c>
      <c r="C2712" s="13" t="s">
        <v>169</v>
      </c>
      <c r="D2712" s="764"/>
      <c r="E2712" s="22">
        <v>6936</v>
      </c>
      <c r="F2712" s="19"/>
      <c r="G2712" s="14">
        <f t="shared" si="53"/>
        <v>6936</v>
      </c>
      <c r="H2712" s="13" t="s">
        <v>9835</v>
      </c>
    </row>
    <row r="2713" spans="1:8" hidden="1" x14ac:dyDescent="0.25">
      <c r="A2713" s="112">
        <v>45010</v>
      </c>
      <c r="B2713" s="21" t="s">
        <v>9495</v>
      </c>
      <c r="C2713" s="13" t="s">
        <v>164</v>
      </c>
      <c r="D2713" s="764" t="s">
        <v>9798</v>
      </c>
      <c r="E2713" s="22">
        <v>3303</v>
      </c>
      <c r="F2713" s="19"/>
      <c r="G2713" s="14">
        <f t="shared" si="53"/>
        <v>3303</v>
      </c>
      <c r="H2713" s="13" t="s">
        <v>9797</v>
      </c>
    </row>
    <row r="2714" spans="1:8" hidden="1" x14ac:dyDescent="0.25">
      <c r="A2714" s="112">
        <v>45010</v>
      </c>
      <c r="B2714" s="21" t="s">
        <v>8856</v>
      </c>
      <c r="C2714" s="13" t="s">
        <v>164</v>
      </c>
      <c r="D2714" s="764" t="s">
        <v>9799</v>
      </c>
      <c r="E2714" s="22">
        <v>2773</v>
      </c>
      <c r="F2714" s="19"/>
      <c r="G2714" s="14">
        <f t="shared" si="53"/>
        <v>2773</v>
      </c>
      <c r="H2714" s="13" t="s">
        <v>9797</v>
      </c>
    </row>
    <row r="2715" spans="1:8" hidden="1" x14ac:dyDescent="0.25">
      <c r="A2715" s="112">
        <v>45013</v>
      </c>
      <c r="B2715" s="21" t="s">
        <v>8864</v>
      </c>
      <c r="C2715" s="13" t="s">
        <v>7465</v>
      </c>
      <c r="D2715" s="764" t="s">
        <v>9583</v>
      </c>
      <c r="E2715" s="22">
        <v>11200</v>
      </c>
      <c r="F2715" s="19"/>
      <c r="G2715" s="14">
        <f t="shared" si="53"/>
        <v>11200</v>
      </c>
      <c r="H2715" s="13" t="s">
        <v>9584</v>
      </c>
    </row>
    <row r="2716" spans="1:8" hidden="1" x14ac:dyDescent="0.25">
      <c r="A2716" s="112">
        <v>45019</v>
      </c>
      <c r="B2716" s="21" t="s">
        <v>9495</v>
      </c>
      <c r="C2716" s="13" t="s">
        <v>8384</v>
      </c>
      <c r="D2716" s="1276" t="s">
        <v>9271</v>
      </c>
      <c r="E2716" s="22">
        <v>28496</v>
      </c>
      <c r="F2716" s="19"/>
      <c r="G2716" s="14">
        <f t="shared" si="53"/>
        <v>28496</v>
      </c>
      <c r="H2716" s="1250" t="s">
        <v>9314</v>
      </c>
    </row>
    <row r="2717" spans="1:8" hidden="1" x14ac:dyDescent="0.25">
      <c r="A2717" s="112">
        <v>45019</v>
      </c>
      <c r="B2717" s="21" t="s">
        <v>3945</v>
      </c>
      <c r="C2717" s="13" t="s">
        <v>8384</v>
      </c>
      <c r="D2717" s="1277"/>
      <c r="E2717" s="22">
        <v>8745</v>
      </c>
      <c r="F2717" s="19"/>
      <c r="G2717" s="14">
        <f t="shared" si="53"/>
        <v>8745</v>
      </c>
      <c r="H2717" s="1251"/>
    </row>
    <row r="2718" spans="1:8" ht="18.75" hidden="1" x14ac:dyDescent="0.25">
      <c r="A2718" s="112">
        <v>45020</v>
      </c>
      <c r="B2718" s="21" t="s">
        <v>8645</v>
      </c>
      <c r="C2718" s="13" t="s">
        <v>166</v>
      </c>
      <c r="D2718" s="775" t="s">
        <v>9635</v>
      </c>
      <c r="E2718" s="22">
        <v>115000</v>
      </c>
      <c r="F2718" s="19"/>
      <c r="G2718" s="14">
        <f t="shared" si="53"/>
        <v>115000</v>
      </c>
      <c r="H2718" s="950" t="s">
        <v>9636</v>
      </c>
    </row>
    <row r="2719" spans="1:8" hidden="1" x14ac:dyDescent="0.25">
      <c r="A2719" s="112">
        <v>45022</v>
      </c>
      <c r="B2719" s="21" t="s">
        <v>8864</v>
      </c>
      <c r="C2719" s="13" t="s">
        <v>8384</v>
      </c>
      <c r="D2719" s="775" t="s">
        <v>9270</v>
      </c>
      <c r="E2719" s="22">
        <v>17015</v>
      </c>
      <c r="F2719" s="19"/>
      <c r="G2719" s="14">
        <f t="shared" si="53"/>
        <v>17015</v>
      </c>
      <c r="H2719" s="53"/>
    </row>
    <row r="2720" spans="1:8" hidden="1" x14ac:dyDescent="0.25">
      <c r="A2720" s="112">
        <v>45022</v>
      </c>
      <c r="B2720" s="21" t="s">
        <v>8645</v>
      </c>
      <c r="C2720" s="13" t="s">
        <v>8384</v>
      </c>
      <c r="D2720" s="775" t="s">
        <v>9268</v>
      </c>
      <c r="E2720" s="22">
        <v>119264</v>
      </c>
      <c r="F2720" s="19"/>
      <c r="G2720" s="14">
        <f t="shared" si="53"/>
        <v>119264</v>
      </c>
      <c r="H2720" s="53"/>
    </row>
    <row r="2721" spans="1:8" hidden="1" x14ac:dyDescent="0.25">
      <c r="A2721" s="112">
        <v>45024</v>
      </c>
      <c r="B2721" s="21" t="s">
        <v>8864</v>
      </c>
      <c r="C2721" s="13" t="s">
        <v>5186</v>
      </c>
      <c r="D2721" s="1245" t="s">
        <v>9590</v>
      </c>
      <c r="E2721" s="22">
        <v>20000</v>
      </c>
      <c r="F2721" s="19"/>
      <c r="G2721" s="14">
        <f t="shared" si="53"/>
        <v>20000</v>
      </c>
      <c r="H2721" s="1250" t="s">
        <v>9314</v>
      </c>
    </row>
    <row r="2722" spans="1:8" hidden="1" x14ac:dyDescent="0.25">
      <c r="A2722" s="112">
        <v>45024</v>
      </c>
      <c r="B2722" s="21" t="s">
        <v>8034</v>
      </c>
      <c r="C2722" s="13" t="s">
        <v>5186</v>
      </c>
      <c r="D2722" s="1246"/>
      <c r="E2722" s="22">
        <v>15000</v>
      </c>
      <c r="F2722" s="19"/>
      <c r="G2722" s="14">
        <f t="shared" si="53"/>
        <v>15000</v>
      </c>
      <c r="H2722" s="1251"/>
    </row>
    <row r="2723" spans="1:8" hidden="1" x14ac:dyDescent="0.25">
      <c r="A2723" s="112">
        <v>45024</v>
      </c>
      <c r="B2723" s="21" t="s">
        <v>8864</v>
      </c>
      <c r="C2723" s="13" t="s">
        <v>5186</v>
      </c>
      <c r="D2723" s="764" t="s">
        <v>9591</v>
      </c>
      <c r="E2723" s="22">
        <v>5000</v>
      </c>
      <c r="F2723" s="19"/>
      <c r="G2723" s="14">
        <f t="shared" si="53"/>
        <v>5000</v>
      </c>
      <c r="H2723" s="13"/>
    </row>
    <row r="2724" spans="1:8" hidden="1" x14ac:dyDescent="0.25">
      <c r="A2724" s="112">
        <v>45024</v>
      </c>
      <c r="B2724" s="21" t="s">
        <v>8034</v>
      </c>
      <c r="C2724" s="13" t="s">
        <v>169</v>
      </c>
      <c r="D2724" s="764" t="s">
        <v>9640</v>
      </c>
      <c r="E2724" s="22">
        <v>67000</v>
      </c>
      <c r="F2724" s="19"/>
      <c r="G2724" s="14">
        <f t="shared" si="53"/>
        <v>67000</v>
      </c>
      <c r="H2724" s="53" t="s">
        <v>9641</v>
      </c>
    </row>
    <row r="2725" spans="1:8" hidden="1" x14ac:dyDescent="0.25">
      <c r="A2725" s="112">
        <v>45026</v>
      </c>
      <c r="B2725" s="21" t="s">
        <v>8034</v>
      </c>
      <c r="C2725" s="13" t="s">
        <v>5186</v>
      </c>
      <c r="D2725" s="764"/>
      <c r="E2725" s="22"/>
      <c r="F2725" s="19">
        <f>98270-3720</f>
        <v>94550</v>
      </c>
      <c r="G2725" s="14">
        <f t="shared" si="53"/>
        <v>-94550</v>
      </c>
      <c r="H2725" s="1265" t="s">
        <v>12241</v>
      </c>
    </row>
    <row r="2726" spans="1:8" hidden="1" x14ac:dyDescent="0.25">
      <c r="A2726" s="112">
        <v>45026</v>
      </c>
      <c r="B2726" s="21" t="s">
        <v>8329</v>
      </c>
      <c r="C2726" s="13" t="s">
        <v>5186</v>
      </c>
      <c r="D2726" s="764"/>
      <c r="E2726" s="22"/>
      <c r="F2726" s="19">
        <v>20624</v>
      </c>
      <c r="G2726" s="14">
        <f t="shared" si="53"/>
        <v>-20624</v>
      </c>
      <c r="H2726" s="1266"/>
    </row>
    <row r="2727" spans="1:8" hidden="1" x14ac:dyDescent="0.25">
      <c r="A2727" s="112">
        <v>45026</v>
      </c>
      <c r="B2727" s="21" t="s">
        <v>8864</v>
      </c>
      <c r="C2727" s="13" t="s">
        <v>5186</v>
      </c>
      <c r="D2727" s="764"/>
      <c r="E2727" s="22"/>
      <c r="F2727" s="19">
        <v>34826</v>
      </c>
      <c r="G2727" s="14">
        <f t="shared" si="53"/>
        <v>-34826</v>
      </c>
      <c r="H2727" s="1267"/>
    </row>
    <row r="2728" spans="1:8" ht="21" hidden="1" x14ac:dyDescent="0.25">
      <c r="A2728" s="112">
        <v>45027</v>
      </c>
      <c r="B2728" s="21" t="s">
        <v>9344</v>
      </c>
      <c r="C2728" s="13" t="s">
        <v>8384</v>
      </c>
      <c r="D2728" s="764" t="s">
        <v>9269</v>
      </c>
      <c r="E2728" s="22">
        <v>93883</v>
      </c>
      <c r="F2728" s="19"/>
      <c r="G2728" s="14">
        <f t="shared" si="53"/>
        <v>93883</v>
      </c>
      <c r="H2728" s="307"/>
    </row>
    <row r="2729" spans="1:8" hidden="1" x14ac:dyDescent="0.25">
      <c r="A2729" s="112">
        <v>45027</v>
      </c>
      <c r="B2729" s="21" t="s">
        <v>8645</v>
      </c>
      <c r="C2729" s="13" t="s">
        <v>8384</v>
      </c>
      <c r="D2729" s="764"/>
      <c r="E2729" s="22"/>
      <c r="F2729" s="19">
        <v>300000</v>
      </c>
      <c r="G2729" s="14">
        <f t="shared" si="53"/>
        <v>-300000</v>
      </c>
      <c r="H2729" s="13" t="s">
        <v>8995</v>
      </c>
    </row>
    <row r="2730" spans="1:8" hidden="1" x14ac:dyDescent="0.25">
      <c r="A2730" s="112">
        <v>45027</v>
      </c>
      <c r="B2730" s="21" t="s">
        <v>8329</v>
      </c>
      <c r="C2730" s="13" t="s">
        <v>7465</v>
      </c>
      <c r="D2730" s="764"/>
      <c r="E2730" s="22"/>
      <c r="F2730" s="19">
        <v>800000</v>
      </c>
      <c r="G2730" s="14">
        <f t="shared" si="53"/>
        <v>-800000</v>
      </c>
      <c r="H2730" s="13" t="s">
        <v>9631</v>
      </c>
    </row>
    <row r="2731" spans="1:8" ht="15.75" hidden="1" customHeight="1" x14ac:dyDescent="0.25">
      <c r="A2731" s="112">
        <v>45029</v>
      </c>
      <c r="B2731" s="21" t="s">
        <v>8645</v>
      </c>
      <c r="C2731" s="13" t="s">
        <v>5680</v>
      </c>
      <c r="D2731" s="764"/>
      <c r="E2731" s="781"/>
      <c r="F2731" s="783">
        <v>208180</v>
      </c>
      <c r="G2731" s="782">
        <f t="shared" si="53"/>
        <v>-208180</v>
      </c>
      <c r="H2731" s="1217" t="s">
        <v>9644</v>
      </c>
    </row>
    <row r="2732" spans="1:8" ht="15.75" hidden="1" customHeight="1" x14ac:dyDescent="0.25">
      <c r="A2732" s="112">
        <v>45029</v>
      </c>
      <c r="B2732" s="21" t="s">
        <v>7655</v>
      </c>
      <c r="C2732" s="13" t="s">
        <v>5680</v>
      </c>
      <c r="D2732" s="764"/>
      <c r="E2732" s="781"/>
      <c r="F2732" s="141">
        <v>40900</v>
      </c>
      <c r="G2732" s="782">
        <f t="shared" si="53"/>
        <v>-40900</v>
      </c>
      <c r="H2732" s="1218"/>
    </row>
    <row r="2733" spans="1:8" ht="15.75" hidden="1" customHeight="1" x14ac:dyDescent="0.25">
      <c r="A2733" s="112">
        <v>45029</v>
      </c>
      <c r="B2733" s="21" t="s">
        <v>7553</v>
      </c>
      <c r="C2733" s="13" t="s">
        <v>5680</v>
      </c>
      <c r="D2733" s="764"/>
      <c r="E2733" s="781"/>
      <c r="F2733" s="141">
        <v>5400</v>
      </c>
      <c r="G2733" s="782">
        <f t="shared" si="53"/>
        <v>-5400</v>
      </c>
      <c r="H2733" s="1218"/>
    </row>
    <row r="2734" spans="1:8" ht="16.5" hidden="1" thickBot="1" x14ac:dyDescent="0.3">
      <c r="A2734" s="112">
        <v>45029</v>
      </c>
      <c r="B2734" s="21" t="s">
        <v>8645</v>
      </c>
      <c r="C2734" s="13" t="s">
        <v>5680</v>
      </c>
      <c r="D2734" s="764"/>
      <c r="E2734" s="781"/>
      <c r="F2734" s="784">
        <v>40520</v>
      </c>
      <c r="G2734" s="782">
        <f t="shared" si="53"/>
        <v>-40520</v>
      </c>
      <c r="H2734" s="1219"/>
    </row>
    <row r="2735" spans="1:8" hidden="1" x14ac:dyDescent="0.25">
      <c r="A2735" s="112">
        <v>45031</v>
      </c>
      <c r="B2735" s="21" t="s">
        <v>10892</v>
      </c>
      <c r="C2735" s="13" t="s">
        <v>164</v>
      </c>
      <c r="D2735" s="764" t="s">
        <v>9800</v>
      </c>
      <c r="E2735" s="781">
        <v>64935</v>
      </c>
      <c r="F2735" s="19"/>
      <c r="G2735" s="782">
        <f t="shared" si="53"/>
        <v>64935</v>
      </c>
      <c r="H2735" s="13" t="s">
        <v>9801</v>
      </c>
    </row>
    <row r="2736" spans="1:8" hidden="1" x14ac:dyDescent="0.25">
      <c r="A2736" s="112">
        <v>45031</v>
      </c>
      <c r="B2736" s="21" t="s">
        <v>8034</v>
      </c>
      <c r="C2736" s="13" t="s">
        <v>169</v>
      </c>
      <c r="D2736" s="764"/>
      <c r="E2736" s="781"/>
      <c r="F2736" s="783">
        <v>67000</v>
      </c>
      <c r="G2736" s="782">
        <f t="shared" si="53"/>
        <v>-67000</v>
      </c>
      <c r="H2736" s="1217" t="s">
        <v>9644</v>
      </c>
    </row>
    <row r="2737" spans="1:8" hidden="1" x14ac:dyDescent="0.25">
      <c r="A2737" s="112">
        <v>45031</v>
      </c>
      <c r="B2737" s="21" t="s">
        <v>8864</v>
      </c>
      <c r="C2737" s="13" t="s">
        <v>169</v>
      </c>
      <c r="D2737" s="764"/>
      <c r="E2737" s="781"/>
      <c r="F2737" s="141">
        <v>18365</v>
      </c>
      <c r="G2737" s="782">
        <f t="shared" si="53"/>
        <v>-18365</v>
      </c>
      <c r="H2737" s="1218"/>
    </row>
    <row r="2738" spans="1:8" hidden="1" x14ac:dyDescent="0.25">
      <c r="A2738" s="112">
        <v>45031</v>
      </c>
      <c r="B2738" s="21" t="s">
        <v>9397</v>
      </c>
      <c r="C2738" s="13" t="s">
        <v>169</v>
      </c>
      <c r="D2738" s="764"/>
      <c r="E2738" s="781"/>
      <c r="F2738" s="141">
        <v>20500</v>
      </c>
      <c r="G2738" s="782">
        <f t="shared" si="53"/>
        <v>-20500</v>
      </c>
      <c r="H2738" s="1218"/>
    </row>
    <row r="2739" spans="1:8" ht="16.5" hidden="1" thickBot="1" x14ac:dyDescent="0.3">
      <c r="A2739" s="112">
        <v>45031</v>
      </c>
      <c r="B2739" s="21" t="s">
        <v>9397</v>
      </c>
      <c r="C2739" s="13" t="s">
        <v>169</v>
      </c>
      <c r="D2739" s="764"/>
      <c r="E2739" s="781"/>
      <c r="F2739" s="784">
        <v>4135</v>
      </c>
      <c r="G2739" s="782">
        <f t="shared" si="53"/>
        <v>-4135</v>
      </c>
      <c r="H2739" s="1219"/>
    </row>
    <row r="2740" spans="1:8" hidden="1" x14ac:dyDescent="0.25">
      <c r="A2740" s="112">
        <v>45034</v>
      </c>
      <c r="B2740" s="21" t="s">
        <v>9649</v>
      </c>
      <c r="C2740" s="13" t="s">
        <v>166</v>
      </c>
      <c r="D2740" s="764" t="s">
        <v>9802</v>
      </c>
      <c r="E2740" s="22">
        <v>15800</v>
      </c>
      <c r="F2740" s="111"/>
      <c r="G2740" s="14">
        <f t="shared" si="53"/>
        <v>15800</v>
      </c>
      <c r="H2740" s="13" t="s">
        <v>9806</v>
      </c>
    </row>
    <row r="2741" spans="1:8" hidden="1" x14ac:dyDescent="0.25">
      <c r="A2741" s="112">
        <v>45034</v>
      </c>
      <c r="B2741" s="21" t="s">
        <v>8547</v>
      </c>
      <c r="C2741" s="13" t="s">
        <v>7240</v>
      </c>
      <c r="D2741" s="764"/>
      <c r="E2741" s="22"/>
      <c r="F2741" s="111">
        <v>300000</v>
      </c>
      <c r="G2741" s="14">
        <f t="shared" si="53"/>
        <v>-300000</v>
      </c>
      <c r="H2741" s="13" t="s">
        <v>9684</v>
      </c>
    </row>
    <row r="2742" spans="1:8" hidden="1" x14ac:dyDescent="0.25">
      <c r="A2742" s="112">
        <v>45034</v>
      </c>
      <c r="B2742" s="21" t="s">
        <v>8645</v>
      </c>
      <c r="C2742" s="13" t="s">
        <v>166</v>
      </c>
      <c r="D2742" s="764"/>
      <c r="E2742" s="22"/>
      <c r="F2742" s="19">
        <v>500000</v>
      </c>
      <c r="G2742" s="14">
        <f t="shared" si="53"/>
        <v>-500000</v>
      </c>
      <c r="H2742" s="13" t="s">
        <v>9696</v>
      </c>
    </row>
    <row r="2743" spans="1:8" hidden="1" x14ac:dyDescent="0.25">
      <c r="A2743" s="112">
        <v>45035</v>
      </c>
      <c r="B2743" s="21" t="s">
        <v>3945</v>
      </c>
      <c r="C2743" s="13" t="s">
        <v>8384</v>
      </c>
      <c r="D2743" s="764"/>
      <c r="E2743" s="781"/>
      <c r="F2743" s="783">
        <v>8745</v>
      </c>
      <c r="G2743" s="14">
        <f t="shared" ref="G2743:G2865" si="54">E2743-F2743</f>
        <v>-8745</v>
      </c>
      <c r="H2743" s="1268" t="s">
        <v>9714</v>
      </c>
    </row>
    <row r="2744" spans="1:8" hidden="1" x14ac:dyDescent="0.25">
      <c r="A2744" s="112">
        <v>45035</v>
      </c>
      <c r="B2744" s="21" t="s">
        <v>8645</v>
      </c>
      <c r="C2744" s="13" t="s">
        <v>8384</v>
      </c>
      <c r="D2744" s="764"/>
      <c r="E2744" s="781"/>
      <c r="F2744" s="141">
        <v>51861</v>
      </c>
      <c r="G2744" s="14">
        <f t="shared" si="54"/>
        <v>-51861</v>
      </c>
      <c r="H2744" s="1269"/>
    </row>
    <row r="2745" spans="1:8" hidden="1" x14ac:dyDescent="0.25">
      <c r="A2745" s="112">
        <v>45035</v>
      </c>
      <c r="B2745" s="21" t="s">
        <v>8864</v>
      </c>
      <c r="C2745" s="13" t="s">
        <v>8384</v>
      </c>
      <c r="D2745" s="764"/>
      <c r="E2745" s="781"/>
      <c r="F2745" s="141">
        <v>17015</v>
      </c>
      <c r="G2745" s="14">
        <f t="shared" si="54"/>
        <v>-17015</v>
      </c>
      <c r="H2745" s="1269"/>
    </row>
    <row r="2746" spans="1:8" hidden="1" x14ac:dyDescent="0.25">
      <c r="A2746" s="112">
        <v>45035</v>
      </c>
      <c r="B2746" s="21" t="s">
        <v>9495</v>
      </c>
      <c r="C2746" s="13" t="s">
        <v>8384</v>
      </c>
      <c r="D2746" s="764"/>
      <c r="E2746" s="781"/>
      <c r="F2746" s="141">
        <v>28496</v>
      </c>
      <c r="G2746" s="14">
        <f t="shared" si="54"/>
        <v>-28496</v>
      </c>
      <c r="H2746" s="1269"/>
    </row>
    <row r="2747" spans="1:8" hidden="1" x14ac:dyDescent="0.25">
      <c r="A2747" s="112">
        <v>45035</v>
      </c>
      <c r="B2747" s="21" t="s">
        <v>9344</v>
      </c>
      <c r="C2747" s="13" t="s">
        <v>8384</v>
      </c>
      <c r="D2747" s="764"/>
      <c r="E2747" s="953"/>
      <c r="F2747" s="146">
        <v>93883</v>
      </c>
      <c r="G2747" s="14">
        <f t="shared" si="54"/>
        <v>-93883</v>
      </c>
      <c r="H2747" s="1270"/>
    </row>
    <row r="2748" spans="1:8" ht="18.75" hidden="1" x14ac:dyDescent="0.25">
      <c r="A2748" s="112">
        <v>45042</v>
      </c>
      <c r="B2748" s="21" t="s">
        <v>8864</v>
      </c>
      <c r="C2748" s="13" t="s">
        <v>5186</v>
      </c>
      <c r="D2748" s="764" t="s">
        <v>9848</v>
      </c>
      <c r="E2748" s="22">
        <v>150000</v>
      </c>
      <c r="F2748" s="19"/>
      <c r="G2748" s="14">
        <f t="shared" si="54"/>
        <v>150000</v>
      </c>
      <c r="H2748" s="952" t="s">
        <v>9849</v>
      </c>
    </row>
    <row r="2749" spans="1:8" hidden="1" x14ac:dyDescent="0.25">
      <c r="A2749" s="112">
        <v>45043</v>
      </c>
      <c r="B2749" s="21" t="s">
        <v>8645</v>
      </c>
      <c r="C2749" s="13" t="s">
        <v>8384</v>
      </c>
      <c r="D2749" s="764" t="s">
        <v>9724</v>
      </c>
      <c r="E2749" s="22">
        <v>410656</v>
      </c>
      <c r="F2749" s="19"/>
      <c r="G2749" s="14">
        <f t="shared" si="54"/>
        <v>410656</v>
      </c>
      <c r="H2749" s="13"/>
    </row>
    <row r="2750" spans="1:8" hidden="1" x14ac:dyDescent="0.25">
      <c r="A2750" s="112">
        <v>45043</v>
      </c>
      <c r="B2750" s="21" t="s">
        <v>9649</v>
      </c>
      <c r="C2750" s="13" t="s">
        <v>8384</v>
      </c>
      <c r="D2750" s="764" t="s">
        <v>9725</v>
      </c>
      <c r="E2750" s="22">
        <v>315888</v>
      </c>
      <c r="F2750" s="19"/>
      <c r="G2750" s="14">
        <f t="shared" si="54"/>
        <v>315888</v>
      </c>
      <c r="H2750" s="13"/>
    </row>
    <row r="2751" spans="1:8" hidden="1" x14ac:dyDescent="0.25">
      <c r="A2751" s="112">
        <v>45043</v>
      </c>
      <c r="B2751" s="21" t="s">
        <v>9649</v>
      </c>
      <c r="C2751" s="13" t="s">
        <v>8384</v>
      </c>
      <c r="D2751" s="764"/>
      <c r="E2751" s="22"/>
      <c r="F2751" s="19">
        <v>315888</v>
      </c>
      <c r="G2751" s="14">
        <f t="shared" si="54"/>
        <v>-315888</v>
      </c>
      <c r="H2751" s="1254" t="s">
        <v>9726</v>
      </c>
    </row>
    <row r="2752" spans="1:8" hidden="1" x14ac:dyDescent="0.25">
      <c r="A2752" s="112">
        <v>45043</v>
      </c>
      <c r="B2752" s="21" t="s">
        <v>8645</v>
      </c>
      <c r="C2752" s="13" t="s">
        <v>8384</v>
      </c>
      <c r="D2752" s="764"/>
      <c r="E2752" s="22"/>
      <c r="F2752" s="19">
        <v>447612</v>
      </c>
      <c r="G2752" s="14">
        <f t="shared" si="54"/>
        <v>-447612</v>
      </c>
      <c r="H2752" s="1255"/>
    </row>
    <row r="2753" spans="1:8" hidden="1" x14ac:dyDescent="0.25">
      <c r="A2753" s="112">
        <v>45045</v>
      </c>
      <c r="B2753" s="21" t="s">
        <v>8645</v>
      </c>
      <c r="C2753" s="13" t="s">
        <v>166</v>
      </c>
      <c r="D2753" s="764" t="s">
        <v>9803</v>
      </c>
      <c r="E2753" s="22">
        <v>115500</v>
      </c>
      <c r="F2753" s="19"/>
      <c r="G2753" s="14">
        <f t="shared" si="54"/>
        <v>115500</v>
      </c>
      <c r="H2753" s="951" t="s">
        <v>9804</v>
      </c>
    </row>
    <row r="2754" spans="1:8" hidden="1" x14ac:dyDescent="0.25">
      <c r="A2754" s="112">
        <v>45048</v>
      </c>
      <c r="B2754" s="21" t="s">
        <v>8329</v>
      </c>
      <c r="C2754" s="13" t="s">
        <v>7465</v>
      </c>
      <c r="D2754" s="764"/>
      <c r="E2754" s="22"/>
      <c r="F2754" s="19">
        <v>441500</v>
      </c>
      <c r="G2754" s="14">
        <f t="shared" si="54"/>
        <v>-441500</v>
      </c>
      <c r="H2754" s="13" t="s">
        <v>9737</v>
      </c>
    </row>
    <row r="2755" spans="1:8" hidden="1" x14ac:dyDescent="0.25">
      <c r="A2755" s="112">
        <v>45048</v>
      </c>
      <c r="B2755" s="21" t="s">
        <v>8645</v>
      </c>
      <c r="C2755" s="13" t="s">
        <v>8384</v>
      </c>
      <c r="D2755" s="764" t="s">
        <v>8096</v>
      </c>
      <c r="E2755" s="22">
        <v>116547</v>
      </c>
      <c r="F2755" s="19"/>
      <c r="G2755" s="14">
        <f t="shared" si="54"/>
        <v>116547</v>
      </c>
      <c r="H2755" s="13"/>
    </row>
    <row r="2756" spans="1:8" hidden="1" x14ac:dyDescent="0.25">
      <c r="A2756" s="112">
        <v>45048</v>
      </c>
      <c r="B2756" s="21" t="s">
        <v>9649</v>
      </c>
      <c r="C2756" s="13" t="s">
        <v>8384</v>
      </c>
      <c r="D2756" s="764" t="s">
        <v>9237</v>
      </c>
      <c r="E2756" s="22">
        <v>268519</v>
      </c>
      <c r="F2756" s="19"/>
      <c r="G2756" s="14">
        <f t="shared" si="54"/>
        <v>268519</v>
      </c>
      <c r="H2756" s="13"/>
    </row>
    <row r="2757" spans="1:8" hidden="1" x14ac:dyDescent="0.25">
      <c r="A2757" s="112">
        <v>45048</v>
      </c>
      <c r="B2757" s="21" t="s">
        <v>9649</v>
      </c>
      <c r="C2757" s="13" t="s">
        <v>7465</v>
      </c>
      <c r="D2757" s="764" t="s">
        <v>9808</v>
      </c>
      <c r="E2757" s="22">
        <v>441068</v>
      </c>
      <c r="F2757" s="19"/>
      <c r="G2757" s="14">
        <f t="shared" si="54"/>
        <v>441068</v>
      </c>
      <c r="H2757" s="53" t="s">
        <v>9809</v>
      </c>
    </row>
    <row r="2758" spans="1:8" hidden="1" x14ac:dyDescent="0.25">
      <c r="A2758" s="112">
        <v>45049</v>
      </c>
      <c r="B2758" s="21" t="s">
        <v>8645</v>
      </c>
      <c r="C2758" s="13" t="s">
        <v>8384</v>
      </c>
      <c r="D2758" s="764"/>
      <c r="E2758" s="22"/>
      <c r="F2758" s="19">
        <v>494907</v>
      </c>
      <c r="G2758" s="14">
        <f t="shared" si="54"/>
        <v>-494907</v>
      </c>
      <c r="H2758" s="1208" t="s">
        <v>9788</v>
      </c>
    </row>
    <row r="2759" spans="1:8" hidden="1" x14ac:dyDescent="0.25">
      <c r="A2759" s="112">
        <v>45049</v>
      </c>
      <c r="B2759" s="21" t="s">
        <v>9649</v>
      </c>
      <c r="C2759" s="13" t="s">
        <v>8384</v>
      </c>
      <c r="D2759" s="764"/>
      <c r="E2759" s="22"/>
      <c r="F2759" s="19">
        <f>730000-F2758</f>
        <v>235093</v>
      </c>
      <c r="G2759" s="14">
        <f t="shared" si="54"/>
        <v>-235093</v>
      </c>
      <c r="H2759" s="1209"/>
    </row>
    <row r="2760" spans="1:8" hidden="1" x14ac:dyDescent="0.25">
      <c r="A2760" s="112">
        <v>45049</v>
      </c>
      <c r="B2760" s="21" t="s">
        <v>8645</v>
      </c>
      <c r="C2760" s="13" t="s">
        <v>166</v>
      </c>
      <c r="D2760" s="764" t="s">
        <v>9805</v>
      </c>
      <c r="E2760" s="22">
        <v>95350</v>
      </c>
      <c r="F2760" s="19"/>
      <c r="G2760" s="14">
        <f t="shared" si="54"/>
        <v>95350</v>
      </c>
      <c r="H2760" s="13" t="s">
        <v>9807</v>
      </c>
    </row>
    <row r="2761" spans="1:8" hidden="1" x14ac:dyDescent="0.25">
      <c r="A2761" s="112">
        <v>45052</v>
      </c>
      <c r="B2761" s="21" t="s">
        <v>9344</v>
      </c>
      <c r="C2761" s="13" t="s">
        <v>169</v>
      </c>
      <c r="D2761" s="764" t="s">
        <v>9795</v>
      </c>
      <c r="E2761" s="22">
        <v>125327</v>
      </c>
      <c r="F2761" s="19"/>
      <c r="G2761" s="14">
        <f t="shared" si="54"/>
        <v>125327</v>
      </c>
      <c r="H2761" s="13" t="s">
        <v>9796</v>
      </c>
    </row>
    <row r="2762" spans="1:8" hidden="1" x14ac:dyDescent="0.25">
      <c r="A2762" s="112">
        <v>45055</v>
      </c>
      <c r="B2762" s="21" t="s">
        <v>8645</v>
      </c>
      <c r="C2762" s="13" t="s">
        <v>8384</v>
      </c>
      <c r="D2762" s="764" t="s">
        <v>9481</v>
      </c>
      <c r="E2762" s="22">
        <v>72367</v>
      </c>
      <c r="F2762" s="19"/>
      <c r="G2762" s="14">
        <f t="shared" si="54"/>
        <v>72367</v>
      </c>
      <c r="H2762" s="13"/>
    </row>
    <row r="2763" spans="1:8" hidden="1" x14ac:dyDescent="0.25">
      <c r="A2763" s="112">
        <v>45055</v>
      </c>
      <c r="B2763" s="21" t="s">
        <v>9757</v>
      </c>
      <c r="C2763" s="13" t="s">
        <v>8384</v>
      </c>
      <c r="D2763" s="764" t="s">
        <v>8544</v>
      </c>
      <c r="E2763" s="22">
        <v>1140427</v>
      </c>
      <c r="F2763" s="109"/>
      <c r="G2763" s="14">
        <f t="shared" si="54"/>
        <v>1140427</v>
      </c>
      <c r="H2763" s="13"/>
    </row>
    <row r="2764" spans="1:8" hidden="1" x14ac:dyDescent="0.25">
      <c r="A2764" s="112">
        <v>45055</v>
      </c>
      <c r="B2764" s="21" t="s">
        <v>9649</v>
      </c>
      <c r="C2764" s="13" t="s">
        <v>8384</v>
      </c>
      <c r="D2764" s="764" t="s">
        <v>9846</v>
      </c>
      <c r="E2764" s="22">
        <v>354608</v>
      </c>
      <c r="F2764" s="109"/>
      <c r="G2764" s="14">
        <f t="shared" si="54"/>
        <v>354608</v>
      </c>
      <c r="H2764" s="13"/>
    </row>
    <row r="2765" spans="1:8" hidden="1" x14ac:dyDescent="0.25">
      <c r="A2765" s="112">
        <v>45055</v>
      </c>
      <c r="B2765" s="21" t="s">
        <v>9344</v>
      </c>
      <c r="C2765" s="13" t="s">
        <v>164</v>
      </c>
      <c r="D2765" s="764"/>
      <c r="E2765" s="22">
        <v>5187</v>
      </c>
      <c r="F2765" s="109"/>
      <c r="G2765" s="14">
        <f t="shared" si="54"/>
        <v>5187</v>
      </c>
      <c r="H2765" s="13" t="s">
        <v>9797</v>
      </c>
    </row>
    <row r="2766" spans="1:8" hidden="1" x14ac:dyDescent="0.25">
      <c r="A2766" s="112">
        <v>45055</v>
      </c>
      <c r="B2766" s="21" t="s">
        <v>9757</v>
      </c>
      <c r="C2766" s="13" t="s">
        <v>8384</v>
      </c>
      <c r="D2766" s="764"/>
      <c r="E2766" s="22"/>
      <c r="F2766" s="109">
        <v>400000</v>
      </c>
      <c r="G2766" s="14">
        <f t="shared" si="54"/>
        <v>-400000</v>
      </c>
      <c r="H2766" s="13" t="s">
        <v>9847</v>
      </c>
    </row>
    <row r="2767" spans="1:8" hidden="1" x14ac:dyDescent="0.25">
      <c r="A2767" s="112">
        <v>45056</v>
      </c>
      <c r="B2767" s="21" t="s">
        <v>8034</v>
      </c>
      <c r="C2767" s="13" t="s">
        <v>8445</v>
      </c>
      <c r="D2767" s="764"/>
      <c r="E2767" s="22"/>
      <c r="F2767" s="109">
        <v>89000</v>
      </c>
      <c r="G2767" s="14">
        <f t="shared" si="54"/>
        <v>-89000</v>
      </c>
      <c r="H2767" s="13" t="s">
        <v>9819</v>
      </c>
    </row>
    <row r="2768" spans="1:8" hidden="1" x14ac:dyDescent="0.25">
      <c r="A2768" s="112">
        <v>45056</v>
      </c>
      <c r="B2768" s="21" t="s">
        <v>9397</v>
      </c>
      <c r="C2768" s="13" t="s">
        <v>169</v>
      </c>
      <c r="D2768" s="764"/>
      <c r="E2768" s="781"/>
      <c r="F2768" s="783">
        <v>23301</v>
      </c>
      <c r="G2768" s="782">
        <f t="shared" si="54"/>
        <v>-23301</v>
      </c>
      <c r="H2768" s="1208" t="s">
        <v>9836</v>
      </c>
    </row>
    <row r="2769" spans="1:8" ht="16.5" hidden="1" thickBot="1" x14ac:dyDescent="0.3">
      <c r="A2769" s="112">
        <v>45056</v>
      </c>
      <c r="B2769" s="21" t="s">
        <v>9344</v>
      </c>
      <c r="C2769" s="13" t="s">
        <v>169</v>
      </c>
      <c r="D2769" s="764"/>
      <c r="E2769" s="781"/>
      <c r="F2769" s="784">
        <v>124699</v>
      </c>
      <c r="G2769" s="782">
        <f t="shared" si="54"/>
        <v>-124699</v>
      </c>
      <c r="H2769" s="1210"/>
    </row>
    <row r="2770" spans="1:8" hidden="1" x14ac:dyDescent="0.25">
      <c r="A2770" s="112">
        <v>45056</v>
      </c>
      <c r="B2770" s="21" t="s">
        <v>8864</v>
      </c>
      <c r="C2770" s="13" t="s">
        <v>180</v>
      </c>
      <c r="D2770" s="764"/>
      <c r="E2770" s="781"/>
      <c r="F2770" s="783">
        <v>380920</v>
      </c>
      <c r="G2770" s="782">
        <f t="shared" si="54"/>
        <v>-380920</v>
      </c>
      <c r="H2770" s="1208" t="s">
        <v>9837</v>
      </c>
    </row>
    <row r="2771" spans="1:8" ht="16.5" hidden="1" thickBot="1" x14ac:dyDescent="0.3">
      <c r="A2771" s="112">
        <v>45056</v>
      </c>
      <c r="B2771" s="21" t="s">
        <v>9397</v>
      </c>
      <c r="C2771" s="13" t="s">
        <v>180</v>
      </c>
      <c r="D2771" s="764"/>
      <c r="E2771" s="781"/>
      <c r="F2771" s="784">
        <v>192080</v>
      </c>
      <c r="G2771" s="782">
        <f t="shared" si="54"/>
        <v>-192080</v>
      </c>
      <c r="H2771" s="1210"/>
    </row>
    <row r="2772" spans="1:8" hidden="1" x14ac:dyDescent="0.25">
      <c r="A2772" s="112">
        <v>45056</v>
      </c>
      <c r="B2772" s="21" t="s">
        <v>9397</v>
      </c>
      <c r="C2772" s="13" t="s">
        <v>180</v>
      </c>
      <c r="D2772" s="764"/>
      <c r="E2772" s="22"/>
      <c r="F2772" s="111">
        <v>920</v>
      </c>
      <c r="G2772" s="14">
        <f t="shared" si="54"/>
        <v>-920</v>
      </c>
      <c r="H2772" s="13" t="s">
        <v>9835</v>
      </c>
    </row>
    <row r="2773" spans="1:8" hidden="1" x14ac:dyDescent="0.25">
      <c r="A2773" s="112">
        <v>45056</v>
      </c>
      <c r="B2773" s="21" t="s">
        <v>8645</v>
      </c>
      <c r="C2773" s="13" t="s">
        <v>5186</v>
      </c>
      <c r="D2773" s="764"/>
      <c r="E2773" s="22"/>
      <c r="F2773" s="111">
        <v>25176</v>
      </c>
      <c r="G2773" s="14">
        <f t="shared" si="54"/>
        <v>-25176</v>
      </c>
      <c r="H2773" s="1208" t="s">
        <v>12240</v>
      </c>
    </row>
    <row r="2774" spans="1:8" hidden="1" x14ac:dyDescent="0.25">
      <c r="A2774" s="112">
        <v>45056</v>
      </c>
      <c r="B2774" s="21" t="s">
        <v>8864</v>
      </c>
      <c r="C2774" s="13" t="s">
        <v>5186</v>
      </c>
      <c r="D2774" s="764"/>
      <c r="E2774" s="22"/>
      <c r="F2774" s="111">
        <v>150000</v>
      </c>
      <c r="G2774" s="14">
        <f t="shared" si="54"/>
        <v>-150000</v>
      </c>
      <c r="H2774" s="1209"/>
    </row>
    <row r="2775" spans="1:8" hidden="1" x14ac:dyDescent="0.25">
      <c r="A2775" s="112">
        <v>45056</v>
      </c>
      <c r="B2775" s="21" t="s">
        <v>8864</v>
      </c>
      <c r="C2775" s="13" t="s">
        <v>5186</v>
      </c>
      <c r="D2775" s="764"/>
      <c r="E2775" s="22"/>
      <c r="F2775" s="111">
        <v>35000</v>
      </c>
      <c r="G2775" s="14">
        <f t="shared" si="54"/>
        <v>-35000</v>
      </c>
      <c r="H2775" s="1209"/>
    </row>
    <row r="2776" spans="1:8" hidden="1" x14ac:dyDescent="0.25">
      <c r="A2776" s="112">
        <v>45056</v>
      </c>
      <c r="B2776" s="21" t="s">
        <v>8864</v>
      </c>
      <c r="C2776" s="13" t="s">
        <v>5186</v>
      </c>
      <c r="D2776" s="764"/>
      <c r="E2776" s="22"/>
      <c r="F2776" s="111">
        <v>5000</v>
      </c>
      <c r="G2776" s="14">
        <f t="shared" si="54"/>
        <v>-5000</v>
      </c>
      <c r="H2776" s="1210"/>
    </row>
    <row r="2777" spans="1:8" hidden="1" x14ac:dyDescent="0.25">
      <c r="A2777" s="112">
        <v>45056</v>
      </c>
      <c r="B2777" s="21" t="s">
        <v>9397</v>
      </c>
      <c r="C2777" s="13" t="s">
        <v>7240</v>
      </c>
      <c r="D2777" s="764" t="s">
        <v>9724</v>
      </c>
      <c r="E2777" s="22">
        <v>164970</v>
      </c>
      <c r="F2777" s="111"/>
      <c r="G2777" s="14">
        <f t="shared" si="54"/>
        <v>164970</v>
      </c>
      <c r="H2777" s="954"/>
    </row>
    <row r="2778" spans="1:8" hidden="1" x14ac:dyDescent="0.25">
      <c r="A2778" s="112">
        <v>45056</v>
      </c>
      <c r="B2778" s="21" t="s">
        <v>9344</v>
      </c>
      <c r="C2778" s="13" t="s">
        <v>164</v>
      </c>
      <c r="D2778" s="764" t="s">
        <v>10216</v>
      </c>
      <c r="E2778" s="22">
        <v>5187</v>
      </c>
      <c r="F2778" s="111"/>
      <c r="G2778" s="14">
        <f t="shared" si="54"/>
        <v>5187</v>
      </c>
      <c r="H2778" s="954"/>
    </row>
    <row r="2779" spans="1:8" s="730" customFormat="1" ht="47.25" hidden="1" x14ac:dyDescent="0.25">
      <c r="A2779" s="112">
        <v>45056</v>
      </c>
      <c r="B2779" s="742" t="s">
        <v>11068</v>
      </c>
      <c r="C2779" s="749" t="s">
        <v>168</v>
      </c>
      <c r="D2779" s="777"/>
      <c r="E2779" s="750"/>
      <c r="F2779" s="1058">
        <f>4500000-936720</f>
        <v>3563280</v>
      </c>
      <c r="G2779" s="752">
        <f t="shared" si="54"/>
        <v>-3563280</v>
      </c>
      <c r="H2779" s="1057" t="s">
        <v>12250</v>
      </c>
    </row>
    <row r="2780" spans="1:8" s="730" customFormat="1" hidden="1" x14ac:dyDescent="0.25">
      <c r="A2780" s="112">
        <v>45056</v>
      </c>
      <c r="B2780" s="742" t="s">
        <v>10564</v>
      </c>
      <c r="C2780" s="749" t="s">
        <v>168</v>
      </c>
      <c r="D2780" s="777"/>
      <c r="E2780" s="750"/>
      <c r="F2780" s="1058">
        <v>217052</v>
      </c>
      <c r="G2780" s="752">
        <f t="shared" si="54"/>
        <v>-217052</v>
      </c>
      <c r="H2780" s="1057"/>
    </row>
    <row r="2781" spans="1:8" s="730" customFormat="1" hidden="1" x14ac:dyDescent="0.25">
      <c r="A2781" s="112">
        <v>45056</v>
      </c>
      <c r="B2781" s="742" t="s">
        <v>11586</v>
      </c>
      <c r="C2781" s="749" t="s">
        <v>168</v>
      </c>
      <c r="D2781" s="777"/>
      <c r="E2781" s="750"/>
      <c r="F2781" s="1058">
        <v>234500</v>
      </c>
      <c r="G2781" s="752">
        <f t="shared" si="54"/>
        <v>-234500</v>
      </c>
      <c r="H2781" s="1057"/>
    </row>
    <row r="2782" spans="1:8" s="730" customFormat="1" hidden="1" x14ac:dyDescent="0.25">
      <c r="A2782" s="112">
        <v>45056</v>
      </c>
      <c r="B2782" s="742" t="s">
        <v>11864</v>
      </c>
      <c r="C2782" s="749" t="s">
        <v>168</v>
      </c>
      <c r="D2782" s="777"/>
      <c r="E2782" s="750"/>
      <c r="F2782" s="1058">
        <v>165590</v>
      </c>
      <c r="G2782" s="752">
        <f t="shared" si="54"/>
        <v>-165590</v>
      </c>
      <c r="H2782" s="1057"/>
    </row>
    <row r="2783" spans="1:8" s="730" customFormat="1" hidden="1" x14ac:dyDescent="0.25">
      <c r="A2783" s="112">
        <v>45056</v>
      </c>
      <c r="B2783" s="742" t="s">
        <v>12251</v>
      </c>
      <c r="C2783" s="749" t="s">
        <v>168</v>
      </c>
      <c r="D2783" s="777"/>
      <c r="E2783" s="750"/>
      <c r="F2783" s="1058">
        <v>99840</v>
      </c>
      <c r="G2783" s="752">
        <f t="shared" si="54"/>
        <v>-99840</v>
      </c>
      <c r="H2783" s="1057"/>
    </row>
    <row r="2784" spans="1:8" s="730" customFormat="1" hidden="1" x14ac:dyDescent="0.25">
      <c r="A2784" s="112">
        <v>45056</v>
      </c>
      <c r="B2784" s="742" t="s">
        <v>10890</v>
      </c>
      <c r="C2784" s="749" t="s">
        <v>168</v>
      </c>
      <c r="D2784" s="777"/>
      <c r="E2784" s="750"/>
      <c r="F2784" s="1058">
        <v>18160</v>
      </c>
      <c r="G2784" s="752">
        <f t="shared" si="54"/>
        <v>-18160</v>
      </c>
      <c r="H2784" s="1057"/>
    </row>
    <row r="2785" spans="1:8" s="730" customFormat="1" hidden="1" x14ac:dyDescent="0.25">
      <c r="A2785" s="112">
        <v>45056</v>
      </c>
      <c r="B2785" s="21" t="s">
        <v>10220</v>
      </c>
      <c r="C2785" s="749" t="s">
        <v>168</v>
      </c>
      <c r="D2785" s="777"/>
      <c r="E2785" s="750"/>
      <c r="F2785" s="1058">
        <v>5731</v>
      </c>
      <c r="G2785" s="752">
        <f t="shared" si="54"/>
        <v>-5731</v>
      </c>
      <c r="H2785" s="1057"/>
    </row>
    <row r="2786" spans="1:8" s="730" customFormat="1" hidden="1" x14ac:dyDescent="0.25">
      <c r="A2786" s="112">
        <v>45056</v>
      </c>
      <c r="B2786" s="742" t="s">
        <v>12211</v>
      </c>
      <c r="C2786" s="749" t="s">
        <v>168</v>
      </c>
      <c r="D2786" s="777"/>
      <c r="E2786" s="750"/>
      <c r="F2786" s="1058">
        <v>82500</v>
      </c>
      <c r="G2786" s="752">
        <f t="shared" si="54"/>
        <v>-82500</v>
      </c>
      <c r="H2786" s="1057"/>
    </row>
    <row r="2787" spans="1:8" s="730" customFormat="1" hidden="1" x14ac:dyDescent="0.25">
      <c r="A2787" s="112">
        <v>45056</v>
      </c>
      <c r="B2787" s="742" t="s">
        <v>11068</v>
      </c>
      <c r="C2787" s="749" t="s">
        <v>168</v>
      </c>
      <c r="D2787" s="777"/>
      <c r="E2787" s="750"/>
      <c r="F2787" s="1058">
        <v>113347</v>
      </c>
      <c r="G2787" s="752">
        <f t="shared" si="54"/>
        <v>-113347</v>
      </c>
      <c r="H2787" s="1057"/>
    </row>
    <row r="2788" spans="1:8" hidden="1" x14ac:dyDescent="0.25">
      <c r="A2788" s="112">
        <v>45057</v>
      </c>
      <c r="B2788" s="21" t="s">
        <v>9344</v>
      </c>
      <c r="C2788" s="13" t="s">
        <v>169</v>
      </c>
      <c r="D2788" s="764" t="s">
        <v>9838</v>
      </c>
      <c r="E2788" s="22">
        <v>38050</v>
      </c>
      <c r="F2788" s="19"/>
      <c r="G2788" s="14">
        <f t="shared" si="54"/>
        <v>38050</v>
      </c>
      <c r="H2788" s="13" t="s">
        <v>9796</v>
      </c>
    </row>
    <row r="2789" spans="1:8" hidden="1" x14ac:dyDescent="0.25">
      <c r="A2789" s="112">
        <v>45059</v>
      </c>
      <c r="B2789" s="21" t="s">
        <v>9649</v>
      </c>
      <c r="C2789" s="13" t="s">
        <v>7465</v>
      </c>
      <c r="D2789" s="764" t="s">
        <v>9966</v>
      </c>
      <c r="E2789" s="22">
        <v>77980</v>
      </c>
      <c r="F2789" s="19"/>
      <c r="G2789" s="14">
        <f t="shared" si="54"/>
        <v>77980</v>
      </c>
      <c r="H2789" s="13" t="s">
        <v>9967</v>
      </c>
    </row>
    <row r="2790" spans="1:8" hidden="1" x14ac:dyDescent="0.25">
      <c r="A2790" s="112">
        <v>45061</v>
      </c>
      <c r="B2790" s="21" t="s">
        <v>9757</v>
      </c>
      <c r="C2790" s="13" t="s">
        <v>8384</v>
      </c>
      <c r="D2790" s="764" t="s">
        <v>9861</v>
      </c>
      <c r="E2790" s="22">
        <v>345118</v>
      </c>
      <c r="F2790" s="19"/>
      <c r="G2790" s="14">
        <f t="shared" si="54"/>
        <v>345118</v>
      </c>
      <c r="H2790" s="13"/>
    </row>
    <row r="2791" spans="1:8" hidden="1" x14ac:dyDescent="0.25">
      <c r="A2791" s="112">
        <v>45061</v>
      </c>
      <c r="B2791" s="21" t="s">
        <v>9649</v>
      </c>
      <c r="C2791" s="13" t="s">
        <v>8384</v>
      </c>
      <c r="D2791" s="764" t="s">
        <v>9862</v>
      </c>
      <c r="E2791" s="22">
        <v>354772</v>
      </c>
      <c r="F2791" s="19"/>
      <c r="G2791" s="14">
        <f t="shared" si="54"/>
        <v>354772</v>
      </c>
      <c r="H2791" s="13"/>
    </row>
    <row r="2792" spans="1:8" hidden="1" x14ac:dyDescent="0.25">
      <c r="A2792" s="112">
        <v>45061</v>
      </c>
      <c r="B2792" s="21" t="s">
        <v>9649</v>
      </c>
      <c r="C2792" s="13" t="s">
        <v>5186</v>
      </c>
      <c r="D2792" s="764" t="s">
        <v>10174</v>
      </c>
      <c r="E2792" s="22">
        <v>37560</v>
      </c>
      <c r="F2792" s="19"/>
      <c r="G2792" s="14">
        <f t="shared" si="54"/>
        <v>37560</v>
      </c>
      <c r="H2792" s="13"/>
    </row>
    <row r="2793" spans="1:8" hidden="1" x14ac:dyDescent="0.25">
      <c r="A2793" s="112">
        <v>45062</v>
      </c>
      <c r="B2793" s="21" t="s">
        <v>9955</v>
      </c>
      <c r="C2793" s="13" t="s">
        <v>166</v>
      </c>
      <c r="D2793" s="764" t="s">
        <v>9956</v>
      </c>
      <c r="E2793" s="22">
        <v>15800</v>
      </c>
      <c r="F2793" s="19"/>
      <c r="G2793" s="14">
        <f t="shared" si="54"/>
        <v>15800</v>
      </c>
      <c r="H2793" s="13" t="s">
        <v>9267</v>
      </c>
    </row>
    <row r="2794" spans="1:8" hidden="1" x14ac:dyDescent="0.25">
      <c r="A2794" s="112">
        <v>45062</v>
      </c>
      <c r="B2794" s="21" t="s">
        <v>9757</v>
      </c>
      <c r="C2794" s="13" t="s">
        <v>5186</v>
      </c>
      <c r="D2794" s="764"/>
      <c r="E2794" s="22"/>
      <c r="F2794" s="19">
        <v>250000</v>
      </c>
      <c r="G2794" s="14">
        <f t="shared" si="54"/>
        <v>-250000</v>
      </c>
      <c r="H2794" s="13" t="s">
        <v>9885</v>
      </c>
    </row>
    <row r="2795" spans="1:8" hidden="1" x14ac:dyDescent="0.25">
      <c r="A2795" s="112">
        <v>45062</v>
      </c>
      <c r="B2795" s="21" t="s">
        <v>9757</v>
      </c>
      <c r="C2795" s="13" t="s">
        <v>5186</v>
      </c>
      <c r="D2795" s="764"/>
      <c r="E2795" s="22"/>
      <c r="F2795" s="19">
        <v>250000</v>
      </c>
      <c r="G2795" s="14">
        <f t="shared" si="54"/>
        <v>-250000</v>
      </c>
      <c r="H2795" s="13" t="s">
        <v>9885</v>
      </c>
    </row>
    <row r="2796" spans="1:8" hidden="1" x14ac:dyDescent="0.25">
      <c r="A2796" s="112">
        <v>45064</v>
      </c>
      <c r="B2796" s="21" t="s">
        <v>9757</v>
      </c>
      <c r="C2796" s="13" t="s">
        <v>8384</v>
      </c>
      <c r="D2796" s="764"/>
      <c r="E2796" s="22"/>
      <c r="F2796" s="19">
        <v>250000</v>
      </c>
      <c r="G2796" s="14">
        <f t="shared" si="54"/>
        <v>-250000</v>
      </c>
      <c r="H2796" s="13" t="s">
        <v>9888</v>
      </c>
    </row>
    <row r="2797" spans="1:8" hidden="1" x14ac:dyDescent="0.25">
      <c r="A2797" s="112">
        <v>45064</v>
      </c>
      <c r="B2797" s="21" t="s">
        <v>9757</v>
      </c>
      <c r="C2797" s="13" t="s">
        <v>8384</v>
      </c>
      <c r="D2797" s="764"/>
      <c r="E2797" s="22"/>
      <c r="F2797" s="19">
        <v>250000</v>
      </c>
      <c r="G2797" s="14">
        <f t="shared" si="54"/>
        <v>-250000</v>
      </c>
      <c r="H2797" s="13" t="s">
        <v>9888</v>
      </c>
    </row>
    <row r="2798" spans="1:8" hidden="1" x14ac:dyDescent="0.25">
      <c r="A2798" s="112">
        <v>45064</v>
      </c>
      <c r="B2798" s="21" t="s">
        <v>9649</v>
      </c>
      <c r="C2798" s="13" t="s">
        <v>8384</v>
      </c>
      <c r="D2798" s="764"/>
      <c r="E2798" s="22"/>
      <c r="F2798" s="19">
        <v>250000</v>
      </c>
      <c r="G2798" s="14">
        <f t="shared" si="54"/>
        <v>-250000</v>
      </c>
      <c r="H2798" s="13" t="s">
        <v>9889</v>
      </c>
    </row>
    <row r="2799" spans="1:8" hidden="1" x14ac:dyDescent="0.25">
      <c r="A2799" s="112">
        <v>45064</v>
      </c>
      <c r="B2799" s="21" t="s">
        <v>9649</v>
      </c>
      <c r="C2799" s="13" t="s">
        <v>8384</v>
      </c>
      <c r="D2799" s="764"/>
      <c r="E2799" s="22"/>
      <c r="F2799" s="19">
        <v>250000</v>
      </c>
      <c r="G2799" s="14">
        <f t="shared" si="54"/>
        <v>-250000</v>
      </c>
      <c r="H2799" s="13" t="s">
        <v>9889</v>
      </c>
    </row>
    <row r="2800" spans="1:8" hidden="1" x14ac:dyDescent="0.25">
      <c r="A2800" s="112">
        <v>45064</v>
      </c>
      <c r="B2800" s="21" t="s">
        <v>9757</v>
      </c>
      <c r="C2800" s="13" t="s">
        <v>8384</v>
      </c>
      <c r="D2800" s="764" t="s">
        <v>9948</v>
      </c>
      <c r="E2800" s="22">
        <v>308829</v>
      </c>
      <c r="F2800" s="19"/>
      <c r="G2800" s="14">
        <f t="shared" ref="G2800:G2810" si="55">E2800-F2800</f>
        <v>308829</v>
      </c>
      <c r="H2800" s="13"/>
    </row>
    <row r="2801" spans="1:8" hidden="1" x14ac:dyDescent="0.25">
      <c r="A2801" s="112">
        <v>45064</v>
      </c>
      <c r="B2801" s="21" t="s">
        <v>9649</v>
      </c>
      <c r="C2801" s="13" t="s">
        <v>8384</v>
      </c>
      <c r="D2801" s="764" t="s">
        <v>8614</v>
      </c>
      <c r="E2801" s="22">
        <v>92285</v>
      </c>
      <c r="F2801" s="19"/>
      <c r="G2801" s="14">
        <f t="shared" si="55"/>
        <v>92285</v>
      </c>
      <c r="H2801" s="13"/>
    </row>
    <row r="2802" spans="1:8" hidden="1" x14ac:dyDescent="0.25">
      <c r="A2802" s="112">
        <v>45064</v>
      </c>
      <c r="B2802" s="21" t="s">
        <v>9649</v>
      </c>
      <c r="C2802" s="13" t="s">
        <v>166</v>
      </c>
      <c r="D2802" s="764" t="s">
        <v>9957</v>
      </c>
      <c r="E2802" s="22">
        <v>6900</v>
      </c>
      <c r="F2802" s="19"/>
      <c r="G2802" s="14">
        <f t="shared" si="55"/>
        <v>6900</v>
      </c>
      <c r="H2802" s="13" t="s">
        <v>9958</v>
      </c>
    </row>
    <row r="2803" spans="1:8" hidden="1" x14ac:dyDescent="0.25">
      <c r="A2803" s="112">
        <v>45065</v>
      </c>
      <c r="B2803" s="21" t="s">
        <v>9649</v>
      </c>
      <c r="C2803" s="13" t="s">
        <v>7465</v>
      </c>
      <c r="D2803" s="764" t="s">
        <v>9968</v>
      </c>
      <c r="E2803" s="22">
        <v>51648</v>
      </c>
      <c r="F2803" s="19"/>
      <c r="G2803" s="14">
        <f t="shared" si="55"/>
        <v>51648</v>
      </c>
      <c r="H2803" s="13" t="s">
        <v>9969</v>
      </c>
    </row>
    <row r="2804" spans="1:8" hidden="1" x14ac:dyDescent="0.25">
      <c r="A2804" s="112">
        <v>45065</v>
      </c>
      <c r="B2804" s="21" t="s">
        <v>9955</v>
      </c>
      <c r="C2804" s="13" t="s">
        <v>1802</v>
      </c>
      <c r="D2804" s="764"/>
      <c r="E2804" s="781">
        <v>12591</v>
      </c>
      <c r="F2804" s="109"/>
      <c r="G2804" s="782">
        <f>E2804-F2804</f>
        <v>12591</v>
      </c>
      <c r="H2804" s="342"/>
    </row>
    <row r="2805" spans="1:8" hidden="1" x14ac:dyDescent="0.25">
      <c r="A2805" s="112">
        <v>45066</v>
      </c>
      <c r="B2805" s="21" t="s">
        <v>9344</v>
      </c>
      <c r="C2805" s="13" t="s">
        <v>169</v>
      </c>
      <c r="D2805" s="764" t="s">
        <v>9848</v>
      </c>
      <c r="E2805" s="22">
        <v>9004</v>
      </c>
      <c r="F2805" s="19"/>
      <c r="G2805" s="14">
        <f t="shared" si="55"/>
        <v>9004</v>
      </c>
      <c r="H2805" s="13"/>
    </row>
    <row r="2806" spans="1:8" hidden="1" x14ac:dyDescent="0.25">
      <c r="A2806" s="112">
        <v>45069</v>
      </c>
      <c r="B2806" s="21" t="s">
        <v>9757</v>
      </c>
      <c r="C2806" s="13" t="s">
        <v>8384</v>
      </c>
      <c r="D2806" s="764" t="s">
        <v>9949</v>
      </c>
      <c r="E2806" s="22">
        <v>329527</v>
      </c>
      <c r="F2806" s="19"/>
      <c r="G2806" s="14">
        <f t="shared" si="55"/>
        <v>329527</v>
      </c>
      <c r="H2806" s="13"/>
    </row>
    <row r="2807" spans="1:8" hidden="1" x14ac:dyDescent="0.25">
      <c r="A2807" s="112">
        <v>45069</v>
      </c>
      <c r="B2807" s="21" t="s">
        <v>9649</v>
      </c>
      <c r="C2807" s="13" t="s">
        <v>8384</v>
      </c>
      <c r="D2807" s="764" t="s">
        <v>9950</v>
      </c>
      <c r="E2807" s="22">
        <v>154261</v>
      </c>
      <c r="F2807" s="19"/>
      <c r="G2807" s="14">
        <f t="shared" si="55"/>
        <v>154261</v>
      </c>
      <c r="H2807" s="13"/>
    </row>
    <row r="2808" spans="1:8" hidden="1" x14ac:dyDescent="0.25">
      <c r="A2808" s="112">
        <v>45069</v>
      </c>
      <c r="B2808" s="21" t="s">
        <v>9955</v>
      </c>
      <c r="C2808" s="13" t="s">
        <v>1802</v>
      </c>
      <c r="D2808" s="764"/>
      <c r="E2808" s="781">
        <v>873</v>
      </c>
      <c r="F2808" s="109"/>
      <c r="G2808" s="782">
        <f>E2808-F2808</f>
        <v>873</v>
      </c>
      <c r="H2808" s="342"/>
    </row>
    <row r="2809" spans="1:8" hidden="1" x14ac:dyDescent="0.25">
      <c r="A2809" s="112">
        <v>45069</v>
      </c>
      <c r="B2809" s="21" t="s">
        <v>9344</v>
      </c>
      <c r="C2809" s="13" t="s">
        <v>169</v>
      </c>
      <c r="D2809" s="764" t="s">
        <v>10178</v>
      </c>
      <c r="E2809" s="22">
        <v>7880</v>
      </c>
      <c r="F2809" s="19"/>
      <c r="G2809" s="14">
        <f t="shared" si="55"/>
        <v>7880</v>
      </c>
      <c r="H2809" s="13"/>
    </row>
    <row r="2810" spans="1:8" hidden="1" x14ac:dyDescent="0.25">
      <c r="A2810" s="112">
        <v>45070</v>
      </c>
      <c r="B2810" s="21" t="s">
        <v>9757</v>
      </c>
      <c r="C2810" s="13" t="s">
        <v>8384</v>
      </c>
      <c r="D2810" s="764" t="s">
        <v>9951</v>
      </c>
      <c r="E2810" s="22">
        <v>334037</v>
      </c>
      <c r="F2810" s="19"/>
      <c r="G2810" s="14">
        <f t="shared" si="55"/>
        <v>334037</v>
      </c>
      <c r="H2810" s="13"/>
    </row>
    <row r="2811" spans="1:8" hidden="1" x14ac:dyDescent="0.25">
      <c r="A2811" s="112">
        <v>45070</v>
      </c>
      <c r="B2811" s="21" t="s">
        <v>9344</v>
      </c>
      <c r="C2811" s="13" t="s">
        <v>164</v>
      </c>
      <c r="D2811" s="764" t="s">
        <v>10217</v>
      </c>
      <c r="E2811" s="22">
        <v>2537</v>
      </c>
      <c r="F2811" s="19"/>
      <c r="G2811" s="14">
        <f t="shared" si="54"/>
        <v>2537</v>
      </c>
      <c r="H2811" s="13"/>
    </row>
    <row r="2812" spans="1:8" hidden="1" x14ac:dyDescent="0.25">
      <c r="A2812" s="112">
        <v>45072</v>
      </c>
      <c r="B2812" s="21" t="s">
        <v>9649</v>
      </c>
      <c r="C2812" s="13" t="s">
        <v>7465</v>
      </c>
      <c r="D2812" s="764" t="s">
        <v>9970</v>
      </c>
      <c r="E2812" s="22">
        <v>10200</v>
      </c>
      <c r="F2812" s="19"/>
      <c r="G2812" s="14">
        <f t="shared" si="54"/>
        <v>10200</v>
      </c>
      <c r="H2812" s="13" t="s">
        <v>9971</v>
      </c>
    </row>
    <row r="2813" spans="1:8" hidden="1" x14ac:dyDescent="0.25">
      <c r="A2813" s="112">
        <v>45072</v>
      </c>
      <c r="B2813" s="21" t="s">
        <v>11068</v>
      </c>
      <c r="C2813" s="13" t="s">
        <v>168</v>
      </c>
      <c r="D2813" s="764"/>
      <c r="E2813" s="22"/>
      <c r="F2813" s="111">
        <v>3000000</v>
      </c>
      <c r="G2813" s="14">
        <f t="shared" ref="G2813" si="56">E2813-F2813</f>
        <v>-3000000</v>
      </c>
      <c r="H2813" s="342" t="s">
        <v>9945</v>
      </c>
    </row>
    <row r="2814" spans="1:8" hidden="1" x14ac:dyDescent="0.25">
      <c r="A2814" s="112">
        <v>45076</v>
      </c>
      <c r="B2814" s="21" t="s">
        <v>8547</v>
      </c>
      <c r="C2814" s="13" t="s">
        <v>7240</v>
      </c>
      <c r="D2814" s="764"/>
      <c r="E2814" s="22"/>
      <c r="F2814" s="19">
        <v>536250</v>
      </c>
      <c r="G2814" s="14">
        <f t="shared" si="54"/>
        <v>-536250</v>
      </c>
      <c r="H2814" s="13" t="s">
        <v>9942</v>
      </c>
    </row>
    <row r="2815" spans="1:8" ht="15.75" hidden="1" customHeight="1" x14ac:dyDescent="0.25">
      <c r="A2815" s="112">
        <v>45076</v>
      </c>
      <c r="B2815" s="21" t="s">
        <v>1399</v>
      </c>
      <c r="C2815" s="13" t="s">
        <v>7240</v>
      </c>
      <c r="D2815" s="764"/>
      <c r="E2815" s="22"/>
      <c r="F2815" s="19">
        <v>148548</v>
      </c>
      <c r="G2815" s="14">
        <f t="shared" si="54"/>
        <v>-148548</v>
      </c>
      <c r="H2815" s="1256" t="s">
        <v>10305</v>
      </c>
    </row>
    <row r="2816" spans="1:8" hidden="1" x14ac:dyDescent="0.25">
      <c r="A2816" s="112">
        <v>45076</v>
      </c>
      <c r="B2816" s="21" t="s">
        <v>8034</v>
      </c>
      <c r="C2816" s="13" t="s">
        <v>7240</v>
      </c>
      <c r="D2816" s="764"/>
      <c r="E2816" s="22"/>
      <c r="F2816" s="19">
        <v>141655</v>
      </c>
      <c r="G2816" s="14">
        <f t="shared" si="54"/>
        <v>-141655</v>
      </c>
      <c r="H2816" s="1257"/>
    </row>
    <row r="2817" spans="1:8" hidden="1" x14ac:dyDescent="0.25">
      <c r="A2817" s="112">
        <v>45076</v>
      </c>
      <c r="B2817" s="21" t="s">
        <v>8329</v>
      </c>
      <c r="C2817" s="13" t="s">
        <v>7240</v>
      </c>
      <c r="D2817" s="764"/>
      <c r="E2817" s="22"/>
      <c r="F2817" s="19">
        <v>27798</v>
      </c>
      <c r="G2817" s="14">
        <f t="shared" si="54"/>
        <v>-27798</v>
      </c>
      <c r="H2817" s="1257"/>
    </row>
    <row r="2818" spans="1:8" hidden="1" x14ac:dyDescent="0.25">
      <c r="A2818" s="112">
        <v>45076</v>
      </c>
      <c r="B2818" s="21" t="s">
        <v>8547</v>
      </c>
      <c r="C2818" s="13" t="s">
        <v>7240</v>
      </c>
      <c r="D2818" s="764"/>
      <c r="E2818" s="22"/>
      <c r="F2818" s="19">
        <v>65342</v>
      </c>
      <c r="G2818" s="14">
        <f t="shared" si="54"/>
        <v>-65342</v>
      </c>
      <c r="H2818" s="1257"/>
    </row>
    <row r="2819" spans="1:8" hidden="1" x14ac:dyDescent="0.25">
      <c r="A2819" s="112">
        <v>45076</v>
      </c>
      <c r="B2819" s="21" t="s">
        <v>8645</v>
      </c>
      <c r="C2819" s="13" t="s">
        <v>7240</v>
      </c>
      <c r="D2819" s="764"/>
      <c r="E2819" s="22"/>
      <c r="F2819" s="19">
        <v>188071</v>
      </c>
      <c r="G2819" s="14">
        <f t="shared" si="54"/>
        <v>-188071</v>
      </c>
      <c r="H2819" s="1257"/>
    </row>
    <row r="2820" spans="1:8" hidden="1" x14ac:dyDescent="0.25">
      <c r="A2820" s="112">
        <v>45076</v>
      </c>
      <c r="B2820" s="21" t="s">
        <v>8856</v>
      </c>
      <c r="C2820" s="13" t="s">
        <v>7240</v>
      </c>
      <c r="D2820" s="764"/>
      <c r="E2820" s="22"/>
      <c r="F2820" s="19">
        <v>3983</v>
      </c>
      <c r="G2820" s="14">
        <f t="shared" si="54"/>
        <v>-3983</v>
      </c>
      <c r="H2820" s="1257"/>
    </row>
    <row r="2821" spans="1:8" hidden="1" x14ac:dyDescent="0.25">
      <c r="A2821" s="112">
        <v>45076</v>
      </c>
      <c r="B2821" s="21" t="s">
        <v>8864</v>
      </c>
      <c r="C2821" s="13" t="s">
        <v>7240</v>
      </c>
      <c r="D2821" s="764"/>
      <c r="E2821" s="22"/>
      <c r="F2821" s="19">
        <v>48076</v>
      </c>
      <c r="G2821" s="14">
        <f t="shared" si="54"/>
        <v>-48076</v>
      </c>
      <c r="H2821" s="1257"/>
    </row>
    <row r="2822" spans="1:8" hidden="1" x14ac:dyDescent="0.25">
      <c r="A2822" s="112">
        <v>45076</v>
      </c>
      <c r="B2822" s="21" t="s">
        <v>9397</v>
      </c>
      <c r="C2822" s="13" t="s">
        <v>7240</v>
      </c>
      <c r="D2822" s="764"/>
      <c r="E2822" s="22"/>
      <c r="F2822" s="19">
        <v>48076</v>
      </c>
      <c r="G2822" s="14">
        <f t="shared" si="54"/>
        <v>-48076</v>
      </c>
      <c r="H2822" s="1258"/>
    </row>
    <row r="2823" spans="1:8" hidden="1" x14ac:dyDescent="0.25">
      <c r="A2823" s="112">
        <v>45076</v>
      </c>
      <c r="B2823" s="21" t="s">
        <v>8547</v>
      </c>
      <c r="C2823" s="13" t="s">
        <v>7240</v>
      </c>
      <c r="D2823" s="764" t="s">
        <v>9725</v>
      </c>
      <c r="E2823" s="22">
        <v>100000</v>
      </c>
      <c r="F2823" s="19"/>
      <c r="G2823" s="14">
        <f t="shared" si="54"/>
        <v>100000</v>
      </c>
      <c r="H2823" s="13"/>
    </row>
    <row r="2824" spans="1:8" hidden="1" x14ac:dyDescent="0.25">
      <c r="A2824" s="112">
        <v>45076</v>
      </c>
      <c r="B2824" s="21" t="s">
        <v>9955</v>
      </c>
      <c r="C2824" s="13" t="s">
        <v>1802</v>
      </c>
      <c r="D2824" s="764"/>
      <c r="E2824" s="781">
        <v>31540</v>
      </c>
      <c r="F2824" s="109"/>
      <c r="G2824" s="782">
        <f>E2824-F2824</f>
        <v>31540</v>
      </c>
      <c r="H2824" s="342"/>
    </row>
    <row r="2825" spans="1:8" hidden="1" x14ac:dyDescent="0.25">
      <c r="A2825" s="112">
        <v>45070</v>
      </c>
      <c r="B2825" s="21" t="s">
        <v>8329</v>
      </c>
      <c r="C2825" s="13" t="s">
        <v>7240</v>
      </c>
      <c r="D2825" s="764"/>
      <c r="E2825" s="22"/>
      <c r="F2825" s="19">
        <v>200000</v>
      </c>
      <c r="G2825" s="14">
        <f t="shared" si="54"/>
        <v>-200000</v>
      </c>
      <c r="H2825" s="13" t="s">
        <v>9943</v>
      </c>
    </row>
    <row r="2826" spans="1:8" hidden="1" x14ac:dyDescent="0.25">
      <c r="A2826" s="112">
        <v>45070</v>
      </c>
      <c r="B2826" s="21" t="s">
        <v>8547</v>
      </c>
      <c r="C2826" s="13" t="s">
        <v>7240</v>
      </c>
      <c r="D2826" s="764"/>
      <c r="E2826" s="22"/>
      <c r="F2826" s="19">
        <v>50000</v>
      </c>
      <c r="G2826" s="14">
        <f t="shared" si="54"/>
        <v>-50000</v>
      </c>
      <c r="H2826" s="13" t="s">
        <v>9944</v>
      </c>
    </row>
    <row r="2827" spans="1:8" hidden="1" x14ac:dyDescent="0.25">
      <c r="A2827" s="112">
        <v>45071</v>
      </c>
      <c r="B2827" s="21" t="s">
        <v>9757</v>
      </c>
      <c r="C2827" s="13" t="s">
        <v>166</v>
      </c>
      <c r="D2827" s="764" t="s">
        <v>9959</v>
      </c>
      <c r="E2827" s="22">
        <v>44000</v>
      </c>
      <c r="F2827" s="19"/>
      <c r="G2827" s="14">
        <f t="shared" si="54"/>
        <v>44000</v>
      </c>
      <c r="H2827" s="13" t="s">
        <v>9960</v>
      </c>
    </row>
    <row r="2828" spans="1:8" hidden="1" x14ac:dyDescent="0.25">
      <c r="A2828" s="112">
        <v>45072</v>
      </c>
      <c r="B2828" s="21" t="s">
        <v>9649</v>
      </c>
      <c r="C2828" s="13" t="s">
        <v>166</v>
      </c>
      <c r="D2828" s="764" t="s">
        <v>9961</v>
      </c>
      <c r="E2828" s="22">
        <v>9200</v>
      </c>
      <c r="F2828" s="19"/>
      <c r="G2828" s="14">
        <f t="shared" si="54"/>
        <v>9200</v>
      </c>
      <c r="H2828" s="13" t="s">
        <v>9958</v>
      </c>
    </row>
    <row r="2829" spans="1:8" hidden="1" x14ac:dyDescent="0.25">
      <c r="A2829" s="112">
        <v>45073</v>
      </c>
      <c r="B2829" s="21" t="s">
        <v>9757</v>
      </c>
      <c r="C2829" s="13" t="s">
        <v>8384</v>
      </c>
      <c r="D2829" s="764" t="s">
        <v>10135</v>
      </c>
      <c r="E2829" s="22">
        <v>114314</v>
      </c>
      <c r="F2829" s="19"/>
      <c r="G2829" s="14">
        <f t="shared" si="54"/>
        <v>114314</v>
      </c>
      <c r="H2829" s="13"/>
    </row>
    <row r="2830" spans="1:8" hidden="1" x14ac:dyDescent="0.25">
      <c r="A2830" s="112">
        <v>45073</v>
      </c>
      <c r="B2830" s="21" t="s">
        <v>9649</v>
      </c>
      <c r="C2830" s="13" t="s">
        <v>5186</v>
      </c>
      <c r="D2830" s="764" t="s">
        <v>10172</v>
      </c>
      <c r="E2830" s="22">
        <v>68320</v>
      </c>
      <c r="F2830" s="19"/>
      <c r="G2830" s="14">
        <f t="shared" si="54"/>
        <v>68320</v>
      </c>
      <c r="H2830" s="13"/>
    </row>
    <row r="2831" spans="1:8" hidden="1" x14ac:dyDescent="0.25">
      <c r="A2831" s="112">
        <v>45073</v>
      </c>
      <c r="B2831" s="21" t="s">
        <v>9649</v>
      </c>
      <c r="C2831" s="13" t="s">
        <v>5186</v>
      </c>
      <c r="D2831" s="764" t="s">
        <v>10173</v>
      </c>
      <c r="E2831" s="22">
        <v>75000</v>
      </c>
      <c r="F2831" s="19"/>
      <c r="G2831" s="14">
        <f t="shared" si="54"/>
        <v>75000</v>
      </c>
      <c r="H2831" s="13"/>
    </row>
    <row r="2832" spans="1:8" hidden="1" x14ac:dyDescent="0.25">
      <c r="A2832" s="112">
        <v>45073</v>
      </c>
      <c r="B2832" s="21" t="s">
        <v>8645</v>
      </c>
      <c r="C2832" s="13" t="s">
        <v>5186</v>
      </c>
      <c r="D2832" s="764" t="s">
        <v>10175</v>
      </c>
      <c r="E2832" s="22">
        <v>217008</v>
      </c>
      <c r="F2832" s="19"/>
      <c r="G2832" s="14">
        <f t="shared" si="54"/>
        <v>217008</v>
      </c>
      <c r="H2832" s="13"/>
    </row>
    <row r="2833" spans="1:8" hidden="1" x14ac:dyDescent="0.25">
      <c r="A2833" s="112">
        <v>45073</v>
      </c>
      <c r="B2833" s="21" t="s">
        <v>10892</v>
      </c>
      <c r="C2833" s="13" t="s">
        <v>5186</v>
      </c>
      <c r="D2833" s="764" t="s">
        <v>10176</v>
      </c>
      <c r="E2833" s="22">
        <v>15000</v>
      </c>
      <c r="F2833" s="19"/>
      <c r="G2833" s="14">
        <f t="shared" si="54"/>
        <v>15000</v>
      </c>
      <c r="H2833" s="13"/>
    </row>
    <row r="2834" spans="1:8" hidden="1" x14ac:dyDescent="0.25">
      <c r="A2834" s="112">
        <v>45073</v>
      </c>
      <c r="B2834" s="21" t="s">
        <v>8864</v>
      </c>
      <c r="C2834" s="13" t="s">
        <v>5186</v>
      </c>
      <c r="D2834" s="764" t="s">
        <v>10178</v>
      </c>
      <c r="E2834" s="22">
        <v>15600</v>
      </c>
      <c r="F2834" s="19"/>
      <c r="G2834" s="14">
        <f t="shared" si="54"/>
        <v>15600</v>
      </c>
      <c r="H2834" s="13"/>
    </row>
    <row r="2835" spans="1:8" hidden="1" x14ac:dyDescent="0.25">
      <c r="A2835" s="112">
        <v>45073</v>
      </c>
      <c r="B2835" s="21" t="s">
        <v>8864</v>
      </c>
      <c r="C2835" s="13" t="s">
        <v>5186</v>
      </c>
      <c r="D2835" s="764" t="s">
        <v>10177</v>
      </c>
      <c r="E2835" s="22">
        <v>960</v>
      </c>
      <c r="F2835" s="19"/>
      <c r="G2835" s="14">
        <f t="shared" si="54"/>
        <v>960</v>
      </c>
      <c r="H2835" s="13"/>
    </row>
    <row r="2836" spans="1:8" hidden="1" x14ac:dyDescent="0.25">
      <c r="A2836" s="112">
        <v>45073</v>
      </c>
      <c r="B2836" s="21" t="s">
        <v>9974</v>
      </c>
      <c r="C2836" s="13" t="s">
        <v>169</v>
      </c>
      <c r="D2836" s="764" t="s">
        <v>10179</v>
      </c>
      <c r="E2836" s="22">
        <v>7092</v>
      </c>
      <c r="F2836" s="19"/>
      <c r="G2836" s="14">
        <f t="shared" si="54"/>
        <v>7092</v>
      </c>
      <c r="H2836" s="13"/>
    </row>
    <row r="2837" spans="1:8" hidden="1" x14ac:dyDescent="0.25">
      <c r="A2837" s="112">
        <v>45075</v>
      </c>
      <c r="B2837" s="21" t="s">
        <v>8034</v>
      </c>
      <c r="C2837" s="13" t="s">
        <v>8082</v>
      </c>
      <c r="D2837" s="764"/>
      <c r="E2837" s="22"/>
      <c r="F2837" s="19">
        <v>1500000</v>
      </c>
      <c r="G2837" s="14">
        <f t="shared" si="54"/>
        <v>-1500000</v>
      </c>
      <c r="H2837" s="13" t="s">
        <v>9947</v>
      </c>
    </row>
    <row r="2838" spans="1:8" hidden="1" x14ac:dyDescent="0.25">
      <c r="A2838" s="112">
        <v>45075</v>
      </c>
      <c r="B2838" s="21" t="s">
        <v>8645</v>
      </c>
      <c r="C2838" s="13" t="s">
        <v>166</v>
      </c>
      <c r="D2838" s="764"/>
      <c r="E2838" s="22"/>
      <c r="F2838" s="19">
        <v>600000</v>
      </c>
      <c r="G2838" s="14">
        <f t="shared" si="54"/>
        <v>-600000</v>
      </c>
      <c r="H2838" s="13" t="s">
        <v>9947</v>
      </c>
    </row>
    <row r="2839" spans="1:8" hidden="1" x14ac:dyDescent="0.25">
      <c r="A2839" s="112">
        <v>45075</v>
      </c>
      <c r="B2839" s="21" t="s">
        <v>9649</v>
      </c>
      <c r="C2839" s="13" t="s">
        <v>166</v>
      </c>
      <c r="D2839" s="764" t="s">
        <v>9963</v>
      </c>
      <c r="E2839" s="22">
        <v>4600</v>
      </c>
      <c r="F2839" s="19"/>
      <c r="G2839" s="14">
        <f t="shared" si="54"/>
        <v>4600</v>
      </c>
      <c r="H2839" s="13" t="s">
        <v>9958</v>
      </c>
    </row>
    <row r="2840" spans="1:8" hidden="1" x14ac:dyDescent="0.25">
      <c r="A2840" s="112">
        <v>45075</v>
      </c>
      <c r="B2840" s="21" t="s">
        <v>9757</v>
      </c>
      <c r="C2840" s="13" t="s">
        <v>180</v>
      </c>
      <c r="D2840" s="764" t="s">
        <v>9964</v>
      </c>
      <c r="E2840" s="22">
        <v>1849080</v>
      </c>
      <c r="F2840" s="19"/>
      <c r="G2840" s="14">
        <f t="shared" si="54"/>
        <v>1849080</v>
      </c>
      <c r="H2840" s="13" t="s">
        <v>9965</v>
      </c>
    </row>
    <row r="2841" spans="1:8" hidden="1" x14ac:dyDescent="0.25">
      <c r="A2841" s="112">
        <v>45075</v>
      </c>
      <c r="B2841" s="21" t="s">
        <v>9649</v>
      </c>
      <c r="C2841" s="13" t="s">
        <v>7465</v>
      </c>
      <c r="D2841" s="764" t="s">
        <v>9972</v>
      </c>
      <c r="E2841" s="22">
        <v>32000</v>
      </c>
      <c r="F2841" s="19"/>
      <c r="G2841" s="14">
        <f t="shared" si="54"/>
        <v>32000</v>
      </c>
      <c r="H2841" s="13" t="s">
        <v>9973</v>
      </c>
    </row>
    <row r="2842" spans="1:8" hidden="1" x14ac:dyDescent="0.25">
      <c r="A2842" s="112">
        <v>45075</v>
      </c>
      <c r="B2842" s="21" t="s">
        <v>9974</v>
      </c>
      <c r="C2842" s="13" t="s">
        <v>7465</v>
      </c>
      <c r="D2842" s="764" t="s">
        <v>9975</v>
      </c>
      <c r="E2842" s="22">
        <v>25630</v>
      </c>
      <c r="F2842" s="19"/>
      <c r="G2842" s="14">
        <f t="shared" si="54"/>
        <v>25630</v>
      </c>
      <c r="H2842" s="13" t="s">
        <v>9976</v>
      </c>
    </row>
    <row r="2843" spans="1:8" hidden="1" x14ac:dyDescent="0.25">
      <c r="A2843" s="112">
        <v>45075</v>
      </c>
      <c r="B2843" s="21" t="s">
        <v>9649</v>
      </c>
      <c r="C2843" s="13" t="s">
        <v>8384</v>
      </c>
      <c r="D2843" s="764" t="s">
        <v>10136</v>
      </c>
      <c r="E2843" s="22">
        <v>197917</v>
      </c>
      <c r="F2843" s="19"/>
      <c r="G2843" s="14">
        <f t="shared" si="54"/>
        <v>197917</v>
      </c>
      <c r="H2843" s="13"/>
    </row>
    <row r="2844" spans="1:8" hidden="1" x14ac:dyDescent="0.25">
      <c r="A2844" s="112">
        <v>45076</v>
      </c>
      <c r="B2844" s="21" t="s">
        <v>10139</v>
      </c>
      <c r="C2844" s="13" t="s">
        <v>8384</v>
      </c>
      <c r="D2844" s="764" t="s">
        <v>9952</v>
      </c>
      <c r="E2844" s="22">
        <v>69785</v>
      </c>
      <c r="F2844" s="19"/>
      <c r="G2844" s="14">
        <f t="shared" si="54"/>
        <v>69785</v>
      </c>
      <c r="H2844" s="13"/>
    </row>
    <row r="2845" spans="1:8" hidden="1" x14ac:dyDescent="0.25">
      <c r="A2845" s="112">
        <v>45076</v>
      </c>
      <c r="B2845" s="21" t="s">
        <v>8645</v>
      </c>
      <c r="C2845" s="13" t="s">
        <v>8384</v>
      </c>
      <c r="D2845" s="764" t="s">
        <v>9953</v>
      </c>
      <c r="E2845" s="22">
        <v>44259</v>
      </c>
      <c r="F2845" s="19"/>
      <c r="G2845" s="14">
        <f t="shared" si="54"/>
        <v>44259</v>
      </c>
      <c r="H2845" s="13"/>
    </row>
    <row r="2846" spans="1:8" hidden="1" x14ac:dyDescent="0.25">
      <c r="A2846" s="112">
        <v>45076</v>
      </c>
      <c r="B2846" s="21" t="s">
        <v>9649</v>
      </c>
      <c r="C2846" s="13" t="s">
        <v>8384</v>
      </c>
      <c r="D2846" s="764" t="s">
        <v>9954</v>
      </c>
      <c r="E2846" s="22">
        <v>63065</v>
      </c>
      <c r="F2846" s="19"/>
      <c r="G2846" s="14">
        <f t="shared" si="54"/>
        <v>63065</v>
      </c>
      <c r="H2846" s="13"/>
    </row>
    <row r="2847" spans="1:8" hidden="1" x14ac:dyDescent="0.25">
      <c r="A2847" s="112">
        <v>45077</v>
      </c>
      <c r="B2847" s="21" t="s">
        <v>9649</v>
      </c>
      <c r="C2847" s="13" t="s">
        <v>166</v>
      </c>
      <c r="D2847" s="764" t="s">
        <v>9962</v>
      </c>
      <c r="E2847" s="22">
        <v>11500</v>
      </c>
      <c r="F2847" s="19"/>
      <c r="G2847" s="14">
        <f t="shared" si="54"/>
        <v>11500</v>
      </c>
      <c r="H2847" s="13" t="s">
        <v>9958</v>
      </c>
    </row>
    <row r="2848" spans="1:8" hidden="1" x14ac:dyDescent="0.25">
      <c r="A2848" s="112">
        <v>45076</v>
      </c>
      <c r="B2848" s="21" t="s">
        <v>9757</v>
      </c>
      <c r="C2848" s="13" t="s">
        <v>8384</v>
      </c>
      <c r="D2848" s="764"/>
      <c r="E2848" s="22"/>
      <c r="F2848" s="19">
        <v>500000</v>
      </c>
      <c r="G2848" s="14">
        <f t="shared" si="54"/>
        <v>-500000</v>
      </c>
      <c r="H2848" s="13" t="s">
        <v>9977</v>
      </c>
    </row>
    <row r="2849" spans="1:8" hidden="1" x14ac:dyDescent="0.25">
      <c r="A2849" s="112">
        <v>45078</v>
      </c>
      <c r="B2849" s="21" t="s">
        <v>9955</v>
      </c>
      <c r="C2849" s="13" t="s">
        <v>1802</v>
      </c>
      <c r="D2849" s="764"/>
      <c r="E2849" s="781">
        <v>4215</v>
      </c>
      <c r="F2849" s="109"/>
      <c r="G2849" s="782">
        <f>E2849-F2849</f>
        <v>4215</v>
      </c>
      <c r="H2849" s="342"/>
    </row>
    <row r="2850" spans="1:8" hidden="1" x14ac:dyDescent="0.25">
      <c r="A2850" s="112">
        <v>45078</v>
      </c>
      <c r="B2850" s="21" t="s">
        <v>9757</v>
      </c>
      <c r="C2850" s="13" t="s">
        <v>8384</v>
      </c>
      <c r="D2850" s="764" t="s">
        <v>10137</v>
      </c>
      <c r="E2850" s="22">
        <v>272244</v>
      </c>
      <c r="F2850" s="19"/>
      <c r="G2850" s="14">
        <f t="shared" si="54"/>
        <v>272244</v>
      </c>
      <c r="H2850" s="13"/>
    </row>
    <row r="2851" spans="1:8" hidden="1" x14ac:dyDescent="0.25">
      <c r="A2851" s="112">
        <v>45078</v>
      </c>
      <c r="B2851" s="21" t="s">
        <v>9344</v>
      </c>
      <c r="C2851" s="13" t="s">
        <v>8384</v>
      </c>
      <c r="D2851" s="764" t="s">
        <v>10138</v>
      </c>
      <c r="E2851" s="22">
        <v>101572</v>
      </c>
      <c r="F2851" s="19"/>
      <c r="G2851" s="14">
        <f t="shared" si="54"/>
        <v>101572</v>
      </c>
      <c r="H2851" s="13"/>
    </row>
    <row r="2852" spans="1:8" hidden="1" x14ac:dyDescent="0.25">
      <c r="A2852" s="112">
        <v>45079</v>
      </c>
      <c r="B2852" s="21" t="s">
        <v>9649</v>
      </c>
      <c r="C2852" s="13" t="s">
        <v>166</v>
      </c>
      <c r="D2852" s="764" t="s">
        <v>10249</v>
      </c>
      <c r="E2852" s="22">
        <v>16100</v>
      </c>
      <c r="F2852" s="19"/>
      <c r="G2852" s="14">
        <f t="shared" si="54"/>
        <v>16100</v>
      </c>
      <c r="H2852" s="13"/>
    </row>
    <row r="2853" spans="1:8" hidden="1" x14ac:dyDescent="0.25">
      <c r="A2853" s="112">
        <v>45079</v>
      </c>
      <c r="B2853" s="21" t="s">
        <v>9955</v>
      </c>
      <c r="C2853" s="13" t="s">
        <v>1802</v>
      </c>
      <c r="D2853" s="764"/>
      <c r="E2853" s="781">
        <v>14792</v>
      </c>
      <c r="F2853" s="109"/>
      <c r="G2853" s="782">
        <f>E2853-F2853</f>
        <v>14792</v>
      </c>
      <c r="H2853" s="342"/>
    </row>
    <row r="2854" spans="1:8" hidden="1" x14ac:dyDescent="0.25">
      <c r="A2854" s="112">
        <v>45080</v>
      </c>
      <c r="B2854" s="21" t="s">
        <v>10139</v>
      </c>
      <c r="C2854" s="13" t="s">
        <v>8384</v>
      </c>
      <c r="D2854" s="764" t="s">
        <v>10140</v>
      </c>
      <c r="E2854" s="22">
        <v>352684</v>
      </c>
      <c r="F2854" s="19"/>
      <c r="G2854" s="14">
        <f t="shared" si="54"/>
        <v>352684</v>
      </c>
      <c r="H2854" s="13"/>
    </row>
    <row r="2855" spans="1:8" hidden="1" x14ac:dyDescent="0.25">
      <c r="A2855" s="112">
        <v>45080</v>
      </c>
      <c r="B2855" s="21" t="s">
        <v>9649</v>
      </c>
      <c r="C2855" s="13" t="s">
        <v>8384</v>
      </c>
      <c r="D2855" s="764" t="s">
        <v>8374</v>
      </c>
      <c r="E2855" s="22">
        <v>71932</v>
      </c>
      <c r="F2855" s="19"/>
      <c r="G2855" s="14">
        <f t="shared" si="54"/>
        <v>71932</v>
      </c>
      <c r="H2855" s="13"/>
    </row>
    <row r="2856" spans="1:8" hidden="1" x14ac:dyDescent="0.25">
      <c r="A2856" s="112">
        <v>45080</v>
      </c>
      <c r="B2856" s="21" t="s">
        <v>8645</v>
      </c>
      <c r="C2856" s="13" t="s">
        <v>8384</v>
      </c>
      <c r="D2856" s="764" t="s">
        <v>8375</v>
      </c>
      <c r="E2856" s="22">
        <v>19825</v>
      </c>
      <c r="F2856" s="19"/>
      <c r="G2856" s="14">
        <f t="shared" si="54"/>
        <v>19825</v>
      </c>
      <c r="H2856" s="13"/>
    </row>
    <row r="2857" spans="1:8" hidden="1" x14ac:dyDescent="0.25">
      <c r="A2857" s="112">
        <v>45082</v>
      </c>
      <c r="B2857" s="21" t="s">
        <v>9649</v>
      </c>
      <c r="C2857" s="13" t="s">
        <v>8384</v>
      </c>
      <c r="D2857" s="764" t="s">
        <v>10141</v>
      </c>
      <c r="E2857" s="22">
        <v>106851</v>
      </c>
      <c r="F2857" s="19"/>
      <c r="G2857" s="14">
        <f t="shared" si="54"/>
        <v>106851</v>
      </c>
      <c r="H2857" s="13"/>
    </row>
    <row r="2858" spans="1:8" hidden="1" x14ac:dyDescent="0.25">
      <c r="A2858" s="112">
        <v>45083</v>
      </c>
      <c r="B2858" s="21" t="s">
        <v>9344</v>
      </c>
      <c r="C2858" s="13" t="s">
        <v>7465</v>
      </c>
      <c r="D2858" s="764" t="s">
        <v>10253</v>
      </c>
      <c r="E2858" s="22">
        <v>59395</v>
      </c>
      <c r="F2858" s="19"/>
      <c r="G2858" s="14">
        <f t="shared" si="54"/>
        <v>59395</v>
      </c>
      <c r="H2858" s="13"/>
    </row>
    <row r="2859" spans="1:8" hidden="1" x14ac:dyDescent="0.25">
      <c r="A2859" s="112">
        <v>45083</v>
      </c>
      <c r="B2859" s="21" t="s">
        <v>8645</v>
      </c>
      <c r="C2859" s="13" t="s">
        <v>5680</v>
      </c>
      <c r="D2859" s="764"/>
      <c r="E2859" s="22"/>
      <c r="F2859" s="19">
        <v>200000</v>
      </c>
      <c r="G2859" s="14">
        <f t="shared" si="54"/>
        <v>-200000</v>
      </c>
      <c r="H2859" s="13" t="s">
        <v>1156</v>
      </c>
    </row>
    <row r="2860" spans="1:8" hidden="1" x14ac:dyDescent="0.25">
      <c r="A2860" s="112">
        <v>45083</v>
      </c>
      <c r="B2860" s="21" t="s">
        <v>9757</v>
      </c>
      <c r="C2860" s="13" t="s">
        <v>180</v>
      </c>
      <c r="D2860" s="764"/>
      <c r="E2860" s="22"/>
      <c r="F2860" s="19">
        <v>1800000</v>
      </c>
      <c r="G2860" s="14">
        <f t="shared" si="54"/>
        <v>-1800000</v>
      </c>
      <c r="H2860" s="13" t="s">
        <v>1156</v>
      </c>
    </row>
    <row r="2861" spans="1:8" hidden="1" x14ac:dyDescent="0.25">
      <c r="A2861" s="112">
        <v>45084</v>
      </c>
      <c r="B2861" s="21" t="s">
        <v>10139</v>
      </c>
      <c r="C2861" s="13" t="s">
        <v>8384</v>
      </c>
      <c r="D2861" s="764" t="s">
        <v>10142</v>
      </c>
      <c r="E2861" s="22">
        <v>131823</v>
      </c>
      <c r="F2861" s="19"/>
      <c r="G2861" s="14">
        <f t="shared" si="54"/>
        <v>131823</v>
      </c>
      <c r="H2861" s="53"/>
    </row>
    <row r="2862" spans="1:8" hidden="1" x14ac:dyDescent="0.25">
      <c r="A2862" s="112">
        <v>45084</v>
      </c>
      <c r="B2862" s="21" t="s">
        <v>9955</v>
      </c>
      <c r="C2862" s="13" t="s">
        <v>1802</v>
      </c>
      <c r="D2862" s="764"/>
      <c r="E2862" s="781">
        <v>10679</v>
      </c>
      <c r="F2862" s="109"/>
      <c r="G2862" s="782">
        <f>E2862-F2862</f>
        <v>10679</v>
      </c>
      <c r="H2862" s="342"/>
    </row>
    <row r="2863" spans="1:8" hidden="1" x14ac:dyDescent="0.25">
      <c r="A2863" s="112">
        <v>45085</v>
      </c>
      <c r="B2863" s="21" t="s">
        <v>9649</v>
      </c>
      <c r="C2863" s="13" t="s">
        <v>8384</v>
      </c>
      <c r="D2863" s="764" t="s">
        <v>8376</v>
      </c>
      <c r="E2863" s="22">
        <v>146079</v>
      </c>
      <c r="F2863" s="109"/>
      <c r="G2863" s="14">
        <f t="shared" si="54"/>
        <v>146079</v>
      </c>
      <c r="H2863" s="53"/>
    </row>
    <row r="2864" spans="1:8" hidden="1" x14ac:dyDescent="0.25">
      <c r="A2864" s="112">
        <v>45085</v>
      </c>
      <c r="B2864" s="956" t="s">
        <v>8645</v>
      </c>
      <c r="C2864" s="13" t="s">
        <v>8384</v>
      </c>
      <c r="D2864" s="957" t="s">
        <v>10143</v>
      </c>
      <c r="E2864" s="958">
        <v>201282</v>
      </c>
      <c r="F2864" s="213"/>
      <c r="G2864" s="959">
        <f t="shared" si="54"/>
        <v>201282</v>
      </c>
      <c r="H2864" s="53"/>
    </row>
    <row r="2865" spans="1:8" hidden="1" x14ac:dyDescent="0.25">
      <c r="A2865" s="955">
        <v>45086</v>
      </c>
      <c r="B2865" s="956" t="s">
        <v>7946</v>
      </c>
      <c r="C2865" s="54" t="s">
        <v>7465</v>
      </c>
      <c r="D2865" s="957"/>
      <c r="E2865" s="958"/>
      <c r="F2865" s="783">
        <v>111043</v>
      </c>
      <c r="G2865" s="959">
        <f t="shared" si="54"/>
        <v>-111043</v>
      </c>
      <c r="H2865" s="1232" t="s">
        <v>10115</v>
      </c>
    </row>
    <row r="2866" spans="1:8" hidden="1" x14ac:dyDescent="0.25">
      <c r="A2866" s="112">
        <v>45086</v>
      </c>
      <c r="B2866" s="21" t="s">
        <v>8034</v>
      </c>
      <c r="C2866" s="13" t="s">
        <v>7465</v>
      </c>
      <c r="D2866" s="764"/>
      <c r="E2866" s="781"/>
      <c r="F2866" s="141">
        <v>176124</v>
      </c>
      <c r="G2866" s="782">
        <f t="shared" ref="G2866:G2933" si="57">E2866-F2866</f>
        <v>-176124</v>
      </c>
      <c r="H2866" s="1233"/>
    </row>
    <row r="2867" spans="1:8" hidden="1" x14ac:dyDescent="0.25">
      <c r="A2867" s="112">
        <v>45086</v>
      </c>
      <c r="B2867" s="21" t="s">
        <v>8329</v>
      </c>
      <c r="C2867" s="13" t="s">
        <v>7465</v>
      </c>
      <c r="D2867" s="764"/>
      <c r="E2867" s="781"/>
      <c r="F2867" s="141">
        <v>265939</v>
      </c>
      <c r="G2867" s="782">
        <f t="shared" si="57"/>
        <v>-265939</v>
      </c>
      <c r="H2867" s="1233"/>
    </row>
    <row r="2868" spans="1:8" hidden="1" x14ac:dyDescent="0.25">
      <c r="A2868" s="112">
        <v>45086</v>
      </c>
      <c r="B2868" s="21" t="s">
        <v>8547</v>
      </c>
      <c r="C2868" s="13" t="s">
        <v>7465</v>
      </c>
      <c r="D2868" s="764"/>
      <c r="E2868" s="781"/>
      <c r="F2868" s="141">
        <v>245863</v>
      </c>
      <c r="G2868" s="782">
        <f t="shared" si="57"/>
        <v>-245863</v>
      </c>
      <c r="H2868" s="1233"/>
    </row>
    <row r="2869" spans="1:8" ht="16.5" hidden="1" thickBot="1" x14ac:dyDescent="0.3">
      <c r="A2869" s="112">
        <v>45086</v>
      </c>
      <c r="B2869" s="21" t="s">
        <v>8864</v>
      </c>
      <c r="C2869" s="13" t="s">
        <v>7465</v>
      </c>
      <c r="D2869" s="764"/>
      <c r="E2869" s="781"/>
      <c r="F2869" s="784">
        <v>201031</v>
      </c>
      <c r="G2869" s="782">
        <f t="shared" si="57"/>
        <v>-201031</v>
      </c>
      <c r="H2869" s="1234"/>
    </row>
    <row r="2870" spans="1:8" ht="18.75" hidden="1" x14ac:dyDescent="0.25">
      <c r="A2870" s="112">
        <v>45086</v>
      </c>
      <c r="B2870" s="21" t="s">
        <v>10110</v>
      </c>
      <c r="C2870" s="13" t="s">
        <v>5186</v>
      </c>
      <c r="D2870" s="764"/>
      <c r="E2870" s="781"/>
      <c r="F2870" s="213">
        <v>80000</v>
      </c>
      <c r="G2870" s="782">
        <f t="shared" si="57"/>
        <v>-80000</v>
      </c>
      <c r="H2870" s="1056" t="s">
        <v>12110</v>
      </c>
    </row>
    <row r="2871" spans="1:8" hidden="1" x14ac:dyDescent="0.25">
      <c r="A2871" s="112">
        <v>45089</v>
      </c>
      <c r="B2871" s="21" t="s">
        <v>8645</v>
      </c>
      <c r="C2871" s="13" t="s">
        <v>8384</v>
      </c>
      <c r="D2871" s="764" t="s">
        <v>10144</v>
      </c>
      <c r="E2871" s="22">
        <v>100747</v>
      </c>
      <c r="F2871" s="111"/>
      <c r="G2871" s="782">
        <f t="shared" si="57"/>
        <v>100747</v>
      </c>
      <c r="H2871" s="13"/>
    </row>
    <row r="2872" spans="1:8" hidden="1" x14ac:dyDescent="0.25">
      <c r="A2872" s="112">
        <v>45089</v>
      </c>
      <c r="B2872" s="21" t="s">
        <v>9757</v>
      </c>
      <c r="C2872" s="13" t="s">
        <v>8384</v>
      </c>
      <c r="D2872" s="764"/>
      <c r="E2872" s="22"/>
      <c r="F2872" s="19">
        <v>1050000</v>
      </c>
      <c r="G2872" s="782">
        <f t="shared" si="57"/>
        <v>-1050000</v>
      </c>
      <c r="H2872" s="1239" t="s">
        <v>10115</v>
      </c>
    </row>
    <row r="2873" spans="1:8" hidden="1" x14ac:dyDescent="0.25">
      <c r="A2873" s="112">
        <v>45089</v>
      </c>
      <c r="B2873" s="21" t="s">
        <v>9649</v>
      </c>
      <c r="C2873" s="13" t="s">
        <v>8384</v>
      </c>
      <c r="D2873" s="764"/>
      <c r="E2873" s="22"/>
      <c r="F2873" s="19">
        <v>100000</v>
      </c>
      <c r="G2873" s="14">
        <f t="shared" si="57"/>
        <v>-100000</v>
      </c>
      <c r="H2873" s="1240"/>
    </row>
    <row r="2874" spans="1:8" hidden="1" x14ac:dyDescent="0.25">
      <c r="A2874" s="112">
        <v>45089</v>
      </c>
      <c r="B2874" s="21" t="s">
        <v>8645</v>
      </c>
      <c r="C2874" s="13" t="s">
        <v>8384</v>
      </c>
      <c r="D2874" s="764"/>
      <c r="E2874" s="22"/>
      <c r="F2874" s="19">
        <v>350000</v>
      </c>
      <c r="G2874" s="14">
        <f t="shared" si="57"/>
        <v>-350000</v>
      </c>
      <c r="H2874" s="1241"/>
    </row>
    <row r="2875" spans="1:8" hidden="1" x14ac:dyDescent="0.25">
      <c r="A2875" s="112">
        <v>45090</v>
      </c>
      <c r="B2875" s="21" t="s">
        <v>9955</v>
      </c>
      <c r="C2875" s="13" t="s">
        <v>169</v>
      </c>
      <c r="D2875" s="764" t="s">
        <v>10180</v>
      </c>
      <c r="E2875" s="22">
        <v>23382</v>
      </c>
      <c r="F2875" s="19"/>
      <c r="G2875" s="14">
        <f t="shared" si="57"/>
        <v>23382</v>
      </c>
      <c r="H2875" s="13"/>
    </row>
    <row r="2876" spans="1:8" hidden="1" x14ac:dyDescent="0.25">
      <c r="A2876" s="112">
        <v>45091</v>
      </c>
      <c r="B2876" s="21" t="s">
        <v>8645</v>
      </c>
      <c r="C2876" s="13" t="s">
        <v>5680</v>
      </c>
      <c r="D2876" s="764"/>
      <c r="E2876" s="22"/>
      <c r="F2876" s="19">
        <v>342000</v>
      </c>
      <c r="G2876" s="14">
        <f t="shared" si="57"/>
        <v>-342000</v>
      </c>
      <c r="H2876" s="13" t="s">
        <v>10165</v>
      </c>
    </row>
    <row r="2877" spans="1:8" hidden="1" x14ac:dyDescent="0.25">
      <c r="A2877" s="112">
        <v>45091</v>
      </c>
      <c r="B2877" s="21" t="s">
        <v>9344</v>
      </c>
      <c r="C2877" s="13" t="s">
        <v>7465</v>
      </c>
      <c r="D2877" s="764" t="s">
        <v>10254</v>
      </c>
      <c r="E2877" s="22">
        <v>94595</v>
      </c>
      <c r="F2877" s="109"/>
      <c r="G2877" s="14">
        <f t="shared" si="57"/>
        <v>94595</v>
      </c>
      <c r="H2877" s="13"/>
    </row>
    <row r="2878" spans="1:8" hidden="1" x14ac:dyDescent="0.25">
      <c r="A2878" s="112">
        <v>45091</v>
      </c>
      <c r="B2878" s="21" t="s">
        <v>9955</v>
      </c>
      <c r="C2878" s="13" t="s">
        <v>1802</v>
      </c>
      <c r="D2878" s="764"/>
      <c r="E2878" s="781">
        <v>1177</v>
      </c>
      <c r="F2878" s="109"/>
      <c r="G2878" s="782">
        <f>E2878-F2878</f>
        <v>1177</v>
      </c>
      <c r="H2878" s="342"/>
    </row>
    <row r="2879" spans="1:8" hidden="1" x14ac:dyDescent="0.25">
      <c r="A2879" s="112">
        <v>45092</v>
      </c>
      <c r="B2879" s="21" t="s">
        <v>8645</v>
      </c>
      <c r="C2879" s="13" t="s">
        <v>8384</v>
      </c>
      <c r="D2879" s="764" t="s">
        <v>10245</v>
      </c>
      <c r="E2879" s="22">
        <v>72442</v>
      </c>
      <c r="F2879" s="109"/>
      <c r="G2879" s="14">
        <f t="shared" si="57"/>
        <v>72442</v>
      </c>
      <c r="H2879" s="13"/>
    </row>
    <row r="2880" spans="1:8" hidden="1" x14ac:dyDescent="0.25">
      <c r="A2880" s="112">
        <v>45092</v>
      </c>
      <c r="B2880" s="21" t="s">
        <v>10139</v>
      </c>
      <c r="C2880" s="13" t="s">
        <v>8384</v>
      </c>
      <c r="D2880" s="764" t="s">
        <v>10246</v>
      </c>
      <c r="E2880" s="22">
        <v>10332</v>
      </c>
      <c r="F2880" s="109"/>
      <c r="G2880" s="14">
        <f t="shared" si="57"/>
        <v>10332</v>
      </c>
      <c r="H2880" s="13"/>
    </row>
    <row r="2881" spans="1:8" hidden="1" x14ac:dyDescent="0.25">
      <c r="A2881" s="112">
        <v>45092</v>
      </c>
      <c r="B2881" s="21" t="s">
        <v>9955</v>
      </c>
      <c r="C2881" s="13" t="s">
        <v>168</v>
      </c>
      <c r="D2881" s="764" t="s">
        <v>10250</v>
      </c>
      <c r="E2881" s="22">
        <v>82924</v>
      </c>
      <c r="F2881" s="109"/>
      <c r="G2881" s="14">
        <f t="shared" si="57"/>
        <v>82924</v>
      </c>
      <c r="H2881" s="13"/>
    </row>
    <row r="2882" spans="1:8" hidden="1" x14ac:dyDescent="0.25">
      <c r="A2882" s="112">
        <v>45093</v>
      </c>
      <c r="B2882" s="21" t="s">
        <v>9344</v>
      </c>
      <c r="C2882" s="13" t="s">
        <v>7465</v>
      </c>
      <c r="D2882" s="764" t="s">
        <v>10255</v>
      </c>
      <c r="E2882" s="22">
        <v>118790</v>
      </c>
      <c r="F2882" s="109"/>
      <c r="G2882" s="14">
        <f t="shared" si="57"/>
        <v>118790</v>
      </c>
      <c r="H2882" s="13"/>
    </row>
    <row r="2883" spans="1:8" hidden="1" x14ac:dyDescent="0.25">
      <c r="A2883" s="112">
        <v>45094</v>
      </c>
      <c r="B2883" s="21" t="s">
        <v>9955</v>
      </c>
      <c r="C2883" s="13" t="s">
        <v>164</v>
      </c>
      <c r="D2883" s="764" t="s">
        <v>10219</v>
      </c>
      <c r="E2883" s="22">
        <v>3287</v>
      </c>
      <c r="F2883" s="109"/>
      <c r="G2883" s="14">
        <f t="shared" si="57"/>
        <v>3287</v>
      </c>
      <c r="H2883" s="13"/>
    </row>
    <row r="2884" spans="1:8" hidden="1" x14ac:dyDescent="0.25">
      <c r="A2884" s="112">
        <v>45094</v>
      </c>
      <c r="B2884" s="21" t="s">
        <v>9397</v>
      </c>
      <c r="C2884" s="13" t="s">
        <v>180</v>
      </c>
      <c r="D2884" s="764"/>
      <c r="E2884" s="781"/>
      <c r="F2884" s="783">
        <v>670000</v>
      </c>
      <c r="G2884" s="782">
        <f t="shared" si="57"/>
        <v>-670000</v>
      </c>
      <c r="H2884" s="1214" t="s">
        <v>10221</v>
      </c>
    </row>
    <row r="2885" spans="1:8" hidden="1" x14ac:dyDescent="0.25">
      <c r="A2885" s="112">
        <v>45094</v>
      </c>
      <c r="B2885" s="21" t="s">
        <v>9757</v>
      </c>
      <c r="C2885" s="13" t="s">
        <v>180</v>
      </c>
      <c r="D2885" s="764"/>
      <c r="E2885" s="781"/>
      <c r="F2885" s="141">
        <v>49080</v>
      </c>
      <c r="G2885" s="782">
        <f t="shared" si="57"/>
        <v>-49080</v>
      </c>
      <c r="H2885" s="1215"/>
    </row>
    <row r="2886" spans="1:8" hidden="1" x14ac:dyDescent="0.25">
      <c r="A2886" s="112">
        <v>45094</v>
      </c>
      <c r="B2886" s="21" t="s">
        <v>10284</v>
      </c>
      <c r="C2886" s="13" t="s">
        <v>180</v>
      </c>
      <c r="D2886" s="764"/>
      <c r="E2886" s="781"/>
      <c r="F2886" s="146">
        <v>151960</v>
      </c>
      <c r="G2886" s="782">
        <f t="shared" si="57"/>
        <v>-151960</v>
      </c>
      <c r="H2886" s="1215"/>
    </row>
    <row r="2887" spans="1:8" ht="16.5" hidden="1" thickBot="1" x14ac:dyDescent="0.3">
      <c r="A2887" s="112">
        <v>45094</v>
      </c>
      <c r="B2887" s="21" t="s">
        <v>10220</v>
      </c>
      <c r="C2887" s="13" t="s">
        <v>180</v>
      </c>
      <c r="D2887" s="764"/>
      <c r="E2887" s="781"/>
      <c r="F2887" s="784">
        <f>875000-F2886-F2885-F2884</f>
        <v>3960</v>
      </c>
      <c r="G2887" s="782">
        <f t="shared" si="57"/>
        <v>-3960</v>
      </c>
      <c r="H2887" s="1216"/>
    </row>
    <row r="2888" spans="1:8" hidden="1" x14ac:dyDescent="0.25">
      <c r="A2888" s="112">
        <v>45094</v>
      </c>
      <c r="B2888" s="21" t="s">
        <v>9974</v>
      </c>
      <c r="C2888" s="13" t="s">
        <v>169</v>
      </c>
      <c r="D2888" s="764" t="s">
        <v>10237</v>
      </c>
      <c r="E2888" s="781">
        <v>95762</v>
      </c>
      <c r="F2888" s="213"/>
      <c r="G2888" s="782">
        <f t="shared" si="57"/>
        <v>95762</v>
      </c>
      <c r="H2888" s="342"/>
    </row>
    <row r="2889" spans="1:8" hidden="1" x14ac:dyDescent="0.25">
      <c r="A2889" s="112">
        <v>45094</v>
      </c>
      <c r="B2889" s="21" t="s">
        <v>9974</v>
      </c>
      <c r="C2889" s="13" t="s">
        <v>164</v>
      </c>
      <c r="D2889" s="764" t="s">
        <v>10669</v>
      </c>
      <c r="E2889" s="22">
        <v>5855</v>
      </c>
      <c r="F2889" s="19"/>
      <c r="G2889" s="14">
        <f>E2889-F2889</f>
        <v>5855</v>
      </c>
      <c r="H2889" s="13"/>
    </row>
    <row r="2890" spans="1:8" hidden="1" x14ac:dyDescent="0.25">
      <c r="A2890" s="112">
        <v>45094</v>
      </c>
      <c r="B2890" s="21" t="s">
        <v>9344</v>
      </c>
      <c r="C2890" s="13" t="s">
        <v>8384</v>
      </c>
      <c r="D2890" s="764" t="s">
        <v>10247</v>
      </c>
      <c r="E2890" s="781">
        <v>194536</v>
      </c>
      <c r="F2890" s="109"/>
      <c r="G2890" s="782">
        <f t="shared" si="57"/>
        <v>194536</v>
      </c>
      <c r="H2890" s="342"/>
    </row>
    <row r="2891" spans="1:8" hidden="1" x14ac:dyDescent="0.25">
      <c r="A2891" s="112">
        <v>45096</v>
      </c>
      <c r="B2891" s="21" t="s">
        <v>8645</v>
      </c>
      <c r="C2891" s="13" t="s">
        <v>8384</v>
      </c>
      <c r="D2891" s="764" t="s">
        <v>10248</v>
      </c>
      <c r="E2891" s="781">
        <v>23532</v>
      </c>
      <c r="F2891" s="109"/>
      <c r="G2891" s="782">
        <f t="shared" si="57"/>
        <v>23532</v>
      </c>
      <c r="H2891" s="342"/>
    </row>
    <row r="2892" spans="1:8" hidden="1" x14ac:dyDescent="0.25">
      <c r="A2892" s="112">
        <v>45096</v>
      </c>
      <c r="B2892" s="21" t="s">
        <v>9955</v>
      </c>
      <c r="C2892" s="13" t="s">
        <v>164</v>
      </c>
      <c r="D2892" s="764" t="s">
        <v>10218</v>
      </c>
      <c r="E2892" s="22">
        <v>1786</v>
      </c>
      <c r="F2892" s="109"/>
      <c r="G2892" s="14">
        <f t="shared" si="57"/>
        <v>1786</v>
      </c>
      <c r="H2892" s="13"/>
    </row>
    <row r="2893" spans="1:8" hidden="1" x14ac:dyDescent="0.25">
      <c r="A2893" s="112">
        <v>45096</v>
      </c>
      <c r="B2893" s="21" t="s">
        <v>9820</v>
      </c>
      <c r="C2893" s="13" t="s">
        <v>168</v>
      </c>
      <c r="D2893" s="764" t="s">
        <v>10251</v>
      </c>
      <c r="E2893" s="22"/>
      <c r="F2893" s="109"/>
      <c r="G2893" s="14">
        <f t="shared" si="57"/>
        <v>0</v>
      </c>
      <c r="H2893" s="13"/>
    </row>
    <row r="2894" spans="1:8" hidden="1" x14ac:dyDescent="0.25">
      <c r="A2894" s="112">
        <v>45096</v>
      </c>
      <c r="B2894" s="21" t="s">
        <v>9974</v>
      </c>
      <c r="C2894" s="13" t="s">
        <v>168</v>
      </c>
      <c r="D2894" s="764" t="s">
        <v>10252</v>
      </c>
      <c r="E2894" s="22">
        <v>399840</v>
      </c>
      <c r="F2894" s="109"/>
      <c r="G2894" s="14">
        <f t="shared" si="57"/>
        <v>399840</v>
      </c>
      <c r="H2894" s="13"/>
    </row>
    <row r="2895" spans="1:8" hidden="1" x14ac:dyDescent="0.25">
      <c r="A2895" s="112">
        <v>45096</v>
      </c>
      <c r="B2895" s="21" t="s">
        <v>9974</v>
      </c>
      <c r="C2895" s="13" t="s">
        <v>169</v>
      </c>
      <c r="D2895" s="764" t="s">
        <v>10238</v>
      </c>
      <c r="E2895" s="22">
        <v>5187</v>
      </c>
      <c r="F2895" s="109"/>
      <c r="G2895" s="14">
        <f t="shared" si="57"/>
        <v>5187</v>
      </c>
      <c r="H2895" s="13"/>
    </row>
    <row r="2896" spans="1:8" hidden="1" x14ac:dyDescent="0.25">
      <c r="A2896" s="112">
        <v>45096</v>
      </c>
      <c r="B2896" s="21" t="s">
        <v>9955</v>
      </c>
      <c r="C2896" s="13" t="s">
        <v>169</v>
      </c>
      <c r="D2896" s="764" t="s">
        <v>10239</v>
      </c>
      <c r="E2896" s="22">
        <v>23382</v>
      </c>
      <c r="F2896" s="111"/>
      <c r="G2896" s="14">
        <f t="shared" si="57"/>
        <v>23382</v>
      </c>
      <c r="H2896" s="13"/>
    </row>
    <row r="2897" spans="1:8" hidden="1" x14ac:dyDescent="0.25">
      <c r="A2897" s="112">
        <v>45096</v>
      </c>
      <c r="B2897" s="21" t="s">
        <v>9344</v>
      </c>
      <c r="C2897" s="13" t="s">
        <v>169</v>
      </c>
      <c r="D2897" s="764" t="s">
        <v>10240</v>
      </c>
      <c r="E2897" s="22">
        <v>616374</v>
      </c>
      <c r="F2897" s="110"/>
      <c r="G2897" s="14">
        <f t="shared" si="57"/>
        <v>616374</v>
      </c>
      <c r="H2897" s="13"/>
    </row>
    <row r="2898" spans="1:8" hidden="1" x14ac:dyDescent="0.25">
      <c r="A2898" s="112">
        <v>45096</v>
      </c>
      <c r="B2898" s="21" t="s">
        <v>9820</v>
      </c>
      <c r="C2898" s="13" t="s">
        <v>168</v>
      </c>
      <c r="D2898" s="764" t="s">
        <v>10251</v>
      </c>
      <c r="E2898" s="781">
        <v>1523704</v>
      </c>
      <c r="F2898" s="213"/>
      <c r="G2898" s="782">
        <f t="shared" si="57"/>
        <v>1523704</v>
      </c>
      <c r="H2898" s="53"/>
    </row>
    <row r="2899" spans="1:8" hidden="1" x14ac:dyDescent="0.25">
      <c r="A2899" s="112">
        <v>45096</v>
      </c>
      <c r="B2899" s="21" t="s">
        <v>9344</v>
      </c>
      <c r="C2899" s="13" t="s">
        <v>169</v>
      </c>
      <c r="D2899" s="764"/>
      <c r="E2899" s="781"/>
      <c r="F2899" s="783">
        <v>55562</v>
      </c>
      <c r="G2899" s="782">
        <f t="shared" si="57"/>
        <v>-55562</v>
      </c>
      <c r="H2899" s="1214" t="s">
        <v>10244</v>
      </c>
    </row>
    <row r="2900" spans="1:8" hidden="1" x14ac:dyDescent="0.25">
      <c r="A2900" s="112">
        <v>45096</v>
      </c>
      <c r="B2900" s="21" t="s">
        <v>9955</v>
      </c>
      <c r="C2900" s="13" t="s">
        <v>169</v>
      </c>
      <c r="D2900" s="764"/>
      <c r="E2900" s="781"/>
      <c r="F2900" s="151">
        <v>23382</v>
      </c>
      <c r="G2900" s="782">
        <f t="shared" si="57"/>
        <v>-23382</v>
      </c>
      <c r="H2900" s="1215"/>
    </row>
    <row r="2901" spans="1:8" ht="16.5" hidden="1" thickBot="1" x14ac:dyDescent="0.3">
      <c r="A2901" s="112">
        <v>45096</v>
      </c>
      <c r="B2901" s="21" t="s">
        <v>9974</v>
      </c>
      <c r="C2901" s="13" t="s">
        <v>169</v>
      </c>
      <c r="D2901" s="764"/>
      <c r="E2901" s="781"/>
      <c r="F2901" s="295">
        <v>102854</v>
      </c>
      <c r="G2901" s="782">
        <f t="shared" si="57"/>
        <v>-102854</v>
      </c>
      <c r="H2901" s="1216"/>
    </row>
    <row r="2902" spans="1:8" ht="16.5" hidden="1" thickBot="1" x14ac:dyDescent="0.3">
      <c r="A2902" s="112">
        <v>45097</v>
      </c>
      <c r="B2902" s="21" t="s">
        <v>9344</v>
      </c>
      <c r="C2902" s="13" t="s">
        <v>169</v>
      </c>
      <c r="D2902" s="764"/>
      <c r="E2902" s="781"/>
      <c r="F2902" s="300">
        <v>250000</v>
      </c>
      <c r="G2902" s="782">
        <f t="shared" si="57"/>
        <v>-250000</v>
      </c>
      <c r="H2902" s="13" t="s">
        <v>10207</v>
      </c>
    </row>
    <row r="2903" spans="1:8" ht="16.5" hidden="1" thickBot="1" x14ac:dyDescent="0.3">
      <c r="A2903" s="112">
        <v>45097</v>
      </c>
      <c r="B2903" s="21" t="s">
        <v>9344</v>
      </c>
      <c r="C2903" s="13" t="s">
        <v>169</v>
      </c>
      <c r="D2903" s="764"/>
      <c r="E2903" s="781"/>
      <c r="F2903" s="300">
        <v>250000</v>
      </c>
      <c r="G2903" s="782">
        <f t="shared" si="57"/>
        <v>-250000</v>
      </c>
      <c r="H2903" s="13" t="s">
        <v>10207</v>
      </c>
    </row>
    <row r="2904" spans="1:8" hidden="1" x14ac:dyDescent="0.25">
      <c r="A2904" s="112">
        <v>45096</v>
      </c>
      <c r="B2904" s="21" t="s">
        <v>1399</v>
      </c>
      <c r="C2904" s="13" t="s">
        <v>164</v>
      </c>
      <c r="D2904" s="764"/>
      <c r="E2904" s="22"/>
      <c r="F2904" s="111">
        <v>7264</v>
      </c>
      <c r="G2904" s="14">
        <f t="shared" si="57"/>
        <v>-7264</v>
      </c>
      <c r="H2904" s="1208" t="s">
        <v>10223</v>
      </c>
    </row>
    <row r="2905" spans="1:8" hidden="1" x14ac:dyDescent="0.25">
      <c r="A2905" s="112">
        <v>45096</v>
      </c>
      <c r="B2905" s="21" t="s">
        <v>6503</v>
      </c>
      <c r="C2905" s="13" t="s">
        <v>164</v>
      </c>
      <c r="D2905" s="764"/>
      <c r="E2905" s="22"/>
      <c r="F2905" s="19">
        <v>1320</v>
      </c>
      <c r="G2905" s="14">
        <f t="shared" si="57"/>
        <v>-1320</v>
      </c>
      <c r="H2905" s="1209"/>
    </row>
    <row r="2906" spans="1:8" hidden="1" x14ac:dyDescent="0.25">
      <c r="A2906" s="112">
        <v>45096</v>
      </c>
      <c r="B2906" s="21" t="s">
        <v>8856</v>
      </c>
      <c r="C2906" s="13" t="s">
        <v>164</v>
      </c>
      <c r="D2906" s="764"/>
      <c r="E2906" s="22"/>
      <c r="F2906" s="19">
        <v>2773</v>
      </c>
      <c r="G2906" s="14">
        <f t="shared" si="57"/>
        <v>-2773</v>
      </c>
      <c r="H2906" s="1209"/>
    </row>
    <row r="2907" spans="1:8" hidden="1" x14ac:dyDescent="0.25">
      <c r="A2907" s="112">
        <v>45096</v>
      </c>
      <c r="B2907" s="21" t="s">
        <v>9344</v>
      </c>
      <c r="C2907" s="13" t="s">
        <v>164</v>
      </c>
      <c r="D2907" s="764"/>
      <c r="E2907" s="22"/>
      <c r="F2907" s="19">
        <v>12911</v>
      </c>
      <c r="G2907" s="14">
        <f t="shared" si="57"/>
        <v>-12911</v>
      </c>
      <c r="H2907" s="1209"/>
    </row>
    <row r="2908" spans="1:8" hidden="1" x14ac:dyDescent="0.25">
      <c r="A2908" s="112">
        <v>45096</v>
      </c>
      <c r="B2908" s="21" t="s">
        <v>9495</v>
      </c>
      <c r="C2908" s="13" t="s">
        <v>164</v>
      </c>
      <c r="D2908" s="764"/>
      <c r="E2908" s="22"/>
      <c r="F2908" s="19">
        <v>3303</v>
      </c>
      <c r="G2908" s="14">
        <f t="shared" si="57"/>
        <v>-3303</v>
      </c>
      <c r="H2908" s="1209"/>
    </row>
    <row r="2909" spans="1:8" hidden="1" x14ac:dyDescent="0.25">
      <c r="A2909" s="112">
        <v>45096</v>
      </c>
      <c r="B2909" s="21" t="s">
        <v>10892</v>
      </c>
      <c r="C2909" s="13" t="s">
        <v>164</v>
      </c>
      <c r="D2909" s="764"/>
      <c r="E2909" s="22"/>
      <c r="F2909" s="19">
        <v>64935</v>
      </c>
      <c r="G2909" s="14">
        <f t="shared" si="57"/>
        <v>-64935</v>
      </c>
      <c r="H2909" s="1209"/>
    </row>
    <row r="2910" spans="1:8" hidden="1" x14ac:dyDescent="0.25">
      <c r="A2910" s="112">
        <v>45096</v>
      </c>
      <c r="B2910" s="21" t="s">
        <v>9955</v>
      </c>
      <c r="C2910" s="13" t="s">
        <v>164</v>
      </c>
      <c r="D2910" s="764"/>
      <c r="E2910" s="22"/>
      <c r="F2910" s="19">
        <v>5073</v>
      </c>
      <c r="G2910" s="14">
        <f t="shared" si="57"/>
        <v>-5073</v>
      </c>
      <c r="H2910" s="1209"/>
    </row>
    <row r="2911" spans="1:8" hidden="1" x14ac:dyDescent="0.25">
      <c r="A2911" s="112">
        <v>45096</v>
      </c>
      <c r="B2911" s="21" t="s">
        <v>9974</v>
      </c>
      <c r="C2911" s="13" t="s">
        <v>164</v>
      </c>
      <c r="D2911" s="764"/>
      <c r="E2911" s="22"/>
      <c r="F2911" s="109">
        <f>100000-F2910-F2909-3485-F2907-F2906-F2905-F2904</f>
        <v>2239</v>
      </c>
      <c r="G2911" s="14">
        <f t="shared" si="57"/>
        <v>-2239</v>
      </c>
      <c r="H2911" s="1210"/>
    </row>
    <row r="2912" spans="1:8" hidden="1" x14ac:dyDescent="0.25">
      <c r="A2912" s="112">
        <v>45097</v>
      </c>
      <c r="B2912" s="21" t="s">
        <v>9955</v>
      </c>
      <c r="C2912" s="13" t="s">
        <v>168</v>
      </c>
      <c r="D2912" s="764" t="s">
        <v>10413</v>
      </c>
      <c r="E2912" s="781">
        <v>48749</v>
      </c>
      <c r="F2912" s="213"/>
      <c r="G2912" s="14">
        <f t="shared" si="57"/>
        <v>48749</v>
      </c>
      <c r="H2912" s="342" t="s">
        <v>10414</v>
      </c>
    </row>
    <row r="2913" spans="1:8" hidden="1" x14ac:dyDescent="0.25">
      <c r="A2913" s="112">
        <v>45097</v>
      </c>
      <c r="B2913" s="21" t="s">
        <v>9757</v>
      </c>
      <c r="C2913" s="13" t="s">
        <v>166</v>
      </c>
      <c r="D2913" s="764" t="s">
        <v>10457</v>
      </c>
      <c r="E2913" s="781">
        <v>22000</v>
      </c>
      <c r="F2913" s="213"/>
      <c r="G2913" s="14">
        <f t="shared" ref="G2913" si="58">E2913-F2913</f>
        <v>22000</v>
      </c>
      <c r="H2913" s="342" t="s">
        <v>10458</v>
      </c>
    </row>
    <row r="2914" spans="1:8" hidden="1" x14ac:dyDescent="0.25">
      <c r="A2914" s="112">
        <v>45099</v>
      </c>
      <c r="B2914" s="21" t="s">
        <v>8856</v>
      </c>
      <c r="C2914" s="13" t="s">
        <v>168</v>
      </c>
      <c r="D2914" s="764" t="s">
        <v>10415</v>
      </c>
      <c r="E2914" s="781">
        <v>214220</v>
      </c>
      <c r="F2914" s="213"/>
      <c r="G2914" s="14">
        <f t="shared" si="57"/>
        <v>214220</v>
      </c>
      <c r="H2914" s="342" t="s">
        <v>10416</v>
      </c>
    </row>
    <row r="2915" spans="1:8" hidden="1" x14ac:dyDescent="0.25">
      <c r="A2915" s="112">
        <v>45099</v>
      </c>
      <c r="B2915" s="21" t="s">
        <v>9649</v>
      </c>
      <c r="C2915" s="13" t="s">
        <v>8384</v>
      </c>
      <c r="D2915" s="764"/>
      <c r="E2915" s="781"/>
      <c r="F2915" s="213">
        <v>500000</v>
      </c>
      <c r="G2915" s="782">
        <f t="shared" si="57"/>
        <v>-500000</v>
      </c>
      <c r="H2915" s="1220" t="s">
        <v>10115</v>
      </c>
    </row>
    <row r="2916" spans="1:8" hidden="1" x14ac:dyDescent="0.25">
      <c r="A2916" s="112">
        <v>45099</v>
      </c>
      <c r="B2916" s="21" t="s">
        <v>9757</v>
      </c>
      <c r="C2916" s="13" t="s">
        <v>8384</v>
      </c>
      <c r="D2916" s="764"/>
      <c r="E2916" s="781"/>
      <c r="F2916" s="213">
        <v>500000</v>
      </c>
      <c r="G2916" s="782">
        <f t="shared" si="57"/>
        <v>-500000</v>
      </c>
      <c r="H2916" s="1222"/>
    </row>
    <row r="2917" spans="1:8" hidden="1" x14ac:dyDescent="0.25">
      <c r="A2917" s="112">
        <v>45101</v>
      </c>
      <c r="B2917" s="21" t="s">
        <v>8645</v>
      </c>
      <c r="C2917" s="13" t="s">
        <v>5680</v>
      </c>
      <c r="D2917" s="764"/>
      <c r="E2917" s="22"/>
      <c r="F2917" s="111">
        <v>200000</v>
      </c>
      <c r="G2917" s="14">
        <f t="shared" si="57"/>
        <v>-200000</v>
      </c>
      <c r="H2917" s="13" t="s">
        <v>10276</v>
      </c>
    </row>
    <row r="2918" spans="1:8" hidden="1" x14ac:dyDescent="0.25">
      <c r="A2918" s="112">
        <v>45101</v>
      </c>
      <c r="B2918" s="21" t="s">
        <v>8856</v>
      </c>
      <c r="C2918" s="13" t="s">
        <v>168</v>
      </c>
      <c r="D2918" s="764" t="s">
        <v>10417</v>
      </c>
      <c r="E2918" s="22">
        <v>13500</v>
      </c>
      <c r="F2918" s="111"/>
      <c r="G2918" s="14">
        <f t="shared" si="57"/>
        <v>13500</v>
      </c>
      <c r="H2918" s="53" t="s">
        <v>10418</v>
      </c>
    </row>
    <row r="2919" spans="1:8" hidden="1" x14ac:dyDescent="0.25">
      <c r="A2919" s="112">
        <v>45103</v>
      </c>
      <c r="B2919" s="21" t="s">
        <v>10284</v>
      </c>
      <c r="C2919" s="13" t="s">
        <v>180</v>
      </c>
      <c r="D2919" s="764" t="s">
        <v>10463</v>
      </c>
      <c r="E2919" s="22">
        <v>151960</v>
      </c>
      <c r="F2919" s="111"/>
      <c r="G2919" s="14">
        <f t="shared" si="57"/>
        <v>151960</v>
      </c>
      <c r="H2919" s="53" t="s">
        <v>10464</v>
      </c>
    </row>
    <row r="2920" spans="1:8" hidden="1" x14ac:dyDescent="0.25">
      <c r="A2920" s="112">
        <v>45103</v>
      </c>
      <c r="B2920" s="21" t="s">
        <v>9955</v>
      </c>
      <c r="C2920" s="13" t="s">
        <v>1802</v>
      </c>
      <c r="D2920" s="764"/>
      <c r="E2920" s="22"/>
      <c r="F2920" s="111">
        <v>65000</v>
      </c>
      <c r="G2920" s="14">
        <f t="shared" si="57"/>
        <v>-65000</v>
      </c>
      <c r="H2920" s="53" t="s">
        <v>10207</v>
      </c>
    </row>
    <row r="2921" spans="1:8" ht="15.75" hidden="1" customHeight="1" x14ac:dyDescent="0.25">
      <c r="A2921" s="112">
        <v>45104</v>
      </c>
      <c r="B2921" s="21" t="s">
        <v>8864</v>
      </c>
      <c r="C2921" s="13" t="s">
        <v>7240</v>
      </c>
      <c r="D2921" s="764"/>
      <c r="E2921" s="22"/>
      <c r="F2921" s="19">
        <v>169188</v>
      </c>
      <c r="G2921" s="14">
        <f t="shared" si="57"/>
        <v>-169188</v>
      </c>
      <c r="H2921" s="1256" t="s">
        <v>10386</v>
      </c>
    </row>
    <row r="2922" spans="1:8" ht="15.75" hidden="1" customHeight="1" x14ac:dyDescent="0.25">
      <c r="A2922" s="112">
        <v>45104</v>
      </c>
      <c r="B2922" s="21" t="s">
        <v>9397</v>
      </c>
      <c r="C2922" s="13" t="s">
        <v>7240</v>
      </c>
      <c r="D2922" s="764"/>
      <c r="E2922" s="22"/>
      <c r="F2922" s="19">
        <v>116894</v>
      </c>
      <c r="G2922" s="14">
        <f t="shared" si="57"/>
        <v>-116894</v>
      </c>
      <c r="H2922" s="1257"/>
    </row>
    <row r="2923" spans="1:8" hidden="1" x14ac:dyDescent="0.25">
      <c r="A2923" s="112">
        <v>45104</v>
      </c>
      <c r="B2923" s="21"/>
      <c r="C2923" s="13" t="s">
        <v>7240</v>
      </c>
      <c r="D2923" s="764"/>
      <c r="E2923" s="22"/>
      <c r="F2923" s="19">
        <v>13918</v>
      </c>
      <c r="G2923" s="14">
        <f t="shared" si="57"/>
        <v>-13918</v>
      </c>
      <c r="H2923" s="1258"/>
    </row>
    <row r="2924" spans="1:8" hidden="1" x14ac:dyDescent="0.25">
      <c r="A2924" s="112">
        <v>45098</v>
      </c>
      <c r="B2924" s="21" t="s">
        <v>10139</v>
      </c>
      <c r="C2924" s="13" t="s">
        <v>8384</v>
      </c>
      <c r="D2924" s="764" t="s">
        <v>10308</v>
      </c>
      <c r="E2924" s="22">
        <v>461789</v>
      </c>
      <c r="F2924" s="19"/>
      <c r="G2924" s="14">
        <f t="shared" si="57"/>
        <v>461789</v>
      </c>
      <c r="H2924" s="13"/>
    </row>
    <row r="2925" spans="1:8" hidden="1" x14ac:dyDescent="0.25">
      <c r="A2925" s="112">
        <v>45099</v>
      </c>
      <c r="B2925" s="21" t="s">
        <v>10139</v>
      </c>
      <c r="C2925" s="13" t="s">
        <v>7465</v>
      </c>
      <c r="D2925" s="764" t="s">
        <v>10430</v>
      </c>
      <c r="E2925" s="22">
        <v>149260</v>
      </c>
      <c r="F2925" s="19"/>
      <c r="G2925" s="14">
        <f t="shared" si="57"/>
        <v>149260</v>
      </c>
      <c r="H2925" s="13" t="s">
        <v>10431</v>
      </c>
    </row>
    <row r="2926" spans="1:8" hidden="1" x14ac:dyDescent="0.25">
      <c r="A2926" s="112">
        <v>45100</v>
      </c>
      <c r="B2926" s="21" t="s">
        <v>8856</v>
      </c>
      <c r="C2926" s="13" t="s">
        <v>8384</v>
      </c>
      <c r="D2926" s="764" t="s">
        <v>10309</v>
      </c>
      <c r="E2926" s="22">
        <v>243048</v>
      </c>
      <c r="F2926" s="19"/>
      <c r="G2926" s="14">
        <f t="shared" si="57"/>
        <v>243048</v>
      </c>
      <c r="H2926" s="13"/>
    </row>
    <row r="2927" spans="1:8" hidden="1" x14ac:dyDescent="0.25">
      <c r="A2927" s="112">
        <v>45100</v>
      </c>
      <c r="B2927" s="21" t="s">
        <v>9757</v>
      </c>
      <c r="C2927" s="13" t="s">
        <v>8384</v>
      </c>
      <c r="D2927" s="764" t="s">
        <v>10310</v>
      </c>
      <c r="E2927" s="22">
        <v>113981</v>
      </c>
      <c r="F2927" s="19"/>
      <c r="G2927" s="14">
        <f t="shared" si="57"/>
        <v>113981</v>
      </c>
      <c r="H2927" s="13"/>
    </row>
    <row r="2928" spans="1:8" hidden="1" x14ac:dyDescent="0.25">
      <c r="A2928" s="112">
        <v>45111</v>
      </c>
      <c r="B2928" s="21" t="s">
        <v>10459</v>
      </c>
      <c r="C2928" s="13" t="s">
        <v>166</v>
      </c>
      <c r="D2928" s="764" t="s">
        <v>10460</v>
      </c>
      <c r="E2928" s="781">
        <v>13260</v>
      </c>
      <c r="F2928" s="213"/>
      <c r="G2928" s="14">
        <f t="shared" si="57"/>
        <v>13260</v>
      </c>
      <c r="H2928" s="342" t="s">
        <v>9267</v>
      </c>
    </row>
    <row r="2929" spans="1:8" hidden="1" x14ac:dyDescent="0.25">
      <c r="A2929" s="112">
        <v>45112</v>
      </c>
      <c r="B2929" s="21" t="s">
        <v>8645</v>
      </c>
      <c r="C2929" s="13" t="s">
        <v>8384</v>
      </c>
      <c r="D2929" s="764"/>
      <c r="E2929" s="22"/>
      <c r="F2929" s="19">
        <v>100000</v>
      </c>
      <c r="G2929" s="14">
        <f t="shared" si="57"/>
        <v>-100000</v>
      </c>
      <c r="H2929" s="1262" t="s">
        <v>10313</v>
      </c>
    </row>
    <row r="2930" spans="1:8" hidden="1" x14ac:dyDescent="0.25">
      <c r="A2930" s="112">
        <v>45112</v>
      </c>
      <c r="B2930" s="21" t="s">
        <v>8856</v>
      </c>
      <c r="C2930" s="13" t="s">
        <v>8384</v>
      </c>
      <c r="D2930" s="764"/>
      <c r="E2930" s="22"/>
      <c r="F2930" s="19">
        <v>200000</v>
      </c>
      <c r="G2930" s="14">
        <f t="shared" si="57"/>
        <v>-200000</v>
      </c>
      <c r="H2930" s="1263"/>
    </row>
    <row r="2931" spans="1:8" hidden="1" x14ac:dyDescent="0.25">
      <c r="A2931" s="112">
        <v>45112</v>
      </c>
      <c r="B2931" s="21" t="s">
        <v>9344</v>
      </c>
      <c r="C2931" s="13" t="s">
        <v>8384</v>
      </c>
      <c r="D2931" s="764"/>
      <c r="E2931" s="22"/>
      <c r="F2931" s="19">
        <v>270000</v>
      </c>
      <c r="G2931" s="14">
        <f t="shared" si="57"/>
        <v>-270000</v>
      </c>
      <c r="H2931" s="1263"/>
    </row>
    <row r="2932" spans="1:8" hidden="1" x14ac:dyDescent="0.25">
      <c r="A2932" s="112">
        <v>45112</v>
      </c>
      <c r="B2932" s="21" t="s">
        <v>9649</v>
      </c>
      <c r="C2932" s="13" t="s">
        <v>8384</v>
      </c>
      <c r="D2932" s="764"/>
      <c r="E2932" s="22"/>
      <c r="F2932" s="19">
        <v>430000</v>
      </c>
      <c r="G2932" s="14">
        <f t="shared" si="57"/>
        <v>-430000</v>
      </c>
      <c r="H2932" s="1263"/>
    </row>
    <row r="2933" spans="1:8" hidden="1" x14ac:dyDescent="0.25">
      <c r="A2933" s="112">
        <v>45112</v>
      </c>
      <c r="B2933" s="21" t="s">
        <v>10139</v>
      </c>
      <c r="C2933" s="13" t="s">
        <v>8384</v>
      </c>
      <c r="D2933" s="764"/>
      <c r="E2933" s="22"/>
      <c r="F2933" s="19">
        <v>50000</v>
      </c>
      <c r="G2933" s="14">
        <f t="shared" si="57"/>
        <v>-50000</v>
      </c>
      <c r="H2933" s="1264"/>
    </row>
    <row r="2934" spans="1:8" hidden="1" x14ac:dyDescent="0.25">
      <c r="A2934" s="112">
        <v>45113</v>
      </c>
      <c r="B2934" s="21" t="s">
        <v>10459</v>
      </c>
      <c r="C2934" s="13" t="s">
        <v>164</v>
      </c>
      <c r="D2934" s="764" t="s">
        <v>10670</v>
      </c>
      <c r="E2934" s="22">
        <v>2840</v>
      </c>
      <c r="F2934" s="19"/>
      <c r="G2934" s="14">
        <f t="shared" ref="G2934" si="59">E2934-F2934</f>
        <v>2840</v>
      </c>
      <c r="H2934" s="13"/>
    </row>
    <row r="2935" spans="1:8" hidden="1" x14ac:dyDescent="0.25">
      <c r="A2935" s="112">
        <v>45110</v>
      </c>
      <c r="B2935" s="21" t="s">
        <v>10139</v>
      </c>
      <c r="C2935" s="13" t="s">
        <v>8384</v>
      </c>
      <c r="D2935" s="764" t="s">
        <v>10419</v>
      </c>
      <c r="E2935" s="22">
        <v>333836</v>
      </c>
      <c r="F2935" s="19"/>
      <c r="G2935" s="14">
        <f t="shared" ref="G2935:G3023" si="60">E2935-F2935</f>
        <v>333836</v>
      </c>
      <c r="H2935" s="13"/>
    </row>
    <row r="2936" spans="1:8" hidden="1" x14ac:dyDescent="0.25">
      <c r="A2936" s="112">
        <v>45114</v>
      </c>
      <c r="B2936" s="21" t="s">
        <v>8856</v>
      </c>
      <c r="C2936" s="13" t="s">
        <v>8384</v>
      </c>
      <c r="D2936" s="764" t="s">
        <v>10420</v>
      </c>
      <c r="E2936" s="22">
        <v>86737</v>
      </c>
      <c r="F2936" s="19"/>
      <c r="G2936" s="14">
        <f t="shared" si="60"/>
        <v>86737</v>
      </c>
      <c r="H2936" s="13"/>
    </row>
    <row r="2937" spans="1:8" hidden="1" x14ac:dyDescent="0.25">
      <c r="A2937" s="112">
        <v>45114</v>
      </c>
      <c r="B2937" s="21" t="s">
        <v>10284</v>
      </c>
      <c r="C2937" s="13" t="s">
        <v>8384</v>
      </c>
      <c r="D2937" s="764" t="s">
        <v>10421</v>
      </c>
      <c r="E2937" s="22">
        <v>164549</v>
      </c>
      <c r="F2937" s="19"/>
      <c r="G2937" s="14">
        <f t="shared" si="60"/>
        <v>164549</v>
      </c>
      <c r="H2937" s="13"/>
    </row>
    <row r="2938" spans="1:8" hidden="1" x14ac:dyDescent="0.25">
      <c r="A2938" s="112">
        <v>45114</v>
      </c>
      <c r="B2938" s="21" t="s">
        <v>10139</v>
      </c>
      <c r="C2938" s="13" t="s">
        <v>7465</v>
      </c>
      <c r="D2938" s="764" t="s">
        <v>10429</v>
      </c>
      <c r="E2938" s="22">
        <v>35200</v>
      </c>
      <c r="F2938" s="19"/>
      <c r="G2938" s="14">
        <f t="shared" si="60"/>
        <v>35200</v>
      </c>
      <c r="H2938" s="13" t="s">
        <v>10432</v>
      </c>
    </row>
    <row r="2939" spans="1:8" hidden="1" x14ac:dyDescent="0.25">
      <c r="A2939" s="112">
        <v>45114</v>
      </c>
      <c r="B2939" s="21" t="s">
        <v>9344</v>
      </c>
      <c r="C2939" s="13" t="s">
        <v>169</v>
      </c>
      <c r="D2939" s="775" t="s">
        <v>8956</v>
      </c>
      <c r="E2939" s="781">
        <v>7580</v>
      </c>
      <c r="F2939" s="19"/>
      <c r="G2939" s="14">
        <f t="shared" si="60"/>
        <v>7580</v>
      </c>
      <c r="H2939" s="54"/>
    </row>
    <row r="2940" spans="1:8" hidden="1" x14ac:dyDescent="0.25">
      <c r="A2940" s="112">
        <v>45118</v>
      </c>
      <c r="B2940" s="21" t="s">
        <v>10459</v>
      </c>
      <c r="C2940" s="13" t="s">
        <v>166</v>
      </c>
      <c r="D2940" s="1271" t="s">
        <v>10461</v>
      </c>
      <c r="E2940" s="781">
        <v>130000</v>
      </c>
      <c r="F2940" s="19"/>
      <c r="G2940" s="14">
        <f t="shared" si="60"/>
        <v>130000</v>
      </c>
      <c r="H2940" s="342" t="s">
        <v>9267</v>
      </c>
    </row>
    <row r="2941" spans="1:8" hidden="1" x14ac:dyDescent="0.25">
      <c r="A2941" s="112">
        <v>45118</v>
      </c>
      <c r="B2941" s="21" t="s">
        <v>8856</v>
      </c>
      <c r="C2941" s="13" t="s">
        <v>166</v>
      </c>
      <c r="D2941" s="1272"/>
      <c r="E2941" s="781">
        <v>115000</v>
      </c>
      <c r="F2941" s="19"/>
      <c r="G2941" s="14">
        <f t="shared" si="60"/>
        <v>115000</v>
      </c>
      <c r="H2941" s="342" t="s">
        <v>10462</v>
      </c>
    </row>
    <row r="2942" spans="1:8" hidden="1" x14ac:dyDescent="0.25">
      <c r="A2942" s="112">
        <v>45119</v>
      </c>
      <c r="B2942" s="21" t="s">
        <v>9757</v>
      </c>
      <c r="C2942" s="13" t="s">
        <v>8384</v>
      </c>
      <c r="D2942" s="764" t="s">
        <v>10422</v>
      </c>
      <c r="E2942" s="22">
        <v>407933</v>
      </c>
      <c r="F2942" s="19"/>
      <c r="G2942" s="14">
        <f t="shared" si="60"/>
        <v>407933</v>
      </c>
      <c r="H2942" s="13"/>
    </row>
    <row r="2943" spans="1:8" hidden="1" x14ac:dyDescent="0.25">
      <c r="A2943" s="112">
        <v>45119</v>
      </c>
      <c r="B2943" s="21" t="s">
        <v>8856</v>
      </c>
      <c r="C2943" s="13" t="s">
        <v>8384</v>
      </c>
      <c r="D2943" s="764" t="s">
        <v>10423</v>
      </c>
      <c r="E2943" s="22">
        <v>94569</v>
      </c>
      <c r="F2943" s="19"/>
      <c r="G2943" s="14">
        <f t="shared" si="60"/>
        <v>94569</v>
      </c>
      <c r="H2943" s="13"/>
    </row>
    <row r="2944" spans="1:8" hidden="1" x14ac:dyDescent="0.25">
      <c r="A2944" s="112">
        <v>45120</v>
      </c>
      <c r="B2944" s="21" t="s">
        <v>9955</v>
      </c>
      <c r="C2944" s="13" t="s">
        <v>1802</v>
      </c>
      <c r="D2944" s="764" t="s">
        <v>10666</v>
      </c>
      <c r="E2944" s="22">
        <v>7782</v>
      </c>
      <c r="F2944" s="19"/>
      <c r="G2944" s="14">
        <f t="shared" si="60"/>
        <v>7782</v>
      </c>
      <c r="H2944" s="973"/>
    </row>
    <row r="2945" spans="1:10" hidden="1" x14ac:dyDescent="0.25">
      <c r="A2945" s="112">
        <v>45120</v>
      </c>
      <c r="B2945" s="21" t="s">
        <v>10220</v>
      </c>
      <c r="C2945" s="13" t="s">
        <v>11302</v>
      </c>
      <c r="D2945" s="764"/>
      <c r="E2945" s="22">
        <v>4226000</v>
      </c>
      <c r="F2945" s="19"/>
      <c r="G2945" s="14">
        <f t="shared" si="60"/>
        <v>4226000</v>
      </c>
      <c r="H2945" s="973"/>
    </row>
    <row r="2946" spans="1:10" hidden="1" x14ac:dyDescent="0.25">
      <c r="A2946" s="112">
        <v>45120</v>
      </c>
      <c r="B2946" s="21" t="s">
        <v>10220</v>
      </c>
      <c r="C2946" s="13" t="s">
        <v>11302</v>
      </c>
      <c r="D2946" s="764"/>
      <c r="E2946" s="22"/>
      <c r="F2946" s="19">
        <v>975000</v>
      </c>
      <c r="G2946" s="14">
        <f t="shared" si="60"/>
        <v>-975000</v>
      </c>
      <c r="H2946" s="973" t="s">
        <v>10434</v>
      </c>
    </row>
    <row r="2947" spans="1:10" hidden="1" x14ac:dyDescent="0.25">
      <c r="A2947" s="112">
        <v>45120</v>
      </c>
      <c r="B2947" s="21" t="s">
        <v>1399</v>
      </c>
      <c r="C2947" s="13" t="s">
        <v>5680</v>
      </c>
      <c r="D2947" s="764"/>
      <c r="E2947" s="22"/>
      <c r="F2947" s="19">
        <v>200000</v>
      </c>
      <c r="G2947" s="14">
        <f t="shared" si="60"/>
        <v>-200000</v>
      </c>
      <c r="H2947" s="973" t="s">
        <v>10412</v>
      </c>
    </row>
    <row r="2948" spans="1:10" hidden="1" x14ac:dyDescent="0.25">
      <c r="A2948" s="112">
        <v>45124</v>
      </c>
      <c r="B2948" s="21" t="s">
        <v>10139</v>
      </c>
      <c r="C2948" s="13" t="s">
        <v>8384</v>
      </c>
      <c r="D2948" s="764" t="s">
        <v>10527</v>
      </c>
      <c r="E2948" s="22">
        <v>306968</v>
      </c>
      <c r="F2948" s="19"/>
      <c r="G2948" s="14">
        <f t="shared" si="60"/>
        <v>306968</v>
      </c>
      <c r="H2948" s="973"/>
    </row>
    <row r="2949" spans="1:10" hidden="1" x14ac:dyDescent="0.25">
      <c r="A2949" s="112">
        <v>45124</v>
      </c>
      <c r="B2949" s="21" t="s">
        <v>10284</v>
      </c>
      <c r="C2949" s="13" t="s">
        <v>8384</v>
      </c>
      <c r="D2949" s="764" t="s">
        <v>10528</v>
      </c>
      <c r="E2949" s="22">
        <v>100000</v>
      </c>
      <c r="F2949" s="19"/>
      <c r="G2949" s="14">
        <f t="shared" si="60"/>
        <v>100000</v>
      </c>
      <c r="H2949" s="973"/>
    </row>
    <row r="2950" spans="1:10" hidden="1" x14ac:dyDescent="0.25">
      <c r="A2950" s="112">
        <v>45124</v>
      </c>
      <c r="B2950" s="21" t="s">
        <v>9344</v>
      </c>
      <c r="C2950" s="13" t="s">
        <v>8384</v>
      </c>
      <c r="D2950" s="764" t="s">
        <v>9039</v>
      </c>
      <c r="E2950" s="22">
        <v>140886</v>
      </c>
      <c r="F2950" s="19"/>
      <c r="G2950" s="14">
        <f t="shared" si="60"/>
        <v>140886</v>
      </c>
      <c r="H2950" s="973"/>
    </row>
    <row r="2951" spans="1:10" hidden="1" x14ac:dyDescent="0.25">
      <c r="A2951" s="112">
        <v>45124</v>
      </c>
      <c r="B2951" s="21" t="s">
        <v>9649</v>
      </c>
      <c r="C2951" s="13" t="s">
        <v>166</v>
      </c>
      <c r="D2951" s="764"/>
      <c r="E2951" s="22"/>
      <c r="F2951" s="19">
        <v>64100</v>
      </c>
      <c r="G2951" s="14">
        <f t="shared" si="60"/>
        <v>-64100</v>
      </c>
      <c r="H2951" s="1240" t="s">
        <v>10468</v>
      </c>
      <c r="J2951" s="127"/>
    </row>
    <row r="2952" spans="1:10" hidden="1" x14ac:dyDescent="0.25">
      <c r="A2952" s="112">
        <v>45124</v>
      </c>
      <c r="B2952" s="21" t="s">
        <v>9757</v>
      </c>
      <c r="C2952" s="13" t="s">
        <v>166</v>
      </c>
      <c r="D2952" s="764"/>
      <c r="E2952" s="22"/>
      <c r="F2952" s="19">
        <v>66000</v>
      </c>
      <c r="G2952" s="14">
        <f t="shared" si="60"/>
        <v>-66000</v>
      </c>
      <c r="H2952" s="1240"/>
    </row>
    <row r="2953" spans="1:10" hidden="1" x14ac:dyDescent="0.25">
      <c r="A2953" s="112">
        <v>45124</v>
      </c>
      <c r="B2953" s="21" t="s">
        <v>9955</v>
      </c>
      <c r="C2953" s="13" t="s">
        <v>166</v>
      </c>
      <c r="D2953" s="764"/>
      <c r="E2953" s="22"/>
      <c r="F2953" s="19">
        <v>15800</v>
      </c>
      <c r="G2953" s="14">
        <f t="shared" si="60"/>
        <v>-15800</v>
      </c>
      <c r="H2953" s="1240"/>
    </row>
    <row r="2954" spans="1:10" hidden="1" x14ac:dyDescent="0.25">
      <c r="A2954" s="112">
        <v>45124</v>
      </c>
      <c r="B2954" s="21" t="s">
        <v>10459</v>
      </c>
      <c r="C2954" s="13" t="s">
        <v>166</v>
      </c>
      <c r="D2954" s="764"/>
      <c r="E2954" s="22"/>
      <c r="F2954" s="19">
        <v>13260</v>
      </c>
      <c r="G2954" s="14">
        <f t="shared" si="60"/>
        <v>-13260</v>
      </c>
      <c r="H2954" s="1240"/>
    </row>
    <row r="2955" spans="1:10" hidden="1" x14ac:dyDescent="0.25">
      <c r="A2955" s="112">
        <v>45124</v>
      </c>
      <c r="B2955" s="21" t="s">
        <v>8645</v>
      </c>
      <c r="C2955" s="13" t="s">
        <v>166</v>
      </c>
      <c r="D2955" s="764"/>
      <c r="E2955" s="22"/>
      <c r="F2955" s="19">
        <v>290840</v>
      </c>
      <c r="G2955" s="14">
        <f t="shared" si="60"/>
        <v>-290840</v>
      </c>
      <c r="H2955" s="1241"/>
    </row>
    <row r="2956" spans="1:10" hidden="1" x14ac:dyDescent="0.25">
      <c r="A2956" s="112">
        <v>45124</v>
      </c>
      <c r="B2956" s="981" t="s">
        <v>10367</v>
      </c>
      <c r="C2956" s="13" t="s">
        <v>168</v>
      </c>
      <c r="D2956" s="764" t="s">
        <v>10484</v>
      </c>
      <c r="E2956" s="22">
        <v>100000</v>
      </c>
      <c r="F2956" s="19"/>
      <c r="G2956" s="14">
        <f t="shared" si="60"/>
        <v>100000</v>
      </c>
      <c r="H2956" s="13" t="s">
        <v>10485</v>
      </c>
    </row>
    <row r="2957" spans="1:10" hidden="1" x14ac:dyDescent="0.25">
      <c r="A2957" s="112">
        <v>45124</v>
      </c>
      <c r="B2957" s="21" t="s">
        <v>10459</v>
      </c>
      <c r="C2957" s="13" t="s">
        <v>168</v>
      </c>
      <c r="D2957" s="764" t="s">
        <v>10512</v>
      </c>
      <c r="E2957" s="22">
        <v>1039700</v>
      </c>
      <c r="F2957" s="19"/>
      <c r="G2957" s="14">
        <f t="shared" si="60"/>
        <v>1039700</v>
      </c>
      <c r="H2957" s="13"/>
    </row>
    <row r="2958" spans="1:10" hidden="1" x14ac:dyDescent="0.25">
      <c r="A2958" s="112">
        <v>45124</v>
      </c>
      <c r="B2958" s="21" t="s">
        <v>10459</v>
      </c>
      <c r="C2958" s="13" t="s">
        <v>168</v>
      </c>
      <c r="D2958" s="764"/>
      <c r="E2958" s="22"/>
      <c r="F2958" s="19">
        <v>1039700</v>
      </c>
      <c r="G2958" s="14">
        <f t="shared" si="60"/>
        <v>-1039700</v>
      </c>
      <c r="H2958" s="13" t="s">
        <v>10513</v>
      </c>
    </row>
    <row r="2959" spans="1:10" hidden="1" x14ac:dyDescent="0.25">
      <c r="A2959" s="112">
        <v>45124</v>
      </c>
      <c r="B2959" s="21" t="s">
        <v>10220</v>
      </c>
      <c r="C2959" s="13" t="s">
        <v>180</v>
      </c>
      <c r="D2959" s="764" t="s">
        <v>10557</v>
      </c>
      <c r="E2959" s="22">
        <v>278840</v>
      </c>
      <c r="F2959" s="19"/>
      <c r="G2959" s="14">
        <f t="shared" si="60"/>
        <v>278840</v>
      </c>
      <c r="H2959" s="13"/>
    </row>
    <row r="2960" spans="1:10" hidden="1" x14ac:dyDescent="0.25">
      <c r="A2960" s="112">
        <v>45125</v>
      </c>
      <c r="B2960" s="21" t="s">
        <v>10284</v>
      </c>
      <c r="C2960" s="13" t="s">
        <v>1802</v>
      </c>
      <c r="D2960" s="764" t="s">
        <v>10667</v>
      </c>
      <c r="E2960" s="22">
        <v>286220</v>
      </c>
      <c r="F2960" s="19"/>
      <c r="G2960" s="14">
        <f t="shared" si="60"/>
        <v>286220</v>
      </c>
      <c r="H2960" s="13"/>
    </row>
    <row r="2961" spans="1:8" hidden="1" x14ac:dyDescent="0.25">
      <c r="A2961" s="112">
        <v>45125</v>
      </c>
      <c r="B2961" s="21" t="s">
        <v>9495</v>
      </c>
      <c r="C2961" s="13" t="s">
        <v>168</v>
      </c>
      <c r="D2961" s="764" t="s">
        <v>10514</v>
      </c>
      <c r="E2961" s="22">
        <v>9820</v>
      </c>
      <c r="F2961" s="19"/>
      <c r="G2961" s="14">
        <f t="shared" si="60"/>
        <v>9820</v>
      </c>
      <c r="H2961" s="13" t="s">
        <v>10516</v>
      </c>
    </row>
    <row r="2962" spans="1:8" hidden="1" x14ac:dyDescent="0.25">
      <c r="A2962" s="112">
        <v>45125</v>
      </c>
      <c r="B2962" s="21" t="s">
        <v>10459</v>
      </c>
      <c r="C2962" s="13" t="s">
        <v>168</v>
      </c>
      <c r="D2962" s="764" t="s">
        <v>9583</v>
      </c>
      <c r="E2962" s="22">
        <v>91053</v>
      </c>
      <c r="F2962" s="19"/>
      <c r="G2962" s="14">
        <f t="shared" si="60"/>
        <v>91053</v>
      </c>
      <c r="H2962" s="13" t="s">
        <v>10517</v>
      </c>
    </row>
    <row r="2963" spans="1:8" hidden="1" x14ac:dyDescent="0.25">
      <c r="A2963" s="112">
        <v>45125</v>
      </c>
      <c r="B2963" s="981" t="s">
        <v>10367</v>
      </c>
      <c r="C2963" s="13" t="s">
        <v>168</v>
      </c>
      <c r="D2963" s="764" t="s">
        <v>10515</v>
      </c>
      <c r="E2963" s="22">
        <v>92000</v>
      </c>
      <c r="F2963" s="109"/>
      <c r="G2963" s="14">
        <f t="shared" si="60"/>
        <v>92000</v>
      </c>
      <c r="H2963" s="13" t="s">
        <v>10518</v>
      </c>
    </row>
    <row r="2964" spans="1:8" hidden="1" x14ac:dyDescent="0.25">
      <c r="A2964" s="112">
        <v>45125</v>
      </c>
      <c r="B2964" s="21" t="s">
        <v>8856</v>
      </c>
      <c r="C2964" s="13" t="s">
        <v>166</v>
      </c>
      <c r="D2964" s="764"/>
      <c r="E2964" s="781"/>
      <c r="F2964" s="783">
        <v>115000</v>
      </c>
      <c r="G2964" s="782">
        <f t="shared" si="60"/>
        <v>-115000</v>
      </c>
      <c r="H2964" s="1208" t="s">
        <v>10498</v>
      </c>
    </row>
    <row r="2965" spans="1:8" ht="16.5" hidden="1" thickBot="1" x14ac:dyDescent="0.3">
      <c r="A2965" s="112">
        <v>45125</v>
      </c>
      <c r="B2965" s="21" t="s">
        <v>10459</v>
      </c>
      <c r="C2965" s="13" t="s">
        <v>166</v>
      </c>
      <c r="D2965" s="764"/>
      <c r="E2965" s="781"/>
      <c r="F2965" s="784">
        <v>130000</v>
      </c>
      <c r="G2965" s="782">
        <f t="shared" si="60"/>
        <v>-130000</v>
      </c>
      <c r="H2965" s="1210"/>
    </row>
    <row r="2966" spans="1:8" hidden="1" x14ac:dyDescent="0.25">
      <c r="A2966" s="112">
        <v>45126</v>
      </c>
      <c r="B2966" s="981" t="s">
        <v>10367</v>
      </c>
      <c r="C2966" s="13" t="s">
        <v>180</v>
      </c>
      <c r="D2966" s="764" t="s">
        <v>10558</v>
      </c>
      <c r="E2966" s="22">
        <v>18720</v>
      </c>
      <c r="F2966" s="111"/>
      <c r="G2966" s="14">
        <f t="shared" si="60"/>
        <v>18720</v>
      </c>
      <c r="H2966" s="13"/>
    </row>
    <row r="2967" spans="1:8" hidden="1" x14ac:dyDescent="0.25">
      <c r="A2967" s="112">
        <v>45127</v>
      </c>
      <c r="B2967" s="21" t="s">
        <v>8856</v>
      </c>
      <c r="C2967" s="13" t="s">
        <v>8384</v>
      </c>
      <c r="D2967" s="764" t="s">
        <v>10519</v>
      </c>
      <c r="E2967" s="22">
        <v>30441</v>
      </c>
      <c r="F2967" s="19"/>
      <c r="G2967" s="14">
        <f t="shared" si="60"/>
        <v>30441</v>
      </c>
      <c r="H2967" s="13"/>
    </row>
    <row r="2968" spans="1:8" hidden="1" x14ac:dyDescent="0.25">
      <c r="A2968" s="112">
        <v>45127</v>
      </c>
      <c r="B2968" s="21" t="s">
        <v>10139</v>
      </c>
      <c r="C2968" s="13" t="s">
        <v>8384</v>
      </c>
      <c r="D2968" s="764" t="s">
        <v>10520</v>
      </c>
      <c r="E2968" s="22">
        <v>70032</v>
      </c>
      <c r="F2968" s="19"/>
      <c r="G2968" s="14">
        <f t="shared" si="60"/>
        <v>70032</v>
      </c>
      <c r="H2968" s="13"/>
    </row>
    <row r="2969" spans="1:8" hidden="1" x14ac:dyDescent="0.25">
      <c r="A2969" s="112">
        <v>45127</v>
      </c>
      <c r="B2969" s="21" t="s">
        <v>9757</v>
      </c>
      <c r="C2969" s="13" t="s">
        <v>8384</v>
      </c>
      <c r="D2969" s="764" t="s">
        <v>10521</v>
      </c>
      <c r="E2969" s="22">
        <v>145910</v>
      </c>
      <c r="F2969" s="19"/>
      <c r="G2969" s="14">
        <f t="shared" si="60"/>
        <v>145910</v>
      </c>
      <c r="H2969" s="13"/>
    </row>
    <row r="2970" spans="1:8" hidden="1" x14ac:dyDescent="0.25">
      <c r="A2970" s="112">
        <v>45127</v>
      </c>
      <c r="B2970" s="21" t="s">
        <v>9344</v>
      </c>
      <c r="C2970" s="13" t="s">
        <v>8384</v>
      </c>
      <c r="D2970" s="764" t="s">
        <v>10522</v>
      </c>
      <c r="E2970" s="22">
        <v>78349</v>
      </c>
      <c r="F2970" s="109"/>
      <c r="G2970" s="14">
        <f t="shared" si="60"/>
        <v>78349</v>
      </c>
      <c r="H2970" s="13"/>
    </row>
    <row r="2971" spans="1:8" hidden="1" x14ac:dyDescent="0.25">
      <c r="A2971" s="112">
        <v>45127</v>
      </c>
      <c r="B2971" s="21" t="s">
        <v>8645</v>
      </c>
      <c r="C2971" s="13" t="s">
        <v>8384</v>
      </c>
      <c r="D2971" s="764"/>
      <c r="E2971" s="781"/>
      <c r="F2971" s="783">
        <v>12087</v>
      </c>
      <c r="G2971" s="782">
        <f t="shared" si="60"/>
        <v>-12087</v>
      </c>
      <c r="H2971" s="1259" t="s">
        <v>10539</v>
      </c>
    </row>
    <row r="2972" spans="1:8" hidden="1" x14ac:dyDescent="0.25">
      <c r="A2972" s="112">
        <v>45127</v>
      </c>
      <c r="B2972" s="21" t="s">
        <v>8856</v>
      </c>
      <c r="C2972" s="13" t="s">
        <v>8384</v>
      </c>
      <c r="D2972" s="764"/>
      <c r="E2972" s="781"/>
      <c r="F2972" s="141">
        <v>182717</v>
      </c>
      <c r="G2972" s="782">
        <f t="shared" si="60"/>
        <v>-182717</v>
      </c>
      <c r="H2972" s="1260"/>
    </row>
    <row r="2973" spans="1:8" hidden="1" x14ac:dyDescent="0.25">
      <c r="A2973" s="112">
        <v>45127</v>
      </c>
      <c r="B2973" s="21" t="s">
        <v>9344</v>
      </c>
      <c r="C2973" s="13" t="s">
        <v>8384</v>
      </c>
      <c r="D2973" s="764"/>
      <c r="E2973" s="781"/>
      <c r="F2973" s="141">
        <v>190000</v>
      </c>
      <c r="G2973" s="782">
        <f t="shared" si="60"/>
        <v>-190000</v>
      </c>
      <c r="H2973" s="1260"/>
    </row>
    <row r="2974" spans="1:8" hidden="1" x14ac:dyDescent="0.25">
      <c r="A2974" s="112">
        <v>45127</v>
      </c>
      <c r="B2974" s="21" t="s">
        <v>9649</v>
      </c>
      <c r="C2974" s="13" t="s">
        <v>8384</v>
      </c>
      <c r="D2974" s="764"/>
      <c r="E2974" s="781"/>
      <c r="F2974" s="141">
        <v>45196</v>
      </c>
      <c r="G2974" s="782">
        <f t="shared" si="60"/>
        <v>-45196</v>
      </c>
      <c r="H2974" s="1260"/>
    </row>
    <row r="2975" spans="1:8" hidden="1" x14ac:dyDescent="0.25">
      <c r="A2975" s="112">
        <v>45127</v>
      </c>
      <c r="B2975" s="21" t="s">
        <v>9757</v>
      </c>
      <c r="C2975" s="13" t="s">
        <v>8384</v>
      </c>
      <c r="D2975" s="764"/>
      <c r="E2975" s="781"/>
      <c r="F2975" s="141">
        <v>190000</v>
      </c>
      <c r="G2975" s="782">
        <f t="shared" si="60"/>
        <v>-190000</v>
      </c>
      <c r="H2975" s="1260"/>
    </row>
    <row r="2976" spans="1:8" hidden="1" x14ac:dyDescent="0.25">
      <c r="A2976" s="112">
        <v>45127</v>
      </c>
      <c r="B2976" s="21" t="s">
        <v>10139</v>
      </c>
      <c r="C2976" s="13" t="s">
        <v>8384</v>
      </c>
      <c r="D2976" s="764"/>
      <c r="E2976" s="781"/>
      <c r="F2976" s="141">
        <v>190000</v>
      </c>
      <c r="G2976" s="782">
        <f t="shared" si="60"/>
        <v>-190000</v>
      </c>
      <c r="H2976" s="1260"/>
    </row>
    <row r="2977" spans="1:8" ht="16.5" hidden="1" thickBot="1" x14ac:dyDescent="0.3">
      <c r="A2977" s="112">
        <v>45127</v>
      </c>
      <c r="B2977" s="21" t="s">
        <v>10284</v>
      </c>
      <c r="C2977" s="13" t="s">
        <v>8384</v>
      </c>
      <c r="D2977" s="764"/>
      <c r="E2977" s="781"/>
      <c r="F2977" s="784">
        <v>190000</v>
      </c>
      <c r="G2977" s="782">
        <f t="shared" si="60"/>
        <v>-190000</v>
      </c>
      <c r="H2977" s="1261"/>
    </row>
    <row r="2978" spans="1:8" ht="21" hidden="1" x14ac:dyDescent="0.25">
      <c r="A2978" s="112">
        <v>45127</v>
      </c>
      <c r="B2978" s="21" t="s">
        <v>10559</v>
      </c>
      <c r="C2978" s="13" t="s">
        <v>180</v>
      </c>
      <c r="D2978" s="764" t="s">
        <v>10560</v>
      </c>
      <c r="E2978" s="781">
        <v>120960</v>
      </c>
      <c r="F2978" s="213"/>
      <c r="G2978" s="782">
        <f t="shared" si="60"/>
        <v>120960</v>
      </c>
      <c r="H2978" s="974"/>
    </row>
    <row r="2979" spans="1:8" hidden="1" x14ac:dyDescent="0.25">
      <c r="A2979" s="112">
        <v>45128</v>
      </c>
      <c r="B2979" s="21" t="s">
        <v>10459</v>
      </c>
      <c r="C2979" s="13" t="s">
        <v>166</v>
      </c>
      <c r="D2979" s="764" t="s">
        <v>10791</v>
      </c>
      <c r="E2979" s="22">
        <v>27640</v>
      </c>
      <c r="F2979" s="111"/>
      <c r="G2979" s="14">
        <f t="shared" ref="G2979" si="61">E2979-F2979</f>
        <v>27640</v>
      </c>
      <c r="H2979" s="13" t="s">
        <v>10526</v>
      </c>
    </row>
    <row r="2980" spans="1:8" hidden="1" x14ac:dyDescent="0.25">
      <c r="A2980" s="112">
        <v>45128</v>
      </c>
      <c r="B2980" s="21" t="s">
        <v>8856</v>
      </c>
      <c r="C2980" s="13" t="s">
        <v>166</v>
      </c>
      <c r="D2980" s="764" t="s">
        <v>10525</v>
      </c>
      <c r="E2980" s="22">
        <v>22500</v>
      </c>
      <c r="F2980" s="111"/>
      <c r="G2980" s="14">
        <f t="shared" si="60"/>
        <v>22500</v>
      </c>
      <c r="H2980" s="13" t="s">
        <v>10526</v>
      </c>
    </row>
    <row r="2981" spans="1:8" hidden="1" x14ac:dyDescent="0.25">
      <c r="A2981" s="112">
        <v>45129</v>
      </c>
      <c r="B2981" s="21" t="s">
        <v>10284</v>
      </c>
      <c r="C2981" s="13" t="s">
        <v>168</v>
      </c>
      <c r="D2981" s="764" t="s">
        <v>10556</v>
      </c>
      <c r="E2981" s="22">
        <v>188000</v>
      </c>
      <c r="F2981" s="111"/>
      <c r="G2981" s="14">
        <f t="shared" si="60"/>
        <v>188000</v>
      </c>
      <c r="H2981" s="13"/>
    </row>
    <row r="2982" spans="1:8" hidden="1" x14ac:dyDescent="0.25">
      <c r="A2982" s="112">
        <v>45131</v>
      </c>
      <c r="B2982" s="21" t="s">
        <v>9344</v>
      </c>
      <c r="C2982" s="13" t="s">
        <v>169</v>
      </c>
      <c r="D2982" s="764" t="s">
        <v>10561</v>
      </c>
      <c r="E2982" s="22">
        <v>76250</v>
      </c>
      <c r="F2982" s="19"/>
      <c r="G2982" s="14">
        <f t="shared" si="60"/>
        <v>76250</v>
      </c>
      <c r="H2982" s="13"/>
    </row>
    <row r="2983" spans="1:8" hidden="1" x14ac:dyDescent="0.25">
      <c r="A2983" s="112">
        <v>45131</v>
      </c>
      <c r="B2983" s="21" t="s">
        <v>8864</v>
      </c>
      <c r="C2983" s="13" t="s">
        <v>7465</v>
      </c>
      <c r="D2983" s="764"/>
      <c r="E2983" s="22"/>
      <c r="F2983" s="19">
        <v>385000</v>
      </c>
      <c r="G2983" s="14">
        <f t="shared" si="60"/>
        <v>-385000</v>
      </c>
      <c r="H2983" s="13" t="s">
        <v>10574</v>
      </c>
    </row>
    <row r="2984" spans="1:8" hidden="1" x14ac:dyDescent="0.25">
      <c r="A2984" s="112">
        <v>45132</v>
      </c>
      <c r="B2984" s="21" t="s">
        <v>9955</v>
      </c>
      <c r="C2984" s="13" t="s">
        <v>1802</v>
      </c>
      <c r="D2984" s="764" t="s">
        <v>10668</v>
      </c>
      <c r="E2984" s="22">
        <v>54431</v>
      </c>
      <c r="F2984" s="19"/>
      <c r="G2984" s="14">
        <f t="shared" si="60"/>
        <v>54431</v>
      </c>
      <c r="H2984" s="13"/>
    </row>
    <row r="2985" spans="1:8" hidden="1" x14ac:dyDescent="0.25">
      <c r="A2985" s="112">
        <v>45132</v>
      </c>
      <c r="B2985" s="21" t="s">
        <v>10459</v>
      </c>
      <c r="C2985" s="13" t="s">
        <v>168</v>
      </c>
      <c r="D2985" s="764" t="s">
        <v>9972</v>
      </c>
      <c r="E2985" s="22">
        <v>24000</v>
      </c>
      <c r="F2985" s="19"/>
      <c r="G2985" s="14">
        <f t="shared" si="60"/>
        <v>24000</v>
      </c>
      <c r="H2985" s="13"/>
    </row>
    <row r="2986" spans="1:8" hidden="1" x14ac:dyDescent="0.25">
      <c r="A2986" s="112">
        <v>45132</v>
      </c>
      <c r="B2986" s="21" t="s">
        <v>10284</v>
      </c>
      <c r="C2986" s="13" t="s">
        <v>168</v>
      </c>
      <c r="D2986" s="764" t="s">
        <v>10608</v>
      </c>
      <c r="E2986" s="22"/>
      <c r="F2986" s="19"/>
      <c r="G2986" s="14">
        <f t="shared" si="60"/>
        <v>0</v>
      </c>
      <c r="H2986" s="13"/>
    </row>
    <row r="2987" spans="1:8" hidden="1" x14ac:dyDescent="0.25">
      <c r="A2987" s="112">
        <v>45132</v>
      </c>
      <c r="B2987" s="21" t="s">
        <v>8547</v>
      </c>
      <c r="C2987" s="13" t="s">
        <v>168</v>
      </c>
      <c r="D2987" s="764" t="s">
        <v>10609</v>
      </c>
      <c r="E2987" s="22">
        <v>83200</v>
      </c>
      <c r="F2987" s="19"/>
      <c r="G2987" s="14">
        <f t="shared" si="60"/>
        <v>83200</v>
      </c>
      <c r="H2987" s="13"/>
    </row>
    <row r="2988" spans="1:8" hidden="1" x14ac:dyDescent="0.25">
      <c r="A2988" s="112">
        <v>45133</v>
      </c>
      <c r="B2988" s="21" t="s">
        <v>9344</v>
      </c>
      <c r="C2988" s="13" t="s">
        <v>7465</v>
      </c>
      <c r="D2988" s="764" t="s">
        <v>10611</v>
      </c>
      <c r="E2988" s="22">
        <v>136390</v>
      </c>
      <c r="F2988" s="19"/>
      <c r="G2988" s="14">
        <f t="shared" si="60"/>
        <v>136390</v>
      </c>
      <c r="H2988" s="13"/>
    </row>
    <row r="2989" spans="1:8" hidden="1" x14ac:dyDescent="0.25">
      <c r="A2989" s="112">
        <v>45133</v>
      </c>
      <c r="B2989" s="21" t="s">
        <v>9974</v>
      </c>
      <c r="C2989" s="13" t="s">
        <v>7465</v>
      </c>
      <c r="D2989" s="764" t="s">
        <v>10612</v>
      </c>
      <c r="E2989" s="22">
        <v>10125</v>
      </c>
      <c r="F2989" s="19"/>
      <c r="G2989" s="14">
        <f t="shared" si="60"/>
        <v>10125</v>
      </c>
      <c r="H2989" s="13"/>
    </row>
    <row r="2990" spans="1:8" hidden="1" x14ac:dyDescent="0.25">
      <c r="A2990" s="112">
        <v>45133</v>
      </c>
      <c r="B2990" s="21" t="s">
        <v>9495</v>
      </c>
      <c r="C2990" s="13" t="s">
        <v>8384</v>
      </c>
      <c r="D2990" s="764" t="s">
        <v>10613</v>
      </c>
      <c r="E2990" s="22">
        <v>28019</v>
      </c>
      <c r="F2990" s="19"/>
      <c r="G2990" s="14">
        <f t="shared" si="60"/>
        <v>28019</v>
      </c>
      <c r="H2990" s="13"/>
    </row>
    <row r="2991" spans="1:8" hidden="1" x14ac:dyDescent="0.25">
      <c r="A2991" s="112">
        <v>45133</v>
      </c>
      <c r="B2991" s="21" t="s">
        <v>9344</v>
      </c>
      <c r="C2991" s="13" t="s">
        <v>8384</v>
      </c>
      <c r="D2991" s="764" t="s">
        <v>10614</v>
      </c>
      <c r="E2991" s="22">
        <v>92172</v>
      </c>
      <c r="F2991" s="19"/>
      <c r="G2991" s="14">
        <f t="shared" si="60"/>
        <v>92172</v>
      </c>
      <c r="H2991" s="13"/>
    </row>
    <row r="2992" spans="1:8" hidden="1" x14ac:dyDescent="0.25">
      <c r="A2992" s="112">
        <v>45136</v>
      </c>
      <c r="B2992" s="21" t="s">
        <v>10220</v>
      </c>
      <c r="C2992" s="13" t="s">
        <v>8384</v>
      </c>
      <c r="D2992" s="764" t="s">
        <v>10615</v>
      </c>
      <c r="E2992" s="22">
        <v>149586</v>
      </c>
      <c r="F2992" s="19"/>
      <c r="G2992" s="14">
        <f t="shared" si="60"/>
        <v>149586</v>
      </c>
      <c r="H2992" s="13"/>
    </row>
    <row r="2993" spans="1:8" hidden="1" x14ac:dyDescent="0.25">
      <c r="A2993" s="112">
        <v>45138</v>
      </c>
      <c r="B2993" s="981" t="s">
        <v>10367</v>
      </c>
      <c r="C2993" s="13" t="s">
        <v>166</v>
      </c>
      <c r="D2993" s="764" t="s">
        <v>10792</v>
      </c>
      <c r="E2993" s="22">
        <v>13755</v>
      </c>
      <c r="F2993" s="19"/>
      <c r="G2993" s="14">
        <f t="shared" si="60"/>
        <v>13755</v>
      </c>
      <c r="H2993" s="13"/>
    </row>
    <row r="2994" spans="1:8" hidden="1" x14ac:dyDescent="0.25">
      <c r="A2994" s="112">
        <v>45138</v>
      </c>
      <c r="B2994" s="981" t="s">
        <v>9820</v>
      </c>
      <c r="C2994" s="13" t="s">
        <v>168</v>
      </c>
      <c r="D2994" s="764" t="s">
        <v>11773</v>
      </c>
      <c r="E2994" s="22">
        <v>1741376</v>
      </c>
      <c r="F2994" s="19"/>
      <c r="G2994" s="14">
        <f t="shared" si="60"/>
        <v>1741376</v>
      </c>
      <c r="H2994" s="13"/>
    </row>
    <row r="2995" spans="1:8" hidden="1" x14ac:dyDescent="0.25">
      <c r="A2995" s="112">
        <v>45139</v>
      </c>
      <c r="B2995" s="21" t="s">
        <v>10559</v>
      </c>
      <c r="C2995" s="13" t="s">
        <v>169</v>
      </c>
      <c r="D2995" s="764" t="s">
        <v>9351</v>
      </c>
      <c r="E2995" s="22">
        <v>7580</v>
      </c>
      <c r="F2995" s="19"/>
      <c r="G2995" s="14">
        <f t="shared" si="60"/>
        <v>7580</v>
      </c>
      <c r="H2995" s="13"/>
    </row>
    <row r="2996" spans="1:8" hidden="1" x14ac:dyDescent="0.25">
      <c r="A2996" s="112">
        <v>45139</v>
      </c>
      <c r="B2996" s="21" t="s">
        <v>10139</v>
      </c>
      <c r="C2996" s="13" t="s">
        <v>8384</v>
      </c>
      <c r="D2996" s="764"/>
      <c r="E2996" s="22"/>
      <c r="F2996" s="19">
        <v>895000</v>
      </c>
      <c r="G2996" s="14">
        <f t="shared" si="60"/>
        <v>-895000</v>
      </c>
      <c r="H2996" s="13" t="s">
        <v>10473</v>
      </c>
    </row>
    <row r="2997" spans="1:8" hidden="1" x14ac:dyDescent="0.25">
      <c r="A2997" s="112">
        <v>45139</v>
      </c>
      <c r="B2997" s="21" t="s">
        <v>10220</v>
      </c>
      <c r="C2997" s="13" t="s">
        <v>180</v>
      </c>
      <c r="D2997" s="764" t="s">
        <v>10713</v>
      </c>
      <c r="E2997" s="22">
        <v>99200</v>
      </c>
      <c r="F2997" s="19"/>
      <c r="G2997" s="14">
        <f t="shared" si="60"/>
        <v>99200</v>
      </c>
      <c r="H2997" s="13"/>
    </row>
    <row r="2998" spans="1:8" hidden="1" x14ac:dyDescent="0.25">
      <c r="A2998" s="112">
        <v>45140</v>
      </c>
      <c r="B2998" s="21" t="s">
        <v>10459</v>
      </c>
      <c r="C2998" s="13" t="s">
        <v>164</v>
      </c>
      <c r="D2998" s="764" t="s">
        <v>10671</v>
      </c>
      <c r="E2998" s="22">
        <v>34252</v>
      </c>
      <c r="F2998" s="19"/>
      <c r="G2998" s="14">
        <f t="shared" si="60"/>
        <v>34252</v>
      </c>
      <c r="H2998" s="13"/>
    </row>
    <row r="2999" spans="1:8" hidden="1" x14ac:dyDescent="0.25">
      <c r="A2999" s="112">
        <v>45141</v>
      </c>
      <c r="B2999" s="21" t="s">
        <v>10559</v>
      </c>
      <c r="C2999" s="13" t="s">
        <v>7465</v>
      </c>
      <c r="D2999" s="764" t="s">
        <v>10673</v>
      </c>
      <c r="E2999" s="22">
        <v>752630</v>
      </c>
      <c r="F2999" s="19"/>
      <c r="G2999" s="14">
        <f t="shared" si="60"/>
        <v>752630</v>
      </c>
      <c r="H2999" s="13"/>
    </row>
    <row r="3000" spans="1:8" hidden="1" x14ac:dyDescent="0.25">
      <c r="A3000" s="112">
        <v>45141</v>
      </c>
      <c r="B3000" s="21" t="s">
        <v>10890</v>
      </c>
      <c r="C3000" s="13" t="s">
        <v>1802</v>
      </c>
      <c r="D3000" s="764" t="s">
        <v>9954</v>
      </c>
      <c r="E3000" s="22">
        <v>75050</v>
      </c>
      <c r="F3000" s="19"/>
      <c r="G3000" s="14">
        <f t="shared" si="60"/>
        <v>75050</v>
      </c>
      <c r="H3000" s="13"/>
    </row>
    <row r="3001" spans="1:8" hidden="1" x14ac:dyDescent="0.25">
      <c r="A3001" s="112">
        <v>45141</v>
      </c>
      <c r="B3001" s="21" t="s">
        <v>10220</v>
      </c>
      <c r="C3001" s="13" t="s">
        <v>8384</v>
      </c>
      <c r="D3001" s="764" t="s">
        <v>10675</v>
      </c>
      <c r="E3001" s="22">
        <v>447395</v>
      </c>
      <c r="F3001" s="19"/>
      <c r="G3001" s="14">
        <f t="shared" si="60"/>
        <v>447395</v>
      </c>
      <c r="H3001" s="13"/>
    </row>
    <row r="3002" spans="1:8" hidden="1" x14ac:dyDescent="0.25">
      <c r="A3002" s="112">
        <v>45141</v>
      </c>
      <c r="B3002" s="21" t="s">
        <v>10139</v>
      </c>
      <c r="C3002" s="13" t="s">
        <v>8384</v>
      </c>
      <c r="D3002" s="764" t="s">
        <v>10676</v>
      </c>
      <c r="E3002" s="22">
        <v>51609</v>
      </c>
      <c r="F3002" s="19"/>
      <c r="G3002" s="14">
        <f t="shared" si="60"/>
        <v>51609</v>
      </c>
      <c r="H3002" s="13"/>
    </row>
    <row r="3003" spans="1:8" hidden="1" x14ac:dyDescent="0.25">
      <c r="A3003" s="112">
        <v>45141</v>
      </c>
      <c r="B3003" s="21" t="s">
        <v>9344</v>
      </c>
      <c r="C3003" s="13" t="s">
        <v>8384</v>
      </c>
      <c r="D3003" s="764" t="s">
        <v>10677</v>
      </c>
      <c r="E3003" s="22">
        <v>24550</v>
      </c>
      <c r="F3003" s="19"/>
      <c r="G3003" s="14">
        <f t="shared" si="60"/>
        <v>24550</v>
      </c>
      <c r="H3003" s="13"/>
    </row>
    <row r="3004" spans="1:8" hidden="1" x14ac:dyDescent="0.25">
      <c r="A3004" s="112">
        <v>45141</v>
      </c>
      <c r="B3004" s="21" t="s">
        <v>10559</v>
      </c>
      <c r="C3004" s="13" t="s">
        <v>8384</v>
      </c>
      <c r="D3004" s="764" t="s">
        <v>10678</v>
      </c>
      <c r="E3004" s="22">
        <v>11574</v>
      </c>
      <c r="F3004" s="19"/>
      <c r="G3004" s="14">
        <f t="shared" si="60"/>
        <v>11574</v>
      </c>
      <c r="H3004" s="13"/>
    </row>
    <row r="3005" spans="1:8" hidden="1" x14ac:dyDescent="0.25">
      <c r="A3005" s="112">
        <v>45141</v>
      </c>
      <c r="B3005" s="981" t="s">
        <v>10367</v>
      </c>
      <c r="C3005" s="13" t="s">
        <v>8384</v>
      </c>
      <c r="D3005" s="764" t="s">
        <v>10679</v>
      </c>
      <c r="E3005" s="22">
        <v>118168</v>
      </c>
      <c r="F3005" s="19"/>
      <c r="G3005" s="14">
        <f t="shared" si="60"/>
        <v>118168</v>
      </c>
      <c r="H3005" s="13"/>
    </row>
    <row r="3006" spans="1:8" hidden="1" x14ac:dyDescent="0.25">
      <c r="A3006" s="112">
        <v>45142</v>
      </c>
      <c r="B3006" s="21" t="s">
        <v>10459</v>
      </c>
      <c r="C3006" s="13" t="s">
        <v>164</v>
      </c>
      <c r="D3006" s="764" t="s">
        <v>10672</v>
      </c>
      <c r="E3006" s="22">
        <v>14831</v>
      </c>
      <c r="F3006" s="19"/>
      <c r="G3006" s="14">
        <f t="shared" si="60"/>
        <v>14831</v>
      </c>
      <c r="H3006" s="13"/>
    </row>
    <row r="3007" spans="1:8" hidden="1" x14ac:dyDescent="0.25">
      <c r="A3007" s="112">
        <v>45142</v>
      </c>
      <c r="B3007" s="21" t="s">
        <v>9974</v>
      </c>
      <c r="C3007" s="13" t="s">
        <v>169</v>
      </c>
      <c r="D3007" s="764" t="s">
        <v>10796</v>
      </c>
      <c r="E3007" s="22">
        <v>32035</v>
      </c>
      <c r="F3007" s="19"/>
      <c r="G3007" s="14">
        <f t="shared" si="60"/>
        <v>32035</v>
      </c>
      <c r="H3007" s="13"/>
    </row>
    <row r="3008" spans="1:8" hidden="1" x14ac:dyDescent="0.25">
      <c r="A3008" s="112">
        <v>45143</v>
      </c>
      <c r="B3008" s="21" t="s">
        <v>10284</v>
      </c>
      <c r="C3008" s="13" t="s">
        <v>1802</v>
      </c>
      <c r="D3008" s="764"/>
      <c r="E3008" s="22"/>
      <c r="F3008" s="19">
        <v>16490</v>
      </c>
      <c r="G3008" s="14">
        <f t="shared" si="60"/>
        <v>-16490</v>
      </c>
      <c r="H3008" s="13" t="s">
        <v>4469</v>
      </c>
    </row>
    <row r="3009" spans="1:8" hidden="1" x14ac:dyDescent="0.25">
      <c r="A3009" s="112">
        <v>45143</v>
      </c>
      <c r="B3009" s="21" t="s">
        <v>9344</v>
      </c>
      <c r="C3009" s="13" t="s">
        <v>7465</v>
      </c>
      <c r="D3009" s="764" t="s">
        <v>10674</v>
      </c>
      <c r="E3009" s="22">
        <v>153990</v>
      </c>
      <c r="F3009" s="19"/>
      <c r="G3009" s="14">
        <f t="shared" si="60"/>
        <v>153990</v>
      </c>
      <c r="H3009" s="13"/>
    </row>
    <row r="3010" spans="1:8" hidden="1" x14ac:dyDescent="0.25">
      <c r="A3010" s="112">
        <v>45143</v>
      </c>
      <c r="B3010" s="21" t="s">
        <v>10220</v>
      </c>
      <c r="C3010" s="13" t="s">
        <v>8384</v>
      </c>
      <c r="D3010" s="764" t="s">
        <v>10680</v>
      </c>
      <c r="E3010" s="22">
        <v>119072</v>
      </c>
      <c r="F3010" s="19"/>
      <c r="G3010" s="14">
        <f t="shared" si="60"/>
        <v>119072</v>
      </c>
      <c r="H3010" s="13"/>
    </row>
    <row r="3011" spans="1:8" hidden="1" x14ac:dyDescent="0.25">
      <c r="A3011" s="112">
        <v>45143</v>
      </c>
      <c r="B3011" s="21" t="s">
        <v>10284</v>
      </c>
      <c r="C3011" s="13" t="s">
        <v>1802</v>
      </c>
      <c r="D3011" s="764"/>
      <c r="E3011" s="22"/>
      <c r="F3011" s="19">
        <v>231000</v>
      </c>
      <c r="G3011" s="14">
        <f t="shared" si="60"/>
        <v>-231000</v>
      </c>
      <c r="H3011" s="13" t="s">
        <v>10207</v>
      </c>
    </row>
    <row r="3012" spans="1:8" hidden="1" x14ac:dyDescent="0.25">
      <c r="A3012" s="112">
        <v>45147</v>
      </c>
      <c r="B3012" s="21" t="s">
        <v>10459</v>
      </c>
      <c r="C3012" s="13" t="s">
        <v>168</v>
      </c>
      <c r="D3012" s="764" t="s">
        <v>10732</v>
      </c>
      <c r="E3012" s="22">
        <v>88971</v>
      </c>
      <c r="F3012" s="19"/>
      <c r="G3012" s="14">
        <f t="shared" si="60"/>
        <v>88971</v>
      </c>
      <c r="H3012" s="13"/>
    </row>
    <row r="3013" spans="1:8" hidden="1" x14ac:dyDescent="0.25">
      <c r="A3013" s="112">
        <v>45148</v>
      </c>
      <c r="B3013" s="21" t="s">
        <v>10139</v>
      </c>
      <c r="C3013" s="13" t="s">
        <v>8384</v>
      </c>
      <c r="D3013" s="764" t="s">
        <v>10820</v>
      </c>
      <c r="E3013" s="22">
        <v>49067</v>
      </c>
      <c r="F3013" s="19"/>
      <c r="G3013" s="14">
        <f t="shared" si="60"/>
        <v>49067</v>
      </c>
      <c r="H3013" s="13"/>
    </row>
    <row r="3014" spans="1:8" hidden="1" x14ac:dyDescent="0.25">
      <c r="A3014" s="112">
        <v>45149</v>
      </c>
      <c r="B3014" s="981" t="s">
        <v>10367</v>
      </c>
      <c r="C3014" s="13" t="s">
        <v>8384</v>
      </c>
      <c r="D3014" s="764" t="s">
        <v>10821</v>
      </c>
      <c r="E3014" s="22">
        <v>70850</v>
      </c>
      <c r="F3014" s="19"/>
      <c r="G3014" s="14">
        <f t="shared" si="60"/>
        <v>70850</v>
      </c>
      <c r="H3014" s="13"/>
    </row>
    <row r="3015" spans="1:8" hidden="1" x14ac:dyDescent="0.25">
      <c r="A3015" s="112">
        <v>45149</v>
      </c>
      <c r="B3015" s="21" t="s">
        <v>10139</v>
      </c>
      <c r="C3015" s="13" t="s">
        <v>166</v>
      </c>
      <c r="D3015" s="764" t="s">
        <v>10827</v>
      </c>
      <c r="E3015" s="22">
        <v>20300</v>
      </c>
      <c r="F3015" s="19"/>
      <c r="G3015" s="14">
        <f t="shared" si="60"/>
        <v>20300</v>
      </c>
      <c r="H3015" s="53"/>
    </row>
    <row r="3016" spans="1:8" hidden="1" x14ac:dyDescent="0.25">
      <c r="A3016" s="112">
        <v>45149</v>
      </c>
      <c r="B3016" s="21" t="s">
        <v>10220</v>
      </c>
      <c r="C3016" s="13" t="s">
        <v>7465</v>
      </c>
      <c r="D3016" s="764" t="s">
        <v>10832</v>
      </c>
      <c r="E3016" s="22">
        <v>67956</v>
      </c>
      <c r="F3016" s="19"/>
      <c r="G3016" s="14">
        <f t="shared" si="60"/>
        <v>67956</v>
      </c>
      <c r="H3016" s="53"/>
    </row>
    <row r="3017" spans="1:8" hidden="1" x14ac:dyDescent="0.25">
      <c r="A3017" s="112">
        <v>45150</v>
      </c>
      <c r="B3017" s="21" t="s">
        <v>10139</v>
      </c>
      <c r="C3017" s="13" t="s">
        <v>8384</v>
      </c>
      <c r="D3017" s="764" t="s">
        <v>10822</v>
      </c>
      <c r="E3017" s="22">
        <v>30498</v>
      </c>
      <c r="F3017" s="19"/>
      <c r="G3017" s="14">
        <f t="shared" si="60"/>
        <v>30498</v>
      </c>
      <c r="H3017" s="53"/>
    </row>
    <row r="3018" spans="1:8" hidden="1" x14ac:dyDescent="0.25">
      <c r="A3018" s="112">
        <v>45150</v>
      </c>
      <c r="B3018" s="21" t="s">
        <v>10139</v>
      </c>
      <c r="C3018" s="13" t="s">
        <v>164</v>
      </c>
      <c r="D3018" s="764" t="s">
        <v>11022</v>
      </c>
      <c r="E3018" s="22">
        <v>6023</v>
      </c>
      <c r="F3018" s="19"/>
      <c r="G3018" s="14">
        <f t="shared" si="60"/>
        <v>6023</v>
      </c>
      <c r="H3018" s="53"/>
    </row>
    <row r="3019" spans="1:8" hidden="1" x14ac:dyDescent="0.25">
      <c r="A3019" s="112">
        <v>45153</v>
      </c>
      <c r="B3019" s="21" t="s">
        <v>7914</v>
      </c>
      <c r="C3019" s="13" t="s">
        <v>7465</v>
      </c>
      <c r="D3019" s="764"/>
      <c r="E3019" s="22"/>
      <c r="F3019" s="19">
        <v>665882</v>
      </c>
      <c r="G3019" s="14">
        <f t="shared" si="60"/>
        <v>-665882</v>
      </c>
      <c r="H3019" s="1232" t="s">
        <v>10740</v>
      </c>
    </row>
    <row r="3020" spans="1:8" hidden="1" x14ac:dyDescent="0.25">
      <c r="A3020" s="112">
        <v>45153</v>
      </c>
      <c r="B3020" s="21" t="s">
        <v>8864</v>
      </c>
      <c r="C3020" s="13" t="s">
        <v>7465</v>
      </c>
      <c r="D3020" s="764"/>
      <c r="E3020" s="22"/>
      <c r="F3020" s="19">
        <v>201658</v>
      </c>
      <c r="G3020" s="14">
        <f t="shared" si="60"/>
        <v>-201658</v>
      </c>
      <c r="H3020" s="1233"/>
    </row>
    <row r="3021" spans="1:8" hidden="1" x14ac:dyDescent="0.25">
      <c r="A3021" s="112">
        <v>45153</v>
      </c>
      <c r="B3021" s="21" t="s">
        <v>9649</v>
      </c>
      <c r="C3021" s="13" t="s">
        <v>7465</v>
      </c>
      <c r="D3021" s="764"/>
      <c r="E3021" s="22"/>
      <c r="F3021" s="19">
        <v>482460</v>
      </c>
      <c r="G3021" s="14">
        <f t="shared" si="60"/>
        <v>-482460</v>
      </c>
      <c r="H3021" s="1234"/>
    </row>
    <row r="3022" spans="1:8" hidden="1" x14ac:dyDescent="0.25">
      <c r="A3022" s="112">
        <v>45153</v>
      </c>
      <c r="B3022" s="21" t="s">
        <v>8645</v>
      </c>
      <c r="C3022" s="13" t="s">
        <v>5680</v>
      </c>
      <c r="D3022" s="764"/>
      <c r="E3022" s="22"/>
      <c r="F3022" s="109">
        <v>200000</v>
      </c>
      <c r="G3022" s="14">
        <f t="shared" si="60"/>
        <v>-200000</v>
      </c>
      <c r="H3022" s="13" t="s">
        <v>10741</v>
      </c>
    </row>
    <row r="3023" spans="1:8" hidden="1" x14ac:dyDescent="0.25">
      <c r="A3023" s="112">
        <v>45154</v>
      </c>
      <c r="B3023" s="21" t="s">
        <v>8856</v>
      </c>
      <c r="C3023" s="13" t="s">
        <v>8384</v>
      </c>
      <c r="D3023" s="764"/>
      <c r="E3023" s="781"/>
      <c r="F3023" s="783">
        <v>72078</v>
      </c>
      <c r="G3023" s="782">
        <f t="shared" si="60"/>
        <v>-72078</v>
      </c>
      <c r="H3023" s="1242" t="s">
        <v>10836</v>
      </c>
    </row>
    <row r="3024" spans="1:8" hidden="1" x14ac:dyDescent="0.25">
      <c r="A3024" s="112">
        <v>45154</v>
      </c>
      <c r="B3024" s="21" t="s">
        <v>9344</v>
      </c>
      <c r="C3024" s="13" t="s">
        <v>8384</v>
      </c>
      <c r="D3024" s="764"/>
      <c r="E3024" s="781"/>
      <c r="F3024" s="141">
        <v>150000</v>
      </c>
      <c r="G3024" s="782">
        <f t="shared" ref="G3024:G3163" si="62">E3024-F3024</f>
        <v>-150000</v>
      </c>
      <c r="H3024" s="1243"/>
    </row>
    <row r="3025" spans="1:8" hidden="1" x14ac:dyDescent="0.25">
      <c r="A3025" s="112">
        <v>45154</v>
      </c>
      <c r="B3025" s="21" t="s">
        <v>9757</v>
      </c>
      <c r="C3025" s="13" t="s">
        <v>8384</v>
      </c>
      <c r="D3025" s="764"/>
      <c r="E3025" s="781"/>
      <c r="F3025" s="141">
        <v>372320</v>
      </c>
      <c r="G3025" s="782">
        <f t="shared" si="62"/>
        <v>-372320</v>
      </c>
      <c r="H3025" s="1243"/>
    </row>
    <row r="3026" spans="1:8" hidden="1" x14ac:dyDescent="0.25">
      <c r="A3026" s="112">
        <v>45154</v>
      </c>
      <c r="B3026" s="21" t="s">
        <v>10139</v>
      </c>
      <c r="C3026" s="13" t="s">
        <v>8384</v>
      </c>
      <c r="D3026" s="764"/>
      <c r="E3026" s="781"/>
      <c r="F3026" s="141">
        <v>300000</v>
      </c>
      <c r="G3026" s="782">
        <f t="shared" si="62"/>
        <v>-300000</v>
      </c>
      <c r="H3026" s="1243"/>
    </row>
    <row r="3027" spans="1:8" hidden="1" x14ac:dyDescent="0.25">
      <c r="A3027" s="112">
        <v>45154</v>
      </c>
      <c r="B3027" s="981" t="s">
        <v>10367</v>
      </c>
      <c r="C3027" s="13" t="s">
        <v>8384</v>
      </c>
      <c r="D3027" s="764"/>
      <c r="E3027" s="781"/>
      <c r="F3027" s="141">
        <v>100000</v>
      </c>
      <c r="G3027" s="782">
        <f t="shared" si="62"/>
        <v>-100000</v>
      </c>
      <c r="H3027" s="1243"/>
    </row>
    <row r="3028" spans="1:8" hidden="1" x14ac:dyDescent="0.25">
      <c r="A3028" s="265">
        <v>45154</v>
      </c>
      <c r="B3028" s="976" t="s">
        <v>10220</v>
      </c>
      <c r="C3028" s="53" t="s">
        <v>8384</v>
      </c>
      <c r="D3028" s="775"/>
      <c r="E3028" s="953"/>
      <c r="F3028" s="146">
        <v>5602</v>
      </c>
      <c r="G3028" s="977">
        <f t="shared" si="62"/>
        <v>-5602</v>
      </c>
      <c r="H3028" s="1244"/>
    </row>
    <row r="3029" spans="1:8" ht="23.25" hidden="1" x14ac:dyDescent="0.25">
      <c r="A3029" s="112">
        <v>45154</v>
      </c>
      <c r="B3029" s="21" t="s">
        <v>10284</v>
      </c>
      <c r="C3029" s="13" t="s">
        <v>169</v>
      </c>
      <c r="D3029" s="764" t="s">
        <v>10797</v>
      </c>
      <c r="E3029" s="22">
        <v>117640</v>
      </c>
      <c r="F3029" s="19"/>
      <c r="G3029" s="14">
        <f t="shared" ref="G3029:G3030" si="63">E3029-F3029</f>
        <v>117640</v>
      </c>
      <c r="H3029" s="303"/>
    </row>
    <row r="3030" spans="1:8" ht="23.25" hidden="1" x14ac:dyDescent="0.25">
      <c r="A3030" s="112">
        <v>45154</v>
      </c>
      <c r="B3030" s="21" t="s">
        <v>10284</v>
      </c>
      <c r="C3030" s="13" t="s">
        <v>169</v>
      </c>
      <c r="D3030" s="764" t="s">
        <v>10798</v>
      </c>
      <c r="E3030" s="22">
        <v>12252</v>
      </c>
      <c r="F3030" s="19"/>
      <c r="G3030" s="14">
        <f t="shared" si="63"/>
        <v>12252</v>
      </c>
      <c r="H3030" s="303"/>
    </row>
    <row r="3031" spans="1:8" ht="23.25" hidden="1" x14ac:dyDescent="0.25">
      <c r="A3031" s="112">
        <v>45154</v>
      </c>
      <c r="B3031" s="21" t="s">
        <v>10459</v>
      </c>
      <c r="C3031" s="13" t="s">
        <v>166</v>
      </c>
      <c r="D3031" s="764" t="s">
        <v>10793</v>
      </c>
      <c r="E3031" s="22">
        <v>7000</v>
      </c>
      <c r="F3031" s="19"/>
      <c r="G3031" s="14">
        <f t="shared" si="62"/>
        <v>7000</v>
      </c>
      <c r="H3031" s="303"/>
    </row>
    <row r="3032" spans="1:8" ht="23.25" hidden="1" x14ac:dyDescent="0.25">
      <c r="A3032" s="112">
        <v>45154</v>
      </c>
      <c r="B3032" s="21" t="s">
        <v>10284</v>
      </c>
      <c r="C3032" s="13" t="s">
        <v>164</v>
      </c>
      <c r="D3032" s="764" t="s">
        <v>10828</v>
      </c>
      <c r="E3032" s="22">
        <v>6055</v>
      </c>
      <c r="F3032" s="19"/>
      <c r="G3032" s="14">
        <f t="shared" si="62"/>
        <v>6055</v>
      </c>
      <c r="H3032" s="978"/>
    </row>
    <row r="3033" spans="1:8" ht="23.25" hidden="1" x14ac:dyDescent="0.25">
      <c r="A3033" s="112">
        <v>45154</v>
      </c>
      <c r="B3033" s="21" t="s">
        <v>9955</v>
      </c>
      <c r="C3033" s="13" t="s">
        <v>164</v>
      </c>
      <c r="D3033" s="764" t="s">
        <v>10829</v>
      </c>
      <c r="E3033" s="22">
        <v>1260</v>
      </c>
      <c r="F3033" s="19"/>
      <c r="G3033" s="14">
        <f t="shared" si="62"/>
        <v>1260</v>
      </c>
      <c r="H3033" s="978"/>
    </row>
    <row r="3034" spans="1:8" ht="15.75" hidden="1" customHeight="1" x14ac:dyDescent="0.25">
      <c r="A3034" s="112">
        <v>45156</v>
      </c>
      <c r="B3034" s="21" t="s">
        <v>10139</v>
      </c>
      <c r="C3034" s="13" t="s">
        <v>166</v>
      </c>
      <c r="D3034" s="1235" t="s">
        <v>10794</v>
      </c>
      <c r="E3034" s="22">
        <v>20300</v>
      </c>
      <c r="F3034" s="19"/>
      <c r="G3034" s="14">
        <f t="shared" si="62"/>
        <v>20300</v>
      </c>
      <c r="H3034" s="1220" t="s">
        <v>9314</v>
      </c>
    </row>
    <row r="3035" spans="1:8" ht="15.75" hidden="1" customHeight="1" x14ac:dyDescent="0.25">
      <c r="A3035" s="112">
        <v>45156</v>
      </c>
      <c r="B3035" s="981" t="s">
        <v>10367</v>
      </c>
      <c r="C3035" s="13" t="s">
        <v>166</v>
      </c>
      <c r="D3035" s="1235"/>
      <c r="E3035" s="22">
        <v>45000</v>
      </c>
      <c r="F3035" s="19"/>
      <c r="G3035" s="14">
        <f t="shared" si="62"/>
        <v>45000</v>
      </c>
      <c r="H3035" s="1222"/>
    </row>
    <row r="3036" spans="1:8" hidden="1" x14ac:dyDescent="0.25">
      <c r="A3036" s="112">
        <v>45156</v>
      </c>
      <c r="B3036" s="21" t="s">
        <v>8645</v>
      </c>
      <c r="C3036" s="13" t="s">
        <v>166</v>
      </c>
      <c r="D3036" s="764"/>
      <c r="E3036" s="22"/>
      <c r="F3036" s="19">
        <v>64845</v>
      </c>
      <c r="G3036" s="14">
        <f t="shared" si="62"/>
        <v>-64845</v>
      </c>
      <c r="H3036" s="1239" t="s">
        <v>10831</v>
      </c>
    </row>
    <row r="3037" spans="1:8" hidden="1" x14ac:dyDescent="0.25">
      <c r="A3037" s="112">
        <v>45156</v>
      </c>
      <c r="B3037" s="21" t="s">
        <v>8856</v>
      </c>
      <c r="C3037" s="13" t="s">
        <v>166</v>
      </c>
      <c r="D3037" s="764"/>
      <c r="E3037" s="22"/>
      <c r="F3037" s="19">
        <v>22500</v>
      </c>
      <c r="G3037" s="14">
        <f t="shared" si="62"/>
        <v>-22500</v>
      </c>
      <c r="H3037" s="1240"/>
    </row>
    <row r="3038" spans="1:8" hidden="1" x14ac:dyDescent="0.25">
      <c r="A3038" s="112">
        <v>45156</v>
      </c>
      <c r="B3038" s="21" t="s">
        <v>10139</v>
      </c>
      <c r="C3038" s="13" t="s">
        <v>166</v>
      </c>
      <c r="D3038" s="764"/>
      <c r="E3038" s="22"/>
      <c r="F3038" s="19">
        <v>19260</v>
      </c>
      <c r="G3038" s="14">
        <f t="shared" si="62"/>
        <v>-19260</v>
      </c>
      <c r="H3038" s="1240"/>
    </row>
    <row r="3039" spans="1:8" hidden="1" x14ac:dyDescent="0.25">
      <c r="A3039" s="112">
        <v>45156</v>
      </c>
      <c r="B3039" s="21" t="s">
        <v>10459</v>
      </c>
      <c r="C3039" s="13" t="s">
        <v>166</v>
      </c>
      <c r="D3039" s="764"/>
      <c r="E3039" s="22"/>
      <c r="F3039" s="19">
        <v>34640</v>
      </c>
      <c r="G3039" s="14">
        <f t="shared" si="62"/>
        <v>-34640</v>
      </c>
      <c r="H3039" s="1240"/>
    </row>
    <row r="3040" spans="1:8" hidden="1" x14ac:dyDescent="0.25">
      <c r="A3040" s="112">
        <v>45156</v>
      </c>
      <c r="B3040" s="981" t="s">
        <v>10367</v>
      </c>
      <c r="C3040" s="13" t="s">
        <v>166</v>
      </c>
      <c r="D3040" s="764"/>
      <c r="E3040" s="22"/>
      <c r="F3040" s="19">
        <v>58755</v>
      </c>
      <c r="G3040" s="14">
        <f t="shared" si="62"/>
        <v>-58755</v>
      </c>
      <c r="H3040" s="1241"/>
    </row>
    <row r="3041" spans="1:8" hidden="1" x14ac:dyDescent="0.25">
      <c r="A3041" s="112">
        <v>45156</v>
      </c>
      <c r="B3041" s="21" t="s">
        <v>9955</v>
      </c>
      <c r="C3041" s="13" t="s">
        <v>168</v>
      </c>
      <c r="D3041" s="764" t="s">
        <v>10839</v>
      </c>
      <c r="E3041" s="22">
        <v>16864</v>
      </c>
      <c r="F3041" s="19"/>
      <c r="G3041" s="14">
        <f t="shared" si="62"/>
        <v>16864</v>
      </c>
      <c r="H3041" s="979"/>
    </row>
    <row r="3042" spans="1:8" hidden="1" x14ac:dyDescent="0.25">
      <c r="A3042" s="112">
        <v>45156</v>
      </c>
      <c r="B3042" s="21" t="s">
        <v>7801</v>
      </c>
      <c r="C3042" s="13" t="s">
        <v>168</v>
      </c>
      <c r="D3042" s="764" t="s">
        <v>10838</v>
      </c>
      <c r="E3042" s="22">
        <v>10980</v>
      </c>
      <c r="F3042" s="19"/>
      <c r="G3042" s="14">
        <f t="shared" si="62"/>
        <v>10980</v>
      </c>
      <c r="H3042" s="979"/>
    </row>
    <row r="3043" spans="1:8" hidden="1" x14ac:dyDescent="0.25">
      <c r="A3043" s="112">
        <v>45157</v>
      </c>
      <c r="B3043" s="21" t="s">
        <v>9397</v>
      </c>
      <c r="C3043" s="13" t="s">
        <v>164</v>
      </c>
      <c r="D3043" s="764" t="s">
        <v>10830</v>
      </c>
      <c r="E3043" s="22">
        <v>4370</v>
      </c>
      <c r="F3043" s="19"/>
      <c r="G3043" s="14">
        <f t="shared" si="62"/>
        <v>4370</v>
      </c>
      <c r="H3043" s="980"/>
    </row>
    <row r="3044" spans="1:8" hidden="1" x14ac:dyDescent="0.25">
      <c r="A3044" s="112">
        <v>45159</v>
      </c>
      <c r="B3044" s="21" t="s">
        <v>10139</v>
      </c>
      <c r="C3044" s="13" t="s">
        <v>8384</v>
      </c>
      <c r="D3044" s="764" t="s">
        <v>10823</v>
      </c>
      <c r="E3044" s="22">
        <v>25073</v>
      </c>
      <c r="F3044" s="19"/>
      <c r="G3044" s="14">
        <f t="shared" si="62"/>
        <v>25073</v>
      </c>
      <c r="H3044" s="13"/>
    </row>
    <row r="3045" spans="1:8" hidden="1" x14ac:dyDescent="0.25">
      <c r="A3045" s="112">
        <v>45159</v>
      </c>
      <c r="B3045" s="981" t="s">
        <v>10367</v>
      </c>
      <c r="C3045" s="13" t="s">
        <v>8384</v>
      </c>
      <c r="D3045" s="764" t="s">
        <v>10824</v>
      </c>
      <c r="E3045" s="22">
        <v>246912</v>
      </c>
      <c r="F3045" s="19"/>
      <c r="G3045" s="14">
        <f t="shared" si="62"/>
        <v>246912</v>
      </c>
      <c r="H3045" s="13"/>
    </row>
    <row r="3046" spans="1:8" hidden="1" x14ac:dyDescent="0.25">
      <c r="A3046" s="112">
        <v>45159</v>
      </c>
      <c r="B3046" s="21" t="s">
        <v>10284</v>
      </c>
      <c r="C3046" s="13" t="s">
        <v>8384</v>
      </c>
      <c r="D3046" s="764" t="s">
        <v>10825</v>
      </c>
      <c r="E3046" s="22">
        <v>37586</v>
      </c>
      <c r="F3046" s="19"/>
      <c r="G3046" s="14">
        <f t="shared" si="62"/>
        <v>37586</v>
      </c>
      <c r="H3046" s="13"/>
    </row>
    <row r="3047" spans="1:8" hidden="1" x14ac:dyDescent="0.25">
      <c r="A3047" s="112">
        <v>45159</v>
      </c>
      <c r="B3047" s="21" t="s">
        <v>10220</v>
      </c>
      <c r="C3047" s="53" t="s">
        <v>8384</v>
      </c>
      <c r="D3047" s="764" t="s">
        <v>10826</v>
      </c>
      <c r="E3047" s="22">
        <v>197733</v>
      </c>
      <c r="F3047" s="109"/>
      <c r="G3047" s="14">
        <f t="shared" si="62"/>
        <v>197733</v>
      </c>
      <c r="H3047" s="13"/>
    </row>
    <row r="3048" spans="1:8" hidden="1" x14ac:dyDescent="0.25">
      <c r="A3048" s="112">
        <v>45159</v>
      </c>
      <c r="B3048" s="981" t="s">
        <v>10367</v>
      </c>
      <c r="C3048" s="13" t="s">
        <v>166</v>
      </c>
      <c r="D3048" s="982" t="s">
        <v>10918</v>
      </c>
      <c r="E3048" s="781">
        <v>28250</v>
      </c>
      <c r="F3048" s="213"/>
      <c r="G3048" s="782">
        <f t="shared" si="62"/>
        <v>28250</v>
      </c>
      <c r="H3048" s="53"/>
    </row>
    <row r="3049" spans="1:8" hidden="1" x14ac:dyDescent="0.25">
      <c r="A3049" s="112">
        <v>45160</v>
      </c>
      <c r="B3049" s="981" t="s">
        <v>10367</v>
      </c>
      <c r="C3049" s="7" t="s">
        <v>164</v>
      </c>
      <c r="D3049" s="982" t="s">
        <v>11023</v>
      </c>
      <c r="E3049" s="781">
        <v>7210</v>
      </c>
      <c r="F3049" s="213"/>
      <c r="G3049" s="782">
        <f t="shared" si="62"/>
        <v>7210</v>
      </c>
      <c r="H3049" s="53"/>
    </row>
    <row r="3050" spans="1:8" hidden="1" x14ac:dyDescent="0.25">
      <c r="A3050" s="112">
        <v>45161</v>
      </c>
      <c r="B3050" s="981" t="s">
        <v>10564</v>
      </c>
      <c r="C3050" s="7" t="s">
        <v>180</v>
      </c>
      <c r="D3050" s="982" t="s">
        <v>10908</v>
      </c>
      <c r="E3050" s="781">
        <v>268800</v>
      </c>
      <c r="F3050" s="213"/>
      <c r="G3050" s="782">
        <f t="shared" si="62"/>
        <v>268800</v>
      </c>
      <c r="H3050" s="53"/>
    </row>
    <row r="3051" spans="1:8" hidden="1" x14ac:dyDescent="0.25">
      <c r="A3051" s="112">
        <v>45161</v>
      </c>
      <c r="B3051" s="981" t="s">
        <v>10564</v>
      </c>
      <c r="C3051" s="7" t="s">
        <v>180</v>
      </c>
      <c r="D3051" s="982" t="s">
        <v>10909</v>
      </c>
      <c r="E3051" s="781">
        <v>1415820</v>
      </c>
      <c r="F3051" s="213"/>
      <c r="G3051" s="782">
        <f t="shared" si="62"/>
        <v>1415820</v>
      </c>
      <c r="H3051" s="53"/>
    </row>
    <row r="3052" spans="1:8" hidden="1" x14ac:dyDescent="0.25">
      <c r="A3052" s="112">
        <v>45161</v>
      </c>
      <c r="B3052" s="981" t="s">
        <v>10564</v>
      </c>
      <c r="C3052" s="7" t="s">
        <v>168</v>
      </c>
      <c r="D3052" s="982" t="s">
        <v>10910</v>
      </c>
      <c r="E3052" s="781">
        <v>104470</v>
      </c>
      <c r="F3052" s="213"/>
      <c r="G3052" s="782">
        <f t="shared" si="62"/>
        <v>104470</v>
      </c>
      <c r="H3052" s="53"/>
    </row>
    <row r="3053" spans="1:8" hidden="1" x14ac:dyDescent="0.25">
      <c r="A3053" s="112">
        <v>45161</v>
      </c>
      <c r="B3053" s="981" t="s">
        <v>10367</v>
      </c>
      <c r="C3053" s="7" t="s">
        <v>168</v>
      </c>
      <c r="D3053" s="982" t="s">
        <v>10911</v>
      </c>
      <c r="E3053" s="781">
        <v>14520</v>
      </c>
      <c r="F3053" s="213"/>
      <c r="G3053" s="782">
        <f t="shared" si="62"/>
        <v>14520</v>
      </c>
      <c r="H3053" s="53"/>
    </row>
    <row r="3054" spans="1:8" hidden="1" x14ac:dyDescent="0.25">
      <c r="A3054" s="112">
        <v>45161</v>
      </c>
      <c r="B3054" s="981" t="s">
        <v>10559</v>
      </c>
      <c r="C3054" s="7" t="s">
        <v>168</v>
      </c>
      <c r="D3054" s="982" t="s">
        <v>10912</v>
      </c>
      <c r="E3054" s="781">
        <v>22800</v>
      </c>
      <c r="F3054" s="213"/>
      <c r="G3054" s="782">
        <f t="shared" si="62"/>
        <v>22800</v>
      </c>
      <c r="H3054" s="53"/>
    </row>
    <row r="3055" spans="1:8" hidden="1" x14ac:dyDescent="0.25">
      <c r="A3055" s="112">
        <v>45161</v>
      </c>
      <c r="B3055" s="981" t="s">
        <v>9495</v>
      </c>
      <c r="C3055" s="983" t="s">
        <v>8384</v>
      </c>
      <c r="D3055" s="982"/>
      <c r="E3055" s="781"/>
      <c r="F3055" s="783">
        <v>28019</v>
      </c>
      <c r="G3055" s="782">
        <f t="shared" si="62"/>
        <v>-28019</v>
      </c>
      <c r="H3055" s="1242" t="s">
        <v>10836</v>
      </c>
    </row>
    <row r="3056" spans="1:8" hidden="1" x14ac:dyDescent="0.25">
      <c r="A3056" s="112">
        <v>45161</v>
      </c>
      <c r="B3056" s="981" t="s">
        <v>10284</v>
      </c>
      <c r="C3056" s="139" t="s">
        <v>8384</v>
      </c>
      <c r="D3056" s="982"/>
      <c r="E3056" s="781"/>
      <c r="F3056" s="141">
        <v>112135</v>
      </c>
      <c r="G3056" s="782">
        <f t="shared" si="62"/>
        <v>-112135</v>
      </c>
      <c r="H3056" s="1243"/>
    </row>
    <row r="3057" spans="1:8" hidden="1" x14ac:dyDescent="0.25">
      <c r="A3057" s="112">
        <v>45161</v>
      </c>
      <c r="B3057" s="21" t="s">
        <v>9344</v>
      </c>
      <c r="C3057" s="139" t="s">
        <v>8384</v>
      </c>
      <c r="D3057" s="982"/>
      <c r="E3057" s="781"/>
      <c r="F3057" s="141">
        <v>22065</v>
      </c>
      <c r="G3057" s="782">
        <f t="shared" si="62"/>
        <v>-22065</v>
      </c>
      <c r="H3057" s="1243"/>
    </row>
    <row r="3058" spans="1:8" hidden="1" x14ac:dyDescent="0.25">
      <c r="A3058" s="112">
        <v>45161</v>
      </c>
      <c r="B3058" s="981" t="s">
        <v>10139</v>
      </c>
      <c r="C3058" s="139" t="s">
        <v>8384</v>
      </c>
      <c r="D3058" s="982"/>
      <c r="E3058" s="781"/>
      <c r="F3058" s="141">
        <v>300000</v>
      </c>
      <c r="G3058" s="782">
        <f t="shared" si="62"/>
        <v>-300000</v>
      </c>
      <c r="H3058" s="1243"/>
    </row>
    <row r="3059" spans="1:8" hidden="1" x14ac:dyDescent="0.25">
      <c r="A3059" s="112">
        <v>45161</v>
      </c>
      <c r="B3059" s="981" t="s">
        <v>10367</v>
      </c>
      <c r="C3059" s="139" t="s">
        <v>8384</v>
      </c>
      <c r="D3059" s="982"/>
      <c r="E3059" s="781"/>
      <c r="F3059" s="141">
        <v>200000</v>
      </c>
      <c r="G3059" s="782">
        <f t="shared" si="62"/>
        <v>-200000</v>
      </c>
      <c r="H3059" s="1243"/>
    </row>
    <row r="3060" spans="1:8" ht="16.5" hidden="1" thickBot="1" x14ac:dyDescent="0.3">
      <c r="A3060" s="112">
        <v>45161</v>
      </c>
      <c r="B3060" s="981" t="s">
        <v>10220</v>
      </c>
      <c r="C3060" s="984" t="s">
        <v>8384</v>
      </c>
      <c r="D3060" s="982"/>
      <c r="E3060" s="781"/>
      <c r="F3060" s="784">
        <v>337781</v>
      </c>
      <c r="G3060" s="782">
        <f t="shared" si="62"/>
        <v>-337781</v>
      </c>
      <c r="H3060" s="1244"/>
    </row>
    <row r="3061" spans="1:8" ht="17.25" hidden="1" customHeight="1" x14ac:dyDescent="0.25">
      <c r="A3061" s="112">
        <v>45161</v>
      </c>
      <c r="B3061" s="981" t="s">
        <v>10559</v>
      </c>
      <c r="C3061" s="7" t="s">
        <v>7465</v>
      </c>
      <c r="D3061" s="982" t="s">
        <v>10922</v>
      </c>
      <c r="E3061" s="781">
        <v>334758</v>
      </c>
      <c r="F3061" s="213"/>
      <c r="G3061" s="782">
        <f t="shared" si="62"/>
        <v>334758</v>
      </c>
      <c r="H3061" s="303"/>
    </row>
    <row r="3062" spans="1:8" ht="17.25" hidden="1" customHeight="1" x14ac:dyDescent="0.25">
      <c r="A3062" s="112">
        <v>45162</v>
      </c>
      <c r="B3062" s="981" t="s">
        <v>10284</v>
      </c>
      <c r="C3062" s="7" t="s">
        <v>7465</v>
      </c>
      <c r="D3062" s="982" t="s">
        <v>10923</v>
      </c>
      <c r="E3062" s="781">
        <v>82636</v>
      </c>
      <c r="F3062" s="213"/>
      <c r="G3062" s="782">
        <f t="shared" si="62"/>
        <v>82636</v>
      </c>
      <c r="H3062" s="303"/>
    </row>
    <row r="3063" spans="1:8" ht="17.25" hidden="1" customHeight="1" x14ac:dyDescent="0.25">
      <c r="A3063" s="112">
        <v>45162</v>
      </c>
      <c r="B3063" s="981" t="s">
        <v>10367</v>
      </c>
      <c r="C3063" s="13" t="s">
        <v>166</v>
      </c>
      <c r="D3063" s="982" t="s">
        <v>11176</v>
      </c>
      <c r="E3063" s="781">
        <v>3350</v>
      </c>
      <c r="F3063" s="213"/>
      <c r="G3063" s="782">
        <f t="shared" si="62"/>
        <v>3350</v>
      </c>
      <c r="H3063" s="303"/>
    </row>
    <row r="3064" spans="1:8" ht="17.25" hidden="1" customHeight="1" x14ac:dyDescent="0.25">
      <c r="A3064" s="112">
        <v>45162</v>
      </c>
      <c r="B3064" s="981" t="s">
        <v>10559</v>
      </c>
      <c r="C3064" s="13" t="s">
        <v>166</v>
      </c>
      <c r="D3064" s="982" t="s">
        <v>11759</v>
      </c>
      <c r="E3064" s="781">
        <v>45000</v>
      </c>
      <c r="F3064" s="213"/>
      <c r="G3064" s="782">
        <f t="shared" si="62"/>
        <v>45000</v>
      </c>
      <c r="H3064" s="303"/>
    </row>
    <row r="3065" spans="1:8" ht="17.25" hidden="1" customHeight="1" x14ac:dyDescent="0.25">
      <c r="A3065" s="112">
        <v>45163</v>
      </c>
      <c r="B3065" s="981" t="s">
        <v>10367</v>
      </c>
      <c r="C3065" s="7" t="s">
        <v>164</v>
      </c>
      <c r="D3065" s="982" t="s">
        <v>11024</v>
      </c>
      <c r="E3065" s="781">
        <v>7714</v>
      </c>
      <c r="F3065" s="213"/>
      <c r="G3065" s="782">
        <f t="shared" si="62"/>
        <v>7714</v>
      </c>
      <c r="H3065" s="303"/>
    </row>
    <row r="3066" spans="1:8" hidden="1" x14ac:dyDescent="0.25">
      <c r="A3066" s="112">
        <v>45163</v>
      </c>
      <c r="B3066" s="21" t="s">
        <v>10459</v>
      </c>
      <c r="C3066" s="13" t="s">
        <v>166</v>
      </c>
      <c r="D3066" s="764" t="s">
        <v>10840</v>
      </c>
      <c r="E3066" s="22">
        <v>12500</v>
      </c>
      <c r="F3066" s="110"/>
      <c r="G3066" s="782">
        <f t="shared" si="62"/>
        <v>12500</v>
      </c>
      <c r="H3066" s="13"/>
    </row>
    <row r="3067" spans="1:8" hidden="1" x14ac:dyDescent="0.25">
      <c r="A3067" s="112">
        <v>45163</v>
      </c>
      <c r="B3067" s="21" t="s">
        <v>10559</v>
      </c>
      <c r="C3067" s="54" t="s">
        <v>168</v>
      </c>
      <c r="D3067" s="764" t="s">
        <v>10913</v>
      </c>
      <c r="E3067" s="781">
        <v>13500</v>
      </c>
      <c r="F3067" s="213"/>
      <c r="G3067" s="782">
        <f t="shared" si="62"/>
        <v>13500</v>
      </c>
      <c r="H3067" s="53"/>
    </row>
    <row r="3068" spans="1:8" hidden="1" x14ac:dyDescent="0.25">
      <c r="A3068" s="112">
        <v>45163</v>
      </c>
      <c r="B3068" s="21" t="s">
        <v>9344</v>
      </c>
      <c r="C3068" s="54" t="s">
        <v>1062</v>
      </c>
      <c r="D3068" s="764" t="s">
        <v>13228</v>
      </c>
      <c r="E3068" s="781">
        <v>105000</v>
      </c>
      <c r="F3068" s="213"/>
      <c r="G3068" s="782">
        <f t="shared" si="62"/>
        <v>105000</v>
      </c>
      <c r="H3068" s="53"/>
    </row>
    <row r="3069" spans="1:8" hidden="1" x14ac:dyDescent="0.25">
      <c r="A3069" s="112">
        <v>45164</v>
      </c>
      <c r="B3069" s="21" t="s">
        <v>9344</v>
      </c>
      <c r="C3069" s="13" t="s">
        <v>169</v>
      </c>
      <c r="D3069" s="764"/>
      <c r="E3069" s="781"/>
      <c r="F3069" s="783">
        <v>200204</v>
      </c>
      <c r="G3069" s="782">
        <f t="shared" si="62"/>
        <v>-200204</v>
      </c>
      <c r="H3069" s="1236" t="s">
        <v>10844</v>
      </c>
    </row>
    <row r="3070" spans="1:8" hidden="1" x14ac:dyDescent="0.25">
      <c r="A3070" s="112">
        <v>45164</v>
      </c>
      <c r="B3070" s="21" t="s">
        <v>9955</v>
      </c>
      <c r="C3070" s="13" t="s">
        <v>169</v>
      </c>
      <c r="D3070" s="764"/>
      <c r="E3070" s="781"/>
      <c r="F3070" s="141">
        <v>23382</v>
      </c>
      <c r="G3070" s="782">
        <f t="shared" si="62"/>
        <v>-23382</v>
      </c>
      <c r="H3070" s="1237"/>
    </row>
    <row r="3071" spans="1:8" hidden="1" x14ac:dyDescent="0.25">
      <c r="A3071" s="112">
        <v>45164</v>
      </c>
      <c r="B3071" s="21" t="s">
        <v>9974</v>
      </c>
      <c r="C3071" s="13" t="s">
        <v>169</v>
      </c>
      <c r="D3071" s="764"/>
      <c r="E3071" s="781"/>
      <c r="F3071" s="141">
        <v>37222</v>
      </c>
      <c r="G3071" s="782">
        <f t="shared" si="62"/>
        <v>-37222</v>
      </c>
      <c r="H3071" s="1237"/>
    </row>
    <row r="3072" spans="1:8" hidden="1" x14ac:dyDescent="0.25">
      <c r="A3072" s="112">
        <v>45164</v>
      </c>
      <c r="B3072" s="21" t="s">
        <v>10284</v>
      </c>
      <c r="C3072" s="13" t="s">
        <v>169</v>
      </c>
      <c r="D3072" s="764"/>
      <c r="E3072" s="781"/>
      <c r="F3072" s="141">
        <v>129892</v>
      </c>
      <c r="G3072" s="782">
        <f t="shared" si="62"/>
        <v>-129892</v>
      </c>
      <c r="H3072" s="1237"/>
    </row>
    <row r="3073" spans="1:8" ht="16.5" hidden="1" thickBot="1" x14ac:dyDescent="0.3">
      <c r="A3073" s="112">
        <v>45164</v>
      </c>
      <c r="B3073" s="21" t="s">
        <v>10559</v>
      </c>
      <c r="C3073" s="13" t="s">
        <v>169</v>
      </c>
      <c r="D3073" s="764"/>
      <c r="E3073" s="781"/>
      <c r="F3073" s="784">
        <v>7300</v>
      </c>
      <c r="G3073" s="782">
        <f t="shared" si="62"/>
        <v>-7300</v>
      </c>
      <c r="H3073" s="1238"/>
    </row>
    <row r="3074" spans="1:8" hidden="1" x14ac:dyDescent="0.25">
      <c r="A3074" s="112">
        <v>45164</v>
      </c>
      <c r="B3074" s="21" t="s">
        <v>10559</v>
      </c>
      <c r="C3074" s="13" t="s">
        <v>169</v>
      </c>
      <c r="D3074" s="764"/>
      <c r="E3074" s="22"/>
      <c r="F3074" s="110">
        <v>280</v>
      </c>
      <c r="G3074" s="14">
        <f t="shared" si="62"/>
        <v>-280</v>
      </c>
      <c r="H3074" s="13" t="s">
        <v>4976</v>
      </c>
    </row>
    <row r="3075" spans="1:8" hidden="1" x14ac:dyDescent="0.25">
      <c r="A3075" s="112">
        <v>45164</v>
      </c>
      <c r="B3075" s="21" t="s">
        <v>9955</v>
      </c>
      <c r="C3075" s="13" t="s">
        <v>1802</v>
      </c>
      <c r="D3075" s="764"/>
      <c r="E3075" s="781"/>
      <c r="F3075" s="783">
        <v>73080</v>
      </c>
      <c r="G3075" s="782">
        <f t="shared" si="62"/>
        <v>-73080</v>
      </c>
      <c r="H3075" s="1217" t="s">
        <v>10864</v>
      </c>
    </row>
    <row r="3076" spans="1:8" hidden="1" x14ac:dyDescent="0.25">
      <c r="A3076" s="112">
        <v>45164</v>
      </c>
      <c r="B3076" s="21" t="s">
        <v>10284</v>
      </c>
      <c r="C3076" s="13" t="s">
        <v>1802</v>
      </c>
      <c r="D3076" s="764"/>
      <c r="E3076" s="781"/>
      <c r="F3076" s="141">
        <v>4870</v>
      </c>
      <c r="G3076" s="782">
        <f t="shared" si="62"/>
        <v>-4870</v>
      </c>
      <c r="H3076" s="1218"/>
    </row>
    <row r="3077" spans="1:8" ht="16.5" hidden="1" thickBot="1" x14ac:dyDescent="0.3">
      <c r="A3077" s="112">
        <v>45164</v>
      </c>
      <c r="B3077" s="21" t="s">
        <v>10890</v>
      </c>
      <c r="C3077" s="13" t="s">
        <v>1802</v>
      </c>
      <c r="D3077" s="764"/>
      <c r="E3077" s="953"/>
      <c r="F3077" s="784">
        <v>75050</v>
      </c>
      <c r="G3077" s="977">
        <f t="shared" si="62"/>
        <v>-75050</v>
      </c>
      <c r="H3077" s="1219"/>
    </row>
    <row r="3078" spans="1:8" ht="21" hidden="1" x14ac:dyDescent="0.25">
      <c r="A3078" s="112">
        <v>45164</v>
      </c>
      <c r="B3078" s="21" t="s">
        <v>10559</v>
      </c>
      <c r="C3078" s="13" t="s">
        <v>169</v>
      </c>
      <c r="D3078" s="764" t="s">
        <v>10925</v>
      </c>
      <c r="E3078" s="953">
        <v>178080</v>
      </c>
      <c r="F3078" s="19"/>
      <c r="G3078" s="977">
        <f t="shared" si="62"/>
        <v>178080</v>
      </c>
      <c r="H3078" s="1024"/>
    </row>
    <row r="3079" spans="1:8" ht="21" hidden="1" x14ac:dyDescent="0.25">
      <c r="A3079" s="112">
        <v>45164</v>
      </c>
      <c r="B3079" s="21" t="s">
        <v>9344</v>
      </c>
      <c r="C3079" s="13" t="s">
        <v>169</v>
      </c>
      <c r="D3079" s="764" t="s">
        <v>9320</v>
      </c>
      <c r="E3079" s="953">
        <v>73333</v>
      </c>
      <c r="F3079" s="19"/>
      <c r="G3079" s="977">
        <f t="shared" si="62"/>
        <v>73333</v>
      </c>
      <c r="H3079" s="1024"/>
    </row>
    <row r="3080" spans="1:8" ht="17.25" hidden="1" customHeight="1" x14ac:dyDescent="0.25">
      <c r="A3080" s="112">
        <v>45166</v>
      </c>
      <c r="B3080" s="21" t="s">
        <v>10367</v>
      </c>
      <c r="C3080" s="13" t="s">
        <v>8384</v>
      </c>
      <c r="D3080" s="764" t="s">
        <v>10914</v>
      </c>
      <c r="E3080" s="781">
        <v>37567</v>
      </c>
      <c r="F3080" s="19"/>
      <c r="G3080" s="782">
        <f t="shared" si="62"/>
        <v>37567</v>
      </c>
      <c r="H3080" s="1024"/>
    </row>
    <row r="3081" spans="1:8" ht="17.25" hidden="1" customHeight="1" x14ac:dyDescent="0.25">
      <c r="A3081" s="112">
        <v>45166</v>
      </c>
      <c r="B3081" s="21" t="s">
        <v>9344</v>
      </c>
      <c r="C3081" s="13" t="s">
        <v>8384</v>
      </c>
      <c r="D3081" s="764" t="s">
        <v>10915</v>
      </c>
      <c r="E3081" s="781">
        <v>29368</v>
      </c>
      <c r="F3081" s="19"/>
      <c r="G3081" s="782">
        <f t="shared" si="62"/>
        <v>29368</v>
      </c>
      <c r="H3081" s="1024"/>
    </row>
    <row r="3082" spans="1:8" ht="17.25" hidden="1" customHeight="1" x14ac:dyDescent="0.25">
      <c r="A3082" s="112">
        <v>45166</v>
      </c>
      <c r="B3082" s="21" t="s">
        <v>10220</v>
      </c>
      <c r="C3082" s="13" t="s">
        <v>8384</v>
      </c>
      <c r="D3082" s="764" t="s">
        <v>10916</v>
      </c>
      <c r="E3082" s="22">
        <v>275805</v>
      </c>
      <c r="F3082" s="19"/>
      <c r="G3082" s="14">
        <f t="shared" si="62"/>
        <v>275805</v>
      </c>
      <c r="H3082" s="1024"/>
    </row>
    <row r="3083" spans="1:8" ht="17.25" hidden="1" customHeight="1" x14ac:dyDescent="0.25">
      <c r="A3083" s="112">
        <v>45166</v>
      </c>
      <c r="B3083" s="21" t="s">
        <v>10564</v>
      </c>
      <c r="C3083" s="13" t="s">
        <v>8384</v>
      </c>
      <c r="D3083" s="764" t="s">
        <v>10917</v>
      </c>
      <c r="E3083" s="22">
        <v>1759647</v>
      </c>
      <c r="F3083" s="19"/>
      <c r="G3083" s="14">
        <f t="shared" si="62"/>
        <v>1759647</v>
      </c>
      <c r="H3083" s="1024"/>
    </row>
    <row r="3084" spans="1:8" ht="17.25" hidden="1" customHeight="1" x14ac:dyDescent="0.25">
      <c r="A3084" s="112">
        <v>45167</v>
      </c>
      <c r="B3084" s="21" t="s">
        <v>10367</v>
      </c>
      <c r="C3084" s="13" t="s">
        <v>166</v>
      </c>
      <c r="D3084" s="764" t="s">
        <v>10919</v>
      </c>
      <c r="E3084" s="282">
        <v>32000</v>
      </c>
      <c r="F3084" s="111"/>
      <c r="G3084" s="959">
        <f t="shared" si="62"/>
        <v>32000</v>
      </c>
      <c r="H3084" s="1024"/>
    </row>
    <row r="3085" spans="1:8" ht="17.25" hidden="1" customHeight="1" x14ac:dyDescent="0.25">
      <c r="A3085" s="112">
        <v>45167</v>
      </c>
      <c r="B3085" s="21" t="s">
        <v>10459</v>
      </c>
      <c r="C3085" s="13" t="s">
        <v>166</v>
      </c>
      <c r="D3085" s="764" t="s">
        <v>10920</v>
      </c>
      <c r="E3085" s="282">
        <v>76455</v>
      </c>
      <c r="F3085" s="111"/>
      <c r="G3085" s="959">
        <f t="shared" si="62"/>
        <v>76455</v>
      </c>
      <c r="H3085" s="1024"/>
    </row>
    <row r="3086" spans="1:8" ht="17.25" hidden="1" customHeight="1" x14ac:dyDescent="0.25">
      <c r="A3086" s="112">
        <v>45167</v>
      </c>
      <c r="B3086" s="21" t="s">
        <v>10559</v>
      </c>
      <c r="C3086" s="13" t="s">
        <v>169</v>
      </c>
      <c r="D3086" s="764" t="s">
        <v>10926</v>
      </c>
      <c r="E3086" s="282">
        <v>85500</v>
      </c>
      <c r="F3086" s="111"/>
      <c r="G3086" s="959">
        <f t="shared" si="62"/>
        <v>85500</v>
      </c>
      <c r="H3086" s="1024"/>
    </row>
    <row r="3087" spans="1:8" ht="17.25" hidden="1" customHeight="1" x14ac:dyDescent="0.25">
      <c r="A3087" s="112">
        <v>45167</v>
      </c>
      <c r="B3087" s="21" t="s">
        <v>10564</v>
      </c>
      <c r="C3087" s="13" t="s">
        <v>169</v>
      </c>
      <c r="D3087" s="764" t="s">
        <v>10927</v>
      </c>
      <c r="E3087" s="282">
        <v>85500</v>
      </c>
      <c r="F3087" s="111"/>
      <c r="G3087" s="959">
        <f t="shared" si="62"/>
        <v>85500</v>
      </c>
      <c r="H3087" s="1024"/>
    </row>
    <row r="3088" spans="1:8" ht="17.25" hidden="1" customHeight="1" x14ac:dyDescent="0.25">
      <c r="A3088" s="112">
        <v>45168</v>
      </c>
      <c r="B3088" s="21" t="s">
        <v>10220</v>
      </c>
      <c r="C3088" s="13" t="s">
        <v>168</v>
      </c>
      <c r="D3088" s="764" t="s">
        <v>10992</v>
      </c>
      <c r="E3088" s="282">
        <v>529131</v>
      </c>
      <c r="F3088" s="111"/>
      <c r="G3088" s="959">
        <f t="shared" si="62"/>
        <v>529131</v>
      </c>
      <c r="H3088" s="1024"/>
    </row>
    <row r="3089" spans="1:8" hidden="1" x14ac:dyDescent="0.25">
      <c r="A3089" s="112">
        <v>45168</v>
      </c>
      <c r="B3089" s="21" t="s">
        <v>8034</v>
      </c>
      <c r="C3089" s="13" t="s">
        <v>8082</v>
      </c>
      <c r="D3089" s="764"/>
      <c r="E3089" s="282"/>
      <c r="F3089" s="111">
        <v>800000</v>
      </c>
      <c r="G3089" s="959">
        <f t="shared" si="62"/>
        <v>-800000</v>
      </c>
      <c r="H3089" s="13" t="s">
        <v>10709</v>
      </c>
    </row>
    <row r="3090" spans="1:8" hidden="1" x14ac:dyDescent="0.25">
      <c r="A3090" s="112">
        <v>45168</v>
      </c>
      <c r="B3090" s="21" t="s">
        <v>8034</v>
      </c>
      <c r="C3090" s="13" t="s">
        <v>8082</v>
      </c>
      <c r="D3090" s="764"/>
      <c r="E3090" s="22"/>
      <c r="F3090" s="19">
        <v>200000</v>
      </c>
      <c r="G3090" s="14">
        <f t="shared" si="62"/>
        <v>-200000</v>
      </c>
      <c r="H3090" s="13" t="s">
        <v>10898</v>
      </c>
    </row>
    <row r="3091" spans="1:8" hidden="1" x14ac:dyDescent="0.25">
      <c r="A3091" s="112">
        <v>45168</v>
      </c>
      <c r="B3091" s="21" t="s">
        <v>8034</v>
      </c>
      <c r="C3091" s="13" t="s">
        <v>8082</v>
      </c>
      <c r="D3091" s="764"/>
      <c r="E3091" s="22"/>
      <c r="F3091" s="19">
        <v>202000</v>
      </c>
      <c r="G3091" s="14">
        <f t="shared" si="62"/>
        <v>-202000</v>
      </c>
      <c r="H3091" s="13" t="s">
        <v>10899</v>
      </c>
    </row>
    <row r="3092" spans="1:8" hidden="1" x14ac:dyDescent="0.25">
      <c r="A3092" s="112">
        <v>45168</v>
      </c>
      <c r="B3092" s="21" t="s">
        <v>8034</v>
      </c>
      <c r="C3092" s="13" t="s">
        <v>8082</v>
      </c>
      <c r="D3092" s="764"/>
      <c r="E3092" s="22"/>
      <c r="F3092" s="19">
        <v>148000</v>
      </c>
      <c r="G3092" s="14">
        <f t="shared" si="62"/>
        <v>-148000</v>
      </c>
      <c r="H3092" s="13" t="s">
        <v>10900</v>
      </c>
    </row>
    <row r="3093" spans="1:8" hidden="1" x14ac:dyDescent="0.25">
      <c r="A3093" s="112">
        <v>45168</v>
      </c>
      <c r="B3093" s="21" t="s">
        <v>10890</v>
      </c>
      <c r="C3093" s="13" t="s">
        <v>12457</v>
      </c>
      <c r="D3093" s="764"/>
      <c r="E3093" s="22"/>
      <c r="F3093" s="19">
        <v>2500000</v>
      </c>
      <c r="G3093" s="14">
        <f t="shared" si="62"/>
        <v>-2500000</v>
      </c>
      <c r="H3093" s="13" t="s">
        <v>12459</v>
      </c>
    </row>
    <row r="3094" spans="1:8" hidden="1" x14ac:dyDescent="0.25">
      <c r="A3094" s="112">
        <v>45168</v>
      </c>
      <c r="B3094" s="21" t="s">
        <v>10559</v>
      </c>
      <c r="C3094" s="13" t="s">
        <v>7465</v>
      </c>
      <c r="D3094" s="764" t="s">
        <v>10911</v>
      </c>
      <c r="E3094" s="22">
        <v>32000</v>
      </c>
      <c r="F3094" s="19"/>
      <c r="G3094" s="14">
        <f t="shared" si="62"/>
        <v>32000</v>
      </c>
      <c r="H3094" s="13"/>
    </row>
    <row r="3095" spans="1:8" hidden="1" x14ac:dyDescent="0.25">
      <c r="A3095" s="112">
        <v>45169</v>
      </c>
      <c r="B3095" s="21" t="s">
        <v>9344</v>
      </c>
      <c r="C3095" s="13" t="s">
        <v>7465</v>
      </c>
      <c r="D3095" s="764" t="s">
        <v>10993</v>
      </c>
      <c r="E3095" s="22">
        <v>119294</v>
      </c>
      <c r="F3095" s="19"/>
      <c r="G3095" s="14">
        <f t="shared" si="62"/>
        <v>119294</v>
      </c>
      <c r="H3095" s="13"/>
    </row>
    <row r="3096" spans="1:8" hidden="1" x14ac:dyDescent="0.25">
      <c r="A3096" s="112">
        <v>45169</v>
      </c>
      <c r="B3096" s="21" t="s">
        <v>10564</v>
      </c>
      <c r="C3096" s="13" t="s">
        <v>8384</v>
      </c>
      <c r="D3096" s="764"/>
      <c r="E3096" s="22"/>
      <c r="F3096" s="19">
        <v>657900</v>
      </c>
      <c r="G3096" s="14">
        <f t="shared" si="62"/>
        <v>-657900</v>
      </c>
      <c r="H3096" s="13" t="s">
        <v>10225</v>
      </c>
    </row>
    <row r="3097" spans="1:8" hidden="1" x14ac:dyDescent="0.25">
      <c r="A3097" s="112">
        <v>45169</v>
      </c>
      <c r="B3097" s="21" t="s">
        <v>10459</v>
      </c>
      <c r="C3097" s="13" t="s">
        <v>166</v>
      </c>
      <c r="D3097" s="764" t="s">
        <v>10921</v>
      </c>
      <c r="E3097" s="22">
        <v>25300</v>
      </c>
      <c r="F3097" s="19"/>
      <c r="G3097" s="14">
        <f t="shared" si="62"/>
        <v>25300</v>
      </c>
      <c r="H3097" s="13"/>
    </row>
    <row r="3098" spans="1:8" hidden="1" x14ac:dyDescent="0.25">
      <c r="A3098" s="112">
        <v>45169</v>
      </c>
      <c r="B3098" s="21" t="s">
        <v>10459</v>
      </c>
      <c r="C3098" s="13" t="s">
        <v>164</v>
      </c>
      <c r="D3098" s="764" t="s">
        <v>10924</v>
      </c>
      <c r="E3098" s="22">
        <v>8079</v>
      </c>
      <c r="F3098" s="19"/>
      <c r="G3098" s="14">
        <f t="shared" si="62"/>
        <v>8079</v>
      </c>
      <c r="H3098" s="13"/>
    </row>
    <row r="3099" spans="1:8" hidden="1" x14ac:dyDescent="0.25">
      <c r="A3099" s="112">
        <v>45173</v>
      </c>
      <c r="B3099" s="21" t="s">
        <v>9344</v>
      </c>
      <c r="C3099" s="13" t="s">
        <v>7465</v>
      </c>
      <c r="D3099" s="764" t="s">
        <v>10994</v>
      </c>
      <c r="E3099" s="22">
        <v>119296</v>
      </c>
      <c r="F3099" s="19"/>
      <c r="G3099" s="14">
        <f t="shared" si="62"/>
        <v>119296</v>
      </c>
      <c r="H3099" s="53"/>
    </row>
    <row r="3100" spans="1:8" hidden="1" x14ac:dyDescent="0.25">
      <c r="A3100" s="112">
        <v>45174</v>
      </c>
      <c r="B3100" s="21" t="s">
        <v>10220</v>
      </c>
      <c r="C3100" s="13" t="s">
        <v>164</v>
      </c>
      <c r="D3100" s="764" t="s">
        <v>11025</v>
      </c>
      <c r="E3100" s="22">
        <v>9551</v>
      </c>
      <c r="F3100" s="19"/>
      <c r="G3100" s="14">
        <f t="shared" si="62"/>
        <v>9551</v>
      </c>
      <c r="H3100" s="53"/>
    </row>
    <row r="3101" spans="1:8" hidden="1" x14ac:dyDescent="0.25">
      <c r="A3101" s="112">
        <v>45174</v>
      </c>
      <c r="B3101" s="21" t="s">
        <v>10220</v>
      </c>
      <c r="C3101" s="13" t="s">
        <v>180</v>
      </c>
      <c r="D3101" s="764"/>
      <c r="E3101" s="22"/>
      <c r="F3101" s="19">
        <v>374080</v>
      </c>
      <c r="G3101" s="14">
        <f t="shared" si="62"/>
        <v>-374080</v>
      </c>
      <c r="H3101" s="1208" t="s">
        <v>10985</v>
      </c>
    </row>
    <row r="3102" spans="1:8" hidden="1" x14ac:dyDescent="0.25">
      <c r="A3102" s="112">
        <v>45174</v>
      </c>
      <c r="B3102" s="21" t="s">
        <v>10559</v>
      </c>
      <c r="C3102" s="13" t="s">
        <v>180</v>
      </c>
      <c r="D3102" s="764"/>
      <c r="E3102" s="22"/>
      <c r="F3102" s="19">
        <v>120960</v>
      </c>
      <c r="G3102" s="14">
        <f t="shared" si="62"/>
        <v>-120960</v>
      </c>
      <c r="H3102" s="1209"/>
    </row>
    <row r="3103" spans="1:8" hidden="1" x14ac:dyDescent="0.25">
      <c r="A3103" s="112">
        <v>45174</v>
      </c>
      <c r="B3103" s="21" t="s">
        <v>10367</v>
      </c>
      <c r="C3103" s="13" t="s">
        <v>180</v>
      </c>
      <c r="D3103" s="764"/>
      <c r="E3103" s="22"/>
      <c r="F3103" s="19">
        <v>4960</v>
      </c>
      <c r="G3103" s="14">
        <f t="shared" si="62"/>
        <v>-4960</v>
      </c>
      <c r="H3103" s="1210"/>
    </row>
    <row r="3104" spans="1:8" hidden="1" x14ac:dyDescent="0.25">
      <c r="A3104" s="112">
        <v>45173</v>
      </c>
      <c r="B3104" s="21" t="s">
        <v>10986</v>
      </c>
      <c r="C3104" s="13" t="s">
        <v>166</v>
      </c>
      <c r="D3104" s="764" t="s">
        <v>11016</v>
      </c>
      <c r="E3104" s="22">
        <v>23500</v>
      </c>
      <c r="F3104" s="19"/>
      <c r="G3104" s="14">
        <f t="shared" si="62"/>
        <v>23500</v>
      </c>
      <c r="H3104" s="954" t="s">
        <v>11018</v>
      </c>
    </row>
    <row r="3105" spans="1:8" hidden="1" x14ac:dyDescent="0.25">
      <c r="A3105" s="112">
        <v>45173</v>
      </c>
      <c r="B3105" s="21" t="s">
        <v>9344</v>
      </c>
      <c r="C3105" s="13" t="s">
        <v>169</v>
      </c>
      <c r="D3105" s="764" t="s">
        <v>11019</v>
      </c>
      <c r="E3105" s="22">
        <v>439558</v>
      </c>
      <c r="F3105" s="19"/>
      <c r="G3105" s="14">
        <f t="shared" si="62"/>
        <v>439558</v>
      </c>
      <c r="H3105" s="954"/>
    </row>
    <row r="3106" spans="1:8" hidden="1" x14ac:dyDescent="0.25">
      <c r="A3106" s="112">
        <v>45173</v>
      </c>
      <c r="B3106" s="21" t="s">
        <v>9757</v>
      </c>
      <c r="C3106" s="13" t="s">
        <v>5186</v>
      </c>
      <c r="D3106" s="764" t="s">
        <v>12228</v>
      </c>
      <c r="E3106" s="22">
        <v>613647</v>
      </c>
      <c r="F3106" s="19"/>
      <c r="G3106" s="14">
        <f t="shared" si="62"/>
        <v>613647</v>
      </c>
      <c r="H3106" s="954"/>
    </row>
    <row r="3107" spans="1:8" hidden="1" x14ac:dyDescent="0.25">
      <c r="A3107" s="112">
        <v>45173</v>
      </c>
      <c r="B3107" s="21" t="s">
        <v>8864</v>
      </c>
      <c r="C3107" s="13" t="s">
        <v>5186</v>
      </c>
      <c r="D3107" s="764" t="s">
        <v>12225</v>
      </c>
      <c r="E3107" s="22">
        <v>19540</v>
      </c>
      <c r="F3107" s="19"/>
      <c r="G3107" s="14">
        <f t="shared" si="62"/>
        <v>19540</v>
      </c>
      <c r="H3107" s="954"/>
    </row>
    <row r="3108" spans="1:8" hidden="1" x14ac:dyDescent="0.25">
      <c r="A3108" s="112">
        <v>45173</v>
      </c>
      <c r="B3108" s="21" t="s">
        <v>10284</v>
      </c>
      <c r="C3108" s="13" t="s">
        <v>5186</v>
      </c>
      <c r="D3108" s="764" t="s">
        <v>12227</v>
      </c>
      <c r="E3108" s="22">
        <v>127320</v>
      </c>
      <c r="F3108" s="19"/>
      <c r="G3108" s="14">
        <f t="shared" si="62"/>
        <v>127320</v>
      </c>
      <c r="H3108" s="954"/>
    </row>
    <row r="3109" spans="1:8" hidden="1" x14ac:dyDescent="0.25">
      <c r="A3109" s="112">
        <v>45173</v>
      </c>
      <c r="B3109" s="21" t="s">
        <v>10284</v>
      </c>
      <c r="C3109" s="13" t="s">
        <v>5186</v>
      </c>
      <c r="D3109" s="764" t="s">
        <v>12226</v>
      </c>
      <c r="E3109" s="22">
        <v>40720</v>
      </c>
      <c r="F3109" s="19"/>
      <c r="G3109" s="14">
        <f t="shared" si="62"/>
        <v>40720</v>
      </c>
      <c r="H3109" s="954"/>
    </row>
    <row r="3110" spans="1:8" hidden="1" x14ac:dyDescent="0.25">
      <c r="A3110" s="112">
        <v>45173</v>
      </c>
      <c r="B3110" s="21" t="s">
        <v>10110</v>
      </c>
      <c r="C3110" s="13" t="s">
        <v>5186</v>
      </c>
      <c r="D3110" s="764" t="s">
        <v>12109</v>
      </c>
      <c r="E3110" s="22">
        <v>80000</v>
      </c>
      <c r="F3110" s="19"/>
      <c r="G3110" s="14">
        <f t="shared" si="62"/>
        <v>80000</v>
      </c>
      <c r="H3110" s="954"/>
    </row>
    <row r="3111" spans="1:8" hidden="1" x14ac:dyDescent="0.25">
      <c r="A3111" s="112">
        <v>45173</v>
      </c>
      <c r="B3111" s="21" t="s">
        <v>10284</v>
      </c>
      <c r="C3111" s="13" t="s">
        <v>5186</v>
      </c>
      <c r="D3111" s="764" t="s">
        <v>12224</v>
      </c>
      <c r="E3111" s="22">
        <v>48600</v>
      </c>
      <c r="F3111" s="19"/>
      <c r="G3111" s="14">
        <f t="shared" si="62"/>
        <v>48600</v>
      </c>
      <c r="H3111" s="954"/>
    </row>
    <row r="3112" spans="1:8" hidden="1" x14ac:dyDescent="0.25">
      <c r="A3112" s="112">
        <v>45173</v>
      </c>
      <c r="B3112" s="21" t="s">
        <v>8864</v>
      </c>
      <c r="C3112" s="13" t="s">
        <v>5186</v>
      </c>
      <c r="D3112" s="764" t="s">
        <v>12223</v>
      </c>
      <c r="E3112" s="22">
        <v>30240</v>
      </c>
      <c r="F3112" s="19"/>
      <c r="G3112" s="14">
        <f t="shared" si="62"/>
        <v>30240</v>
      </c>
      <c r="H3112" s="954"/>
    </row>
    <row r="3113" spans="1:8" hidden="1" x14ac:dyDescent="0.25">
      <c r="A3113" s="112">
        <v>45173</v>
      </c>
      <c r="B3113" s="21" t="s">
        <v>8864</v>
      </c>
      <c r="C3113" s="13" t="s">
        <v>5186</v>
      </c>
      <c r="D3113" s="764" t="s">
        <v>12222</v>
      </c>
      <c r="E3113" s="22">
        <v>13120</v>
      </c>
      <c r="F3113" s="19"/>
      <c r="G3113" s="14">
        <f t="shared" si="62"/>
        <v>13120</v>
      </c>
      <c r="H3113" s="954"/>
    </row>
    <row r="3114" spans="1:8" hidden="1" x14ac:dyDescent="0.25">
      <c r="A3114" s="112">
        <v>45173</v>
      </c>
      <c r="B3114" s="21" t="s">
        <v>10564</v>
      </c>
      <c r="C3114" s="13" t="s">
        <v>168</v>
      </c>
      <c r="D3114" s="764"/>
      <c r="E3114" s="22"/>
      <c r="F3114" s="19">
        <v>500000</v>
      </c>
      <c r="G3114" s="14">
        <f t="shared" si="62"/>
        <v>-500000</v>
      </c>
      <c r="H3114" s="954" t="s">
        <v>10975</v>
      </c>
    </row>
    <row r="3115" spans="1:8" hidden="1" x14ac:dyDescent="0.25">
      <c r="A3115" s="112">
        <v>45173</v>
      </c>
      <c r="B3115" s="21" t="s">
        <v>10564</v>
      </c>
      <c r="C3115" s="13" t="s">
        <v>168</v>
      </c>
      <c r="D3115" s="764"/>
      <c r="E3115" s="22"/>
      <c r="F3115" s="19">
        <v>500000</v>
      </c>
      <c r="G3115" s="14">
        <f t="shared" si="62"/>
        <v>-500000</v>
      </c>
      <c r="H3115" s="954" t="s">
        <v>10976</v>
      </c>
    </row>
    <row r="3116" spans="1:8" hidden="1" x14ac:dyDescent="0.25">
      <c r="A3116" s="112">
        <v>45175</v>
      </c>
      <c r="B3116" s="21" t="s">
        <v>9344</v>
      </c>
      <c r="C3116" s="13" t="s">
        <v>169</v>
      </c>
      <c r="D3116" s="764" t="s">
        <v>11020</v>
      </c>
      <c r="E3116" s="22">
        <v>13278</v>
      </c>
      <c r="F3116" s="19"/>
      <c r="G3116" s="14">
        <f t="shared" si="62"/>
        <v>13278</v>
      </c>
      <c r="H3116" s="954"/>
    </row>
    <row r="3117" spans="1:8" hidden="1" x14ac:dyDescent="0.25">
      <c r="A3117" s="112">
        <v>45175</v>
      </c>
      <c r="B3117" s="21" t="s">
        <v>9974</v>
      </c>
      <c r="C3117" s="13" t="s">
        <v>169</v>
      </c>
      <c r="D3117" s="764" t="s">
        <v>11021</v>
      </c>
      <c r="E3117" s="22">
        <v>189003</v>
      </c>
      <c r="F3117" s="19"/>
      <c r="G3117" s="14">
        <f t="shared" si="62"/>
        <v>189003</v>
      </c>
      <c r="H3117" s="954"/>
    </row>
    <row r="3118" spans="1:8" hidden="1" x14ac:dyDescent="0.25">
      <c r="A3118" s="112">
        <v>45175</v>
      </c>
      <c r="B3118" s="21" t="s">
        <v>10367</v>
      </c>
      <c r="C3118" s="13" t="s">
        <v>166</v>
      </c>
      <c r="D3118" s="764" t="s">
        <v>11017</v>
      </c>
      <c r="E3118" s="22">
        <v>35715</v>
      </c>
      <c r="F3118" s="19"/>
      <c r="G3118" s="14">
        <f t="shared" si="62"/>
        <v>35715</v>
      </c>
      <c r="H3118" s="954"/>
    </row>
    <row r="3119" spans="1:8" hidden="1" x14ac:dyDescent="0.25">
      <c r="A3119" s="112">
        <v>45175</v>
      </c>
      <c r="B3119" s="21" t="s">
        <v>9344</v>
      </c>
      <c r="C3119" s="13" t="s">
        <v>169</v>
      </c>
      <c r="D3119" s="764"/>
      <c r="E3119" s="22"/>
      <c r="F3119" s="19">
        <v>36500</v>
      </c>
      <c r="G3119" s="14">
        <f t="shared" si="62"/>
        <v>-36500</v>
      </c>
      <c r="H3119" s="13" t="s">
        <v>10957</v>
      </c>
    </row>
    <row r="3120" spans="1:8" hidden="1" x14ac:dyDescent="0.25">
      <c r="A3120" s="112">
        <v>45175</v>
      </c>
      <c r="B3120" s="21" t="s">
        <v>10220</v>
      </c>
      <c r="C3120" s="13" t="s">
        <v>8384</v>
      </c>
      <c r="D3120" s="764" t="s">
        <v>10996</v>
      </c>
      <c r="E3120" s="22">
        <v>107536</v>
      </c>
      <c r="F3120" s="19"/>
      <c r="G3120" s="14">
        <f t="shared" si="62"/>
        <v>107536</v>
      </c>
      <c r="H3120" s="13"/>
    </row>
    <row r="3121" spans="1:10" hidden="1" x14ac:dyDescent="0.25">
      <c r="A3121" s="112">
        <v>45175</v>
      </c>
      <c r="B3121" s="21" t="s">
        <v>10890</v>
      </c>
      <c r="C3121" s="13" t="s">
        <v>12246</v>
      </c>
      <c r="D3121" s="764"/>
      <c r="E3121" s="22"/>
      <c r="F3121" s="19">
        <v>938219</v>
      </c>
      <c r="G3121" s="14">
        <f t="shared" si="62"/>
        <v>-938219</v>
      </c>
      <c r="H3121" s="13" t="s">
        <v>11207</v>
      </c>
    </row>
    <row r="3122" spans="1:10" hidden="1" x14ac:dyDescent="0.25">
      <c r="A3122" s="112">
        <v>45175</v>
      </c>
      <c r="B3122" s="21" t="s">
        <v>10890</v>
      </c>
      <c r="C3122" s="13" t="s">
        <v>12246</v>
      </c>
      <c r="D3122" s="764" t="s">
        <v>11762</v>
      </c>
      <c r="E3122" s="22">
        <v>808745</v>
      </c>
      <c r="F3122" s="19"/>
      <c r="G3122" s="14">
        <f t="shared" si="62"/>
        <v>808745</v>
      </c>
      <c r="H3122" s="13"/>
    </row>
    <row r="3123" spans="1:10" ht="16.5" hidden="1" customHeight="1" x14ac:dyDescent="0.25">
      <c r="A3123" s="112">
        <v>45178</v>
      </c>
      <c r="B3123" s="21" t="s">
        <v>9344</v>
      </c>
      <c r="C3123" s="13" t="s">
        <v>7465</v>
      </c>
      <c r="D3123" s="764" t="s">
        <v>10995</v>
      </c>
      <c r="E3123" s="22">
        <v>222592</v>
      </c>
      <c r="F3123" s="19"/>
      <c r="G3123" s="14">
        <f t="shared" si="62"/>
        <v>222592</v>
      </c>
      <c r="H3123" s="13"/>
      <c r="J3123" s="127"/>
    </row>
    <row r="3124" spans="1:10" hidden="1" x14ac:dyDescent="0.25">
      <c r="A3124" s="112">
        <v>45178</v>
      </c>
      <c r="B3124" s="21" t="s">
        <v>10564</v>
      </c>
      <c r="C3124" s="13" t="s">
        <v>8384</v>
      </c>
      <c r="D3124" s="764"/>
      <c r="E3124" s="22"/>
      <c r="F3124" s="19">
        <v>1000000</v>
      </c>
      <c r="G3124" s="14">
        <f t="shared" si="62"/>
        <v>-1000000</v>
      </c>
      <c r="H3124" s="13" t="s">
        <v>10998</v>
      </c>
    </row>
    <row r="3125" spans="1:10" hidden="1" x14ac:dyDescent="0.25">
      <c r="A3125" s="112">
        <v>45178</v>
      </c>
      <c r="B3125" s="21" t="s">
        <v>9974</v>
      </c>
      <c r="C3125" s="13" t="s">
        <v>164</v>
      </c>
      <c r="D3125" s="764" t="s">
        <v>11026</v>
      </c>
      <c r="E3125" s="22">
        <v>6010</v>
      </c>
      <c r="F3125" s="19"/>
      <c r="G3125" s="14">
        <f t="shared" si="62"/>
        <v>6010</v>
      </c>
      <c r="H3125" s="13"/>
    </row>
    <row r="3126" spans="1:10" hidden="1" x14ac:dyDescent="0.25">
      <c r="A3126" s="112">
        <v>45178</v>
      </c>
      <c r="B3126" s="21" t="s">
        <v>10564</v>
      </c>
      <c r="C3126" s="13" t="s">
        <v>7465</v>
      </c>
      <c r="D3126" s="764" t="s">
        <v>11052</v>
      </c>
      <c r="E3126" s="22">
        <v>804137</v>
      </c>
      <c r="F3126" s="19"/>
      <c r="G3126" s="14">
        <f t="shared" si="62"/>
        <v>804137</v>
      </c>
      <c r="H3126" s="13"/>
    </row>
    <row r="3127" spans="1:10" hidden="1" x14ac:dyDescent="0.25">
      <c r="A3127" s="112">
        <v>45180</v>
      </c>
      <c r="B3127" s="21" t="s">
        <v>9344</v>
      </c>
      <c r="C3127" s="13" t="s">
        <v>7465</v>
      </c>
      <c r="D3127" s="764" t="s">
        <v>11053</v>
      </c>
      <c r="E3127" s="22">
        <v>119296</v>
      </c>
      <c r="F3127" s="19"/>
      <c r="G3127" s="14">
        <f t="shared" si="62"/>
        <v>119296</v>
      </c>
      <c r="H3127" s="13"/>
    </row>
    <row r="3128" spans="1:10" hidden="1" x14ac:dyDescent="0.25">
      <c r="A3128" s="112">
        <v>45180</v>
      </c>
      <c r="B3128" s="21" t="s">
        <v>10564</v>
      </c>
      <c r="C3128" s="13" t="s">
        <v>7465</v>
      </c>
      <c r="D3128" s="764" t="s">
        <v>11056</v>
      </c>
      <c r="E3128" s="22">
        <v>891939</v>
      </c>
      <c r="F3128" s="19"/>
      <c r="G3128" s="14">
        <f t="shared" si="62"/>
        <v>891939</v>
      </c>
      <c r="H3128" s="13"/>
    </row>
    <row r="3129" spans="1:10" hidden="1" x14ac:dyDescent="0.25">
      <c r="A3129" s="112">
        <v>45180</v>
      </c>
      <c r="B3129" s="21" t="s">
        <v>11054</v>
      </c>
      <c r="C3129" s="13" t="s">
        <v>7465</v>
      </c>
      <c r="D3129" s="764" t="s">
        <v>11055</v>
      </c>
      <c r="E3129" s="22">
        <v>235504</v>
      </c>
      <c r="F3129" s="19"/>
      <c r="G3129" s="14">
        <f t="shared" si="62"/>
        <v>235504</v>
      </c>
      <c r="H3129" s="13"/>
    </row>
    <row r="3130" spans="1:10" hidden="1" x14ac:dyDescent="0.25">
      <c r="A3130" s="112">
        <v>45180</v>
      </c>
      <c r="B3130" s="21" t="s">
        <v>10367</v>
      </c>
      <c r="C3130" s="13" t="s">
        <v>166</v>
      </c>
      <c r="D3130" s="764" t="s">
        <v>11101</v>
      </c>
      <c r="E3130" s="22">
        <v>14940</v>
      </c>
      <c r="F3130" s="19"/>
      <c r="G3130" s="14">
        <f t="shared" si="62"/>
        <v>14940</v>
      </c>
      <c r="H3130" s="13"/>
    </row>
    <row r="3131" spans="1:10" hidden="1" x14ac:dyDescent="0.25">
      <c r="A3131" s="112">
        <v>45181</v>
      </c>
      <c r="B3131" s="21" t="s">
        <v>10564</v>
      </c>
      <c r="C3131" s="13" t="s">
        <v>168</v>
      </c>
      <c r="D3131" s="764" t="s">
        <v>11100</v>
      </c>
      <c r="E3131" s="22">
        <v>38500</v>
      </c>
      <c r="F3131" s="19"/>
      <c r="G3131" s="14">
        <f t="shared" si="62"/>
        <v>38500</v>
      </c>
      <c r="H3131" s="13"/>
    </row>
    <row r="3132" spans="1:10" hidden="1" x14ac:dyDescent="0.25">
      <c r="A3132" s="112">
        <v>45182</v>
      </c>
      <c r="B3132" s="21" t="s">
        <v>10564</v>
      </c>
      <c r="C3132" s="13" t="s">
        <v>168</v>
      </c>
      <c r="D3132" s="764" t="s">
        <v>11203</v>
      </c>
      <c r="E3132" s="22">
        <v>1600</v>
      </c>
      <c r="F3132" s="19"/>
      <c r="G3132" s="14">
        <f t="shared" si="62"/>
        <v>1600</v>
      </c>
      <c r="H3132" s="13"/>
    </row>
    <row r="3133" spans="1:10" hidden="1" x14ac:dyDescent="0.25">
      <c r="A3133" s="112">
        <v>45182</v>
      </c>
      <c r="B3133" s="21" t="s">
        <v>10564</v>
      </c>
      <c r="C3133" s="13" t="s">
        <v>168</v>
      </c>
      <c r="D3133" s="764" t="s">
        <v>11204</v>
      </c>
      <c r="E3133" s="22">
        <v>15000</v>
      </c>
      <c r="F3133" s="19"/>
      <c r="G3133" s="14">
        <f t="shared" si="62"/>
        <v>15000</v>
      </c>
      <c r="H3133" s="13"/>
    </row>
    <row r="3134" spans="1:10" ht="16.5" hidden="1" customHeight="1" x14ac:dyDescent="0.25">
      <c r="A3134" s="112">
        <v>45183</v>
      </c>
      <c r="B3134" s="21" t="s">
        <v>9344</v>
      </c>
      <c r="C3134" s="13" t="s">
        <v>164</v>
      </c>
      <c r="D3134" s="764" t="s">
        <v>10924</v>
      </c>
      <c r="E3134" s="22">
        <v>20807</v>
      </c>
      <c r="F3134" s="19"/>
      <c r="G3134" s="14">
        <f t="shared" si="62"/>
        <v>20807</v>
      </c>
      <c r="H3134" s="13"/>
    </row>
    <row r="3135" spans="1:10" ht="16.5" hidden="1" customHeight="1" x14ac:dyDescent="0.25">
      <c r="A3135" s="112">
        <v>45183</v>
      </c>
      <c r="B3135" s="21" t="s">
        <v>10890</v>
      </c>
      <c r="C3135" s="13" t="s">
        <v>7947</v>
      </c>
      <c r="D3135" s="764"/>
      <c r="E3135" s="22"/>
      <c r="F3135" s="19">
        <v>500000</v>
      </c>
      <c r="G3135" s="14">
        <f t="shared" si="62"/>
        <v>-500000</v>
      </c>
      <c r="H3135" s="13" t="s">
        <v>11090</v>
      </c>
    </row>
    <row r="3136" spans="1:10" hidden="1" x14ac:dyDescent="0.25">
      <c r="A3136" s="112">
        <v>45184</v>
      </c>
      <c r="B3136" s="21" t="s">
        <v>9344</v>
      </c>
      <c r="C3136" s="13" t="s">
        <v>7465</v>
      </c>
      <c r="D3136" s="764" t="s">
        <v>11182</v>
      </c>
      <c r="E3136" s="22">
        <v>103296</v>
      </c>
      <c r="F3136" s="19"/>
      <c r="G3136" s="14">
        <f t="shared" si="62"/>
        <v>103296</v>
      </c>
      <c r="H3136" s="13"/>
    </row>
    <row r="3137" spans="1:8" hidden="1" x14ac:dyDescent="0.25">
      <c r="A3137" s="112">
        <v>45184</v>
      </c>
      <c r="B3137" s="21" t="s">
        <v>10564</v>
      </c>
      <c r="C3137" s="13" t="s">
        <v>7465</v>
      </c>
      <c r="D3137" s="764" t="s">
        <v>11183</v>
      </c>
      <c r="E3137" s="22">
        <v>804137</v>
      </c>
      <c r="F3137" s="19"/>
      <c r="G3137" s="14">
        <f t="shared" si="62"/>
        <v>804137</v>
      </c>
      <c r="H3137" s="13"/>
    </row>
    <row r="3138" spans="1:8" hidden="1" x14ac:dyDescent="0.25">
      <c r="A3138" s="112">
        <v>45185</v>
      </c>
      <c r="B3138" s="21" t="s">
        <v>10220</v>
      </c>
      <c r="C3138" s="13" t="s">
        <v>8384</v>
      </c>
      <c r="D3138" s="764" t="s">
        <v>11139</v>
      </c>
      <c r="E3138" s="22">
        <v>772607</v>
      </c>
      <c r="F3138" s="19"/>
      <c r="G3138" s="14">
        <f t="shared" si="62"/>
        <v>772607</v>
      </c>
      <c r="H3138" s="13"/>
    </row>
    <row r="3139" spans="1:8" hidden="1" x14ac:dyDescent="0.25">
      <c r="A3139" s="112">
        <v>45185</v>
      </c>
      <c r="B3139" s="21" t="s">
        <v>9344</v>
      </c>
      <c r="C3139" s="13" t="s">
        <v>8384</v>
      </c>
      <c r="D3139" s="764" t="s">
        <v>11140</v>
      </c>
      <c r="E3139" s="22">
        <v>86838</v>
      </c>
      <c r="F3139" s="19"/>
      <c r="G3139" s="14">
        <f t="shared" si="62"/>
        <v>86838</v>
      </c>
      <c r="H3139" s="13"/>
    </row>
    <row r="3140" spans="1:8" hidden="1" x14ac:dyDescent="0.25">
      <c r="A3140" s="112">
        <v>45187</v>
      </c>
      <c r="B3140" s="21" t="s">
        <v>11177</v>
      </c>
      <c r="C3140" s="13" t="s">
        <v>166</v>
      </c>
      <c r="D3140" s="775" t="s">
        <v>11178</v>
      </c>
      <c r="E3140" s="22">
        <v>30250</v>
      </c>
      <c r="F3140" s="19"/>
      <c r="G3140" s="14">
        <f t="shared" si="62"/>
        <v>30250</v>
      </c>
      <c r="H3140" s="13"/>
    </row>
    <row r="3141" spans="1:8" hidden="1" x14ac:dyDescent="0.25">
      <c r="A3141" s="112">
        <v>45187</v>
      </c>
      <c r="B3141" s="21" t="s">
        <v>10564</v>
      </c>
      <c r="C3141" s="13" t="s">
        <v>7465</v>
      </c>
      <c r="D3141" s="775" t="s">
        <v>11184</v>
      </c>
      <c r="E3141" s="22">
        <v>1011740</v>
      </c>
      <c r="F3141" s="19"/>
      <c r="G3141" s="14">
        <f t="shared" si="62"/>
        <v>1011740</v>
      </c>
      <c r="H3141" s="13"/>
    </row>
    <row r="3142" spans="1:8" hidden="1" x14ac:dyDescent="0.25">
      <c r="A3142" s="112">
        <v>45187</v>
      </c>
      <c r="B3142" s="21" t="s">
        <v>10890</v>
      </c>
      <c r="C3142" s="13" t="s">
        <v>168</v>
      </c>
      <c r="D3142" s="775" t="s">
        <v>11205</v>
      </c>
      <c r="E3142" s="22">
        <v>34690</v>
      </c>
      <c r="F3142" s="19"/>
      <c r="G3142" s="14">
        <f t="shared" si="62"/>
        <v>34690</v>
      </c>
      <c r="H3142" s="13"/>
    </row>
    <row r="3143" spans="1:8" hidden="1" x14ac:dyDescent="0.25">
      <c r="A3143" s="112">
        <v>45187</v>
      </c>
      <c r="B3143" s="21" t="s">
        <v>10890</v>
      </c>
      <c r="C3143" s="13" t="s">
        <v>168</v>
      </c>
      <c r="D3143" s="775" t="s">
        <v>11206</v>
      </c>
      <c r="E3143" s="22">
        <v>49170</v>
      </c>
      <c r="F3143" s="19"/>
      <c r="G3143" s="14">
        <f t="shared" si="62"/>
        <v>49170</v>
      </c>
      <c r="H3143" s="13"/>
    </row>
    <row r="3144" spans="1:8" hidden="1" x14ac:dyDescent="0.25">
      <c r="A3144" s="112">
        <v>45188</v>
      </c>
      <c r="B3144" s="21" t="s">
        <v>10890</v>
      </c>
      <c r="C3144" s="13" t="s">
        <v>7947</v>
      </c>
      <c r="D3144" s="775"/>
      <c r="E3144" s="22"/>
      <c r="F3144" s="19">
        <v>1000000</v>
      </c>
      <c r="G3144" s="14">
        <f t="shared" si="62"/>
        <v>-1000000</v>
      </c>
      <c r="H3144" s="13" t="s">
        <v>11118</v>
      </c>
    </row>
    <row r="3145" spans="1:8" hidden="1" x14ac:dyDescent="0.25">
      <c r="A3145" s="112">
        <v>45188</v>
      </c>
      <c r="B3145" s="21" t="s">
        <v>10890</v>
      </c>
      <c r="C3145" s="13" t="s">
        <v>7947</v>
      </c>
      <c r="D3145" s="775"/>
      <c r="E3145" s="22"/>
      <c r="F3145" s="19">
        <v>1000000</v>
      </c>
      <c r="G3145" s="14">
        <f t="shared" si="62"/>
        <v>-1000000</v>
      </c>
      <c r="H3145" s="13" t="s">
        <v>11119</v>
      </c>
    </row>
    <row r="3146" spans="1:8" hidden="1" x14ac:dyDescent="0.25">
      <c r="A3146" s="112">
        <v>45190</v>
      </c>
      <c r="B3146" s="21" t="s">
        <v>10367</v>
      </c>
      <c r="C3146" s="13" t="s">
        <v>8384</v>
      </c>
      <c r="D3146" s="1245" t="s">
        <v>11141</v>
      </c>
      <c r="E3146" s="22">
        <v>35941</v>
      </c>
      <c r="F3146" s="19"/>
      <c r="G3146" s="14">
        <f t="shared" si="62"/>
        <v>35941</v>
      </c>
      <c r="H3146" s="13"/>
    </row>
    <row r="3147" spans="1:8" hidden="1" x14ac:dyDescent="0.25">
      <c r="A3147" s="112">
        <v>45190</v>
      </c>
      <c r="B3147" s="21" t="s">
        <v>11054</v>
      </c>
      <c r="C3147" s="13" t="s">
        <v>8384</v>
      </c>
      <c r="D3147" s="1246"/>
      <c r="E3147" s="22">
        <v>158865</v>
      </c>
      <c r="F3147" s="19"/>
      <c r="G3147" s="14">
        <f t="shared" si="62"/>
        <v>158865</v>
      </c>
      <c r="H3147" s="13"/>
    </row>
    <row r="3148" spans="1:8" hidden="1" x14ac:dyDescent="0.25">
      <c r="A3148" s="112">
        <v>45190</v>
      </c>
      <c r="B3148" s="21" t="s">
        <v>10564</v>
      </c>
      <c r="C3148" s="13" t="s">
        <v>8384</v>
      </c>
      <c r="D3148" s="764" t="s">
        <v>11142</v>
      </c>
      <c r="E3148" s="22">
        <v>909670</v>
      </c>
      <c r="F3148" s="19"/>
      <c r="G3148" s="14">
        <f t="shared" si="62"/>
        <v>909670</v>
      </c>
      <c r="H3148" s="13"/>
    </row>
    <row r="3149" spans="1:8" hidden="1" x14ac:dyDescent="0.25">
      <c r="A3149" s="112">
        <v>45190</v>
      </c>
      <c r="B3149" s="21" t="s">
        <v>9344</v>
      </c>
      <c r="C3149" s="13" t="s">
        <v>8384</v>
      </c>
      <c r="D3149" s="1245" t="s">
        <v>11143</v>
      </c>
      <c r="E3149" s="22">
        <v>3870</v>
      </c>
      <c r="F3149" s="19"/>
      <c r="G3149" s="14">
        <f t="shared" si="62"/>
        <v>3870</v>
      </c>
      <c r="H3149" s="13"/>
    </row>
    <row r="3150" spans="1:8" hidden="1" x14ac:dyDescent="0.25">
      <c r="A3150" s="112">
        <v>45190</v>
      </c>
      <c r="B3150" s="21" t="s">
        <v>11054</v>
      </c>
      <c r="C3150" s="13" t="s">
        <v>8384</v>
      </c>
      <c r="D3150" s="1246"/>
      <c r="E3150" s="22">
        <v>44691</v>
      </c>
      <c r="F3150" s="19"/>
      <c r="G3150" s="14">
        <f t="shared" si="62"/>
        <v>44691</v>
      </c>
      <c r="H3150" s="13"/>
    </row>
    <row r="3151" spans="1:8" hidden="1" x14ac:dyDescent="0.25">
      <c r="A3151" s="112">
        <v>45190</v>
      </c>
      <c r="B3151" s="21" t="s">
        <v>9344</v>
      </c>
      <c r="C3151" s="13" t="s">
        <v>7465</v>
      </c>
      <c r="D3151" s="764" t="s">
        <v>11186</v>
      </c>
      <c r="E3151" s="22">
        <v>113296</v>
      </c>
      <c r="F3151" s="109"/>
      <c r="G3151" s="14">
        <f t="shared" si="62"/>
        <v>113296</v>
      </c>
      <c r="H3151" s="13"/>
    </row>
    <row r="3152" spans="1:8" hidden="1" x14ac:dyDescent="0.25">
      <c r="A3152" s="112">
        <v>45190</v>
      </c>
      <c r="B3152" s="21" t="s">
        <v>9820</v>
      </c>
      <c r="C3152" s="13" t="s">
        <v>168</v>
      </c>
      <c r="D3152" s="764" t="s">
        <v>11774</v>
      </c>
      <c r="E3152" s="22">
        <v>1554800</v>
      </c>
      <c r="F3152" s="109"/>
      <c r="G3152" s="14">
        <f t="shared" si="62"/>
        <v>1554800</v>
      </c>
      <c r="H3152" s="13"/>
    </row>
    <row r="3153" spans="1:8" hidden="1" x14ac:dyDescent="0.25">
      <c r="A3153" s="112">
        <v>45190</v>
      </c>
      <c r="B3153" s="30"/>
      <c r="C3153" s="13" t="s">
        <v>7240</v>
      </c>
      <c r="D3153" s="764"/>
      <c r="E3153" s="22">
        <v>13918</v>
      </c>
      <c r="F3153" s="109"/>
      <c r="G3153" s="14">
        <f t="shared" si="62"/>
        <v>13918</v>
      </c>
      <c r="H3153" s="13" t="s">
        <v>11124</v>
      </c>
    </row>
    <row r="3154" spans="1:8" hidden="1" x14ac:dyDescent="0.25">
      <c r="A3154" s="112">
        <v>45191</v>
      </c>
      <c r="B3154" s="21" t="s">
        <v>9344</v>
      </c>
      <c r="C3154" s="13" t="s">
        <v>7465</v>
      </c>
      <c r="D3154" s="764" t="s">
        <v>11187</v>
      </c>
      <c r="E3154" s="22">
        <v>16000</v>
      </c>
      <c r="F3154" s="109"/>
      <c r="G3154" s="1029">
        <f t="shared" si="62"/>
        <v>16000</v>
      </c>
      <c r="H3154" s="53"/>
    </row>
    <row r="3155" spans="1:8" hidden="1" x14ac:dyDescent="0.25">
      <c r="A3155" s="112">
        <v>45191</v>
      </c>
      <c r="B3155" s="21" t="s">
        <v>10220</v>
      </c>
      <c r="C3155" s="13" t="s">
        <v>7465</v>
      </c>
      <c r="D3155" s="764" t="s">
        <v>11185</v>
      </c>
      <c r="E3155" s="22">
        <v>684336</v>
      </c>
      <c r="F3155" s="109"/>
      <c r="G3155" s="1029">
        <f t="shared" si="62"/>
        <v>684336</v>
      </c>
      <c r="H3155" s="53"/>
    </row>
    <row r="3156" spans="1:8" hidden="1" x14ac:dyDescent="0.25">
      <c r="A3156" s="112">
        <v>45191</v>
      </c>
      <c r="B3156" s="21" t="s">
        <v>10139</v>
      </c>
      <c r="C3156" s="13" t="s">
        <v>7465</v>
      </c>
      <c r="D3156" s="764" t="s">
        <v>11190</v>
      </c>
      <c r="E3156" s="781">
        <v>43900</v>
      </c>
      <c r="F3156" s="213"/>
      <c r="G3156" s="1029">
        <f t="shared" si="62"/>
        <v>43900</v>
      </c>
      <c r="H3156" s="53"/>
    </row>
    <row r="3157" spans="1:8" hidden="1" x14ac:dyDescent="0.25">
      <c r="A3157" s="112">
        <v>45191</v>
      </c>
      <c r="B3157" s="21" t="s">
        <v>9344</v>
      </c>
      <c r="C3157" s="13" t="s">
        <v>7465</v>
      </c>
      <c r="D3157" s="764" t="s">
        <v>11189</v>
      </c>
      <c r="E3157" s="781">
        <v>67648</v>
      </c>
      <c r="F3157" s="213"/>
      <c r="G3157" s="1029">
        <f>E3157-F3157</f>
        <v>67648</v>
      </c>
      <c r="H3157" s="53"/>
    </row>
    <row r="3158" spans="1:8" hidden="1" x14ac:dyDescent="0.25">
      <c r="A3158" s="112">
        <v>45191</v>
      </c>
      <c r="B3158" s="21" t="s">
        <v>10564</v>
      </c>
      <c r="C3158" s="13" t="s">
        <v>7465</v>
      </c>
      <c r="D3158" s="764" t="s">
        <v>11188</v>
      </c>
      <c r="E3158" s="781">
        <v>804137</v>
      </c>
      <c r="F3158" s="213"/>
      <c r="G3158" s="1029">
        <f t="shared" si="62"/>
        <v>804137</v>
      </c>
      <c r="H3158" s="53"/>
    </row>
    <row r="3159" spans="1:8" hidden="1" x14ac:dyDescent="0.25">
      <c r="A3159" s="112">
        <v>45192</v>
      </c>
      <c r="B3159" s="21" t="s">
        <v>10220</v>
      </c>
      <c r="C3159" s="13" t="s">
        <v>164</v>
      </c>
      <c r="D3159" s="764" t="s">
        <v>11467</v>
      </c>
      <c r="E3159" s="781">
        <v>5649</v>
      </c>
      <c r="F3159" s="213"/>
      <c r="G3159" s="1029">
        <f t="shared" si="62"/>
        <v>5649</v>
      </c>
      <c r="H3159" s="53"/>
    </row>
    <row r="3160" spans="1:8" hidden="1" x14ac:dyDescent="0.25">
      <c r="A3160" s="112">
        <v>45192</v>
      </c>
      <c r="B3160" s="21" t="s">
        <v>9820</v>
      </c>
      <c r="C3160" s="13" t="s">
        <v>168</v>
      </c>
      <c r="D3160" s="764" t="s">
        <v>11775</v>
      </c>
      <c r="E3160" s="781">
        <v>90200</v>
      </c>
      <c r="F3160" s="213"/>
      <c r="G3160" s="1029">
        <f t="shared" si="62"/>
        <v>90200</v>
      </c>
      <c r="H3160" s="53"/>
    </row>
    <row r="3161" spans="1:8" hidden="1" x14ac:dyDescent="0.25">
      <c r="A3161" s="112">
        <v>45194</v>
      </c>
      <c r="B3161" s="21" t="s">
        <v>10986</v>
      </c>
      <c r="C3161" s="13" t="s">
        <v>166</v>
      </c>
      <c r="D3161" s="764" t="s">
        <v>11760</v>
      </c>
      <c r="E3161" s="781">
        <v>11750</v>
      </c>
      <c r="F3161" s="213"/>
      <c r="G3161" s="1029">
        <f t="shared" si="62"/>
        <v>11750</v>
      </c>
      <c r="H3161" s="53"/>
    </row>
    <row r="3162" spans="1:8" hidden="1" x14ac:dyDescent="0.25">
      <c r="A3162" s="112">
        <v>45196</v>
      </c>
      <c r="B3162" s="21" t="s">
        <v>10220</v>
      </c>
      <c r="C3162" s="13" t="s">
        <v>164</v>
      </c>
      <c r="D3162" s="764" t="s">
        <v>11468</v>
      </c>
      <c r="E3162" s="781">
        <v>12678</v>
      </c>
      <c r="F3162" s="213"/>
      <c r="G3162" s="1029">
        <f t="shared" si="62"/>
        <v>12678</v>
      </c>
      <c r="H3162" s="53"/>
    </row>
    <row r="3163" spans="1:8" hidden="1" x14ac:dyDescent="0.25">
      <c r="A3163" s="112">
        <v>45188</v>
      </c>
      <c r="B3163" s="21" t="s">
        <v>9397</v>
      </c>
      <c r="C3163" s="13" t="s">
        <v>164</v>
      </c>
      <c r="D3163" s="764"/>
      <c r="E3163" s="781"/>
      <c r="F3163" s="783">
        <v>4370</v>
      </c>
      <c r="G3163" s="782">
        <f t="shared" si="62"/>
        <v>-4370</v>
      </c>
      <c r="H3163" s="1247" t="s">
        <v>11151</v>
      </c>
    </row>
    <row r="3164" spans="1:8" hidden="1" x14ac:dyDescent="0.25">
      <c r="A3164" s="112">
        <v>45188</v>
      </c>
      <c r="B3164" s="21" t="s">
        <v>9955</v>
      </c>
      <c r="C3164" s="13" t="s">
        <v>164</v>
      </c>
      <c r="D3164" s="764"/>
      <c r="E3164" s="781"/>
      <c r="F3164" s="141">
        <v>1260</v>
      </c>
      <c r="G3164" s="782">
        <f t="shared" ref="G3164:G3266" si="64">E3164-F3164</f>
        <v>-1260</v>
      </c>
      <c r="H3164" s="1248"/>
    </row>
    <row r="3165" spans="1:8" hidden="1" x14ac:dyDescent="0.25">
      <c r="A3165" s="112">
        <v>45188</v>
      </c>
      <c r="B3165" s="21" t="s">
        <v>9974</v>
      </c>
      <c r="C3165" s="13" t="s">
        <v>164</v>
      </c>
      <c r="D3165" s="764"/>
      <c r="E3165" s="781"/>
      <c r="F3165" s="141">
        <v>9626</v>
      </c>
      <c r="G3165" s="782">
        <f t="shared" si="64"/>
        <v>-9626</v>
      </c>
      <c r="H3165" s="1248"/>
    </row>
    <row r="3166" spans="1:8" hidden="1" x14ac:dyDescent="0.25">
      <c r="A3166" s="112">
        <v>45188</v>
      </c>
      <c r="B3166" s="21" t="s">
        <v>10139</v>
      </c>
      <c r="C3166" s="13" t="s">
        <v>164</v>
      </c>
      <c r="D3166" s="764"/>
      <c r="E3166" s="781"/>
      <c r="F3166" s="141">
        <v>6023</v>
      </c>
      <c r="G3166" s="782">
        <f t="shared" si="64"/>
        <v>-6023</v>
      </c>
      <c r="H3166" s="1248"/>
    </row>
    <row r="3167" spans="1:8" hidden="1" x14ac:dyDescent="0.25">
      <c r="A3167" s="112">
        <v>45188</v>
      </c>
      <c r="B3167" s="21" t="s">
        <v>10284</v>
      </c>
      <c r="C3167" s="13" t="s">
        <v>164</v>
      </c>
      <c r="D3167" s="764"/>
      <c r="E3167" s="781"/>
      <c r="F3167" s="141">
        <v>6055</v>
      </c>
      <c r="G3167" s="782">
        <f t="shared" si="64"/>
        <v>-6055</v>
      </c>
      <c r="H3167" s="1248"/>
    </row>
    <row r="3168" spans="1:8" hidden="1" x14ac:dyDescent="0.25">
      <c r="A3168" s="112">
        <v>45188</v>
      </c>
      <c r="B3168" s="21" t="s">
        <v>10459</v>
      </c>
      <c r="C3168" s="13" t="s">
        <v>164</v>
      </c>
      <c r="D3168" s="764"/>
      <c r="E3168" s="781"/>
      <c r="F3168" s="141">
        <v>60002</v>
      </c>
      <c r="G3168" s="782">
        <f t="shared" si="64"/>
        <v>-60002</v>
      </c>
      <c r="H3168" s="1248"/>
    </row>
    <row r="3169" spans="1:8" hidden="1" x14ac:dyDescent="0.25">
      <c r="A3169" s="112">
        <v>45188</v>
      </c>
      <c r="B3169" s="21" t="s">
        <v>10220</v>
      </c>
      <c r="C3169" s="13" t="s">
        <v>164</v>
      </c>
      <c r="D3169" s="764"/>
      <c r="E3169" s="781"/>
      <c r="F3169" s="141">
        <v>9551</v>
      </c>
      <c r="G3169" s="782">
        <f t="shared" si="64"/>
        <v>-9551</v>
      </c>
      <c r="H3169" s="1248"/>
    </row>
    <row r="3170" spans="1:8" hidden="1" x14ac:dyDescent="0.25">
      <c r="A3170" s="112">
        <v>45188</v>
      </c>
      <c r="B3170" s="21" t="s">
        <v>9344</v>
      </c>
      <c r="C3170" s="13" t="s">
        <v>164</v>
      </c>
      <c r="D3170" s="764"/>
      <c r="E3170" s="781"/>
      <c r="F3170" s="141">
        <v>20807</v>
      </c>
      <c r="G3170" s="782">
        <f t="shared" si="64"/>
        <v>-20807</v>
      </c>
      <c r="H3170" s="1248"/>
    </row>
    <row r="3171" spans="1:8" ht="16.5" hidden="1" thickBot="1" x14ac:dyDescent="0.3">
      <c r="A3171" s="112">
        <v>45188</v>
      </c>
      <c r="B3171" s="21" t="s">
        <v>10367</v>
      </c>
      <c r="C3171" s="13" t="s">
        <v>164</v>
      </c>
      <c r="D3171" s="764"/>
      <c r="E3171" s="781"/>
      <c r="F3171" s="784">
        <v>14924</v>
      </c>
      <c r="G3171" s="782">
        <f t="shared" si="64"/>
        <v>-14924</v>
      </c>
      <c r="H3171" s="1249"/>
    </row>
    <row r="3172" spans="1:8" hidden="1" x14ac:dyDescent="0.25">
      <c r="A3172" s="112">
        <v>45188</v>
      </c>
      <c r="B3172" s="21" t="s">
        <v>9344</v>
      </c>
      <c r="C3172" s="13" t="s">
        <v>169</v>
      </c>
      <c r="D3172" s="764" t="s">
        <v>11180</v>
      </c>
      <c r="E3172" s="22">
        <v>44544</v>
      </c>
      <c r="F3172" s="109"/>
      <c r="G3172" s="782">
        <f t="shared" si="64"/>
        <v>44544</v>
      </c>
      <c r="H3172" s="954"/>
    </row>
    <row r="3173" spans="1:8" hidden="1" x14ac:dyDescent="0.25">
      <c r="A3173" s="112">
        <v>45191</v>
      </c>
      <c r="B3173" s="21" t="s">
        <v>10564</v>
      </c>
      <c r="C3173" s="13" t="s">
        <v>180</v>
      </c>
      <c r="D3173" s="764"/>
      <c r="E3173" s="22"/>
      <c r="F3173" s="109">
        <v>1000000</v>
      </c>
      <c r="G3173" s="14">
        <f t="shared" si="64"/>
        <v>-1000000</v>
      </c>
      <c r="H3173" s="13" t="s">
        <v>11138</v>
      </c>
    </row>
    <row r="3174" spans="1:8" hidden="1" x14ac:dyDescent="0.25">
      <c r="A3174" s="112">
        <v>45190</v>
      </c>
      <c r="B3174" s="21" t="s">
        <v>9974</v>
      </c>
      <c r="C3174" s="13" t="s">
        <v>169</v>
      </c>
      <c r="D3174" s="764"/>
      <c r="E3174" s="781"/>
      <c r="F3174" s="783">
        <v>100000</v>
      </c>
      <c r="G3174" s="782">
        <f t="shared" si="64"/>
        <v>-100000</v>
      </c>
      <c r="H3174" s="1208" t="s">
        <v>11150</v>
      </c>
    </row>
    <row r="3175" spans="1:8" hidden="1" x14ac:dyDescent="0.25">
      <c r="A3175" s="112">
        <v>45190</v>
      </c>
      <c r="B3175" s="21" t="s">
        <v>10559</v>
      </c>
      <c r="C3175" s="13" t="s">
        <v>169</v>
      </c>
      <c r="D3175" s="764"/>
      <c r="E3175" s="781"/>
      <c r="F3175" s="141">
        <v>100000</v>
      </c>
      <c r="G3175" s="782">
        <f t="shared" si="64"/>
        <v>-100000</v>
      </c>
      <c r="H3175" s="1209"/>
    </row>
    <row r="3176" spans="1:8" ht="16.5" hidden="1" thickBot="1" x14ac:dyDescent="0.3">
      <c r="A3176" s="112">
        <v>45190</v>
      </c>
      <c r="B3176" s="21" t="s">
        <v>9344</v>
      </c>
      <c r="C3176" s="13" t="s">
        <v>169</v>
      </c>
      <c r="D3176" s="764"/>
      <c r="E3176" s="781"/>
      <c r="F3176" s="784">
        <v>300000</v>
      </c>
      <c r="G3176" s="782">
        <f t="shared" si="64"/>
        <v>-300000</v>
      </c>
      <c r="H3176" s="1210"/>
    </row>
    <row r="3177" spans="1:8" hidden="1" x14ac:dyDescent="0.25">
      <c r="A3177" s="112">
        <v>45190</v>
      </c>
      <c r="B3177" s="21" t="s">
        <v>10220</v>
      </c>
      <c r="C3177" s="13" t="s">
        <v>8384</v>
      </c>
      <c r="D3177" s="764"/>
      <c r="E3177" s="22"/>
      <c r="F3177" s="111">
        <v>500000</v>
      </c>
      <c r="G3177" s="782">
        <f t="shared" si="64"/>
        <v>-500000</v>
      </c>
      <c r="H3177" s="13" t="s">
        <v>11146</v>
      </c>
    </row>
    <row r="3178" spans="1:8" hidden="1" x14ac:dyDescent="0.25">
      <c r="A3178" s="112">
        <v>45192</v>
      </c>
      <c r="B3178" s="21" t="s">
        <v>9344</v>
      </c>
      <c r="C3178" s="13" t="s">
        <v>7465</v>
      </c>
      <c r="D3178" s="764" t="s">
        <v>11230</v>
      </c>
      <c r="E3178" s="22">
        <v>16000</v>
      </c>
      <c r="F3178" s="111"/>
      <c r="G3178" s="782">
        <f t="shared" si="64"/>
        <v>16000</v>
      </c>
      <c r="H3178" s="13"/>
    </row>
    <row r="3179" spans="1:8" hidden="1" x14ac:dyDescent="0.25">
      <c r="A3179" s="112">
        <v>45194</v>
      </c>
      <c r="B3179" s="21" t="s">
        <v>10220</v>
      </c>
      <c r="C3179" s="13" t="s">
        <v>180</v>
      </c>
      <c r="D3179" s="764" t="s">
        <v>11179</v>
      </c>
      <c r="E3179" s="22">
        <v>18060</v>
      </c>
      <c r="F3179" s="111"/>
      <c r="G3179" s="782">
        <f t="shared" si="64"/>
        <v>18060</v>
      </c>
      <c r="H3179" s="13"/>
    </row>
    <row r="3180" spans="1:8" hidden="1" x14ac:dyDescent="0.25">
      <c r="A3180" s="112">
        <v>45194</v>
      </c>
      <c r="B3180" s="21" t="s">
        <v>9955</v>
      </c>
      <c r="C3180" s="13" t="s">
        <v>169</v>
      </c>
      <c r="D3180" s="764" t="s">
        <v>11181</v>
      </c>
      <c r="E3180" s="22">
        <v>15350</v>
      </c>
      <c r="F3180" s="111"/>
      <c r="G3180" s="782">
        <f t="shared" si="64"/>
        <v>15350</v>
      </c>
      <c r="H3180" s="13"/>
    </row>
    <row r="3181" spans="1:8" hidden="1" x14ac:dyDescent="0.25">
      <c r="A3181" s="112">
        <v>45194</v>
      </c>
      <c r="B3181" s="21" t="s">
        <v>10220</v>
      </c>
      <c r="C3181" s="13" t="s">
        <v>11302</v>
      </c>
      <c r="D3181" s="764"/>
      <c r="E3181" s="22"/>
      <c r="F3181" s="110">
        <v>1000000</v>
      </c>
      <c r="G3181" s="782">
        <f t="shared" si="64"/>
        <v>-1000000</v>
      </c>
      <c r="H3181" s="13" t="s">
        <v>11303</v>
      </c>
    </row>
    <row r="3182" spans="1:8" hidden="1" x14ac:dyDescent="0.25">
      <c r="A3182" s="112">
        <v>45194</v>
      </c>
      <c r="B3182" s="21" t="s">
        <v>10559</v>
      </c>
      <c r="C3182" s="13" t="s">
        <v>7465</v>
      </c>
      <c r="D3182" s="764"/>
      <c r="E3182" s="22"/>
      <c r="F3182" s="110">
        <v>500000</v>
      </c>
      <c r="G3182" s="782">
        <f t="shared" si="64"/>
        <v>-500000</v>
      </c>
      <c r="H3182" s="13" t="s">
        <v>11152</v>
      </c>
    </row>
    <row r="3183" spans="1:8" hidden="1" x14ac:dyDescent="0.25">
      <c r="A3183" s="112">
        <v>45195</v>
      </c>
      <c r="B3183" s="21" t="s">
        <v>10139</v>
      </c>
      <c r="C3183" s="13" t="s">
        <v>8384</v>
      </c>
      <c r="D3183" s="764"/>
      <c r="E3183" s="781"/>
      <c r="F3183" s="783">
        <v>158496</v>
      </c>
      <c r="G3183" s="782">
        <f t="shared" si="64"/>
        <v>-158496</v>
      </c>
      <c r="H3183" s="1208" t="s">
        <v>11202</v>
      </c>
    </row>
    <row r="3184" spans="1:8" hidden="1" x14ac:dyDescent="0.25">
      <c r="A3184" s="112">
        <v>45195</v>
      </c>
      <c r="B3184" s="21" t="s">
        <v>10559</v>
      </c>
      <c r="C3184" s="13" t="s">
        <v>8384</v>
      </c>
      <c r="D3184" s="764"/>
      <c r="E3184" s="781"/>
      <c r="F3184" s="151">
        <v>11574</v>
      </c>
      <c r="G3184" s="782">
        <f t="shared" si="64"/>
        <v>-11574</v>
      </c>
      <c r="H3184" s="1209"/>
    </row>
    <row r="3185" spans="1:8" hidden="1" x14ac:dyDescent="0.25">
      <c r="A3185" s="112">
        <v>45195</v>
      </c>
      <c r="B3185" s="21" t="s">
        <v>9344</v>
      </c>
      <c r="C3185" s="13" t="s">
        <v>8384</v>
      </c>
      <c r="D3185" s="764"/>
      <c r="E3185" s="781"/>
      <c r="F3185" s="151">
        <v>120076</v>
      </c>
      <c r="G3185" s="782">
        <f t="shared" si="64"/>
        <v>-120076</v>
      </c>
      <c r="H3185" s="1209"/>
    </row>
    <row r="3186" spans="1:8" hidden="1" x14ac:dyDescent="0.25">
      <c r="A3186" s="112">
        <v>45195</v>
      </c>
      <c r="B3186" s="21" t="s">
        <v>10367</v>
      </c>
      <c r="C3186" s="13" t="s">
        <v>8384</v>
      </c>
      <c r="D3186" s="764"/>
      <c r="E3186" s="781"/>
      <c r="F3186" s="151">
        <v>209438</v>
      </c>
      <c r="G3186" s="782">
        <f t="shared" si="64"/>
        <v>-209438</v>
      </c>
      <c r="H3186" s="1209"/>
    </row>
    <row r="3187" spans="1:8" hidden="1" x14ac:dyDescent="0.25">
      <c r="A3187" s="112">
        <v>45195</v>
      </c>
      <c r="B3187" s="21" t="s">
        <v>11054</v>
      </c>
      <c r="C3187" s="13" t="s">
        <v>8384</v>
      </c>
      <c r="D3187" s="764"/>
      <c r="E3187" s="781"/>
      <c r="F3187" s="151">
        <v>203556</v>
      </c>
      <c r="G3187" s="782">
        <f t="shared" si="64"/>
        <v>-203556</v>
      </c>
      <c r="H3187" s="1209"/>
    </row>
    <row r="3188" spans="1:8" ht="16.5" hidden="1" customHeight="1" thickBot="1" x14ac:dyDescent="0.3">
      <c r="A3188" s="112">
        <v>45195</v>
      </c>
      <c r="B3188" s="21" t="s">
        <v>10564</v>
      </c>
      <c r="C3188" s="13" t="s">
        <v>8384</v>
      </c>
      <c r="D3188" s="764"/>
      <c r="E3188" s="781"/>
      <c r="F3188" s="295">
        <v>296860</v>
      </c>
      <c r="G3188" s="782">
        <f t="shared" si="64"/>
        <v>-296860</v>
      </c>
      <c r="H3188" s="1210"/>
    </row>
    <row r="3189" spans="1:8" hidden="1" x14ac:dyDescent="0.25">
      <c r="A3189" s="112">
        <v>45195</v>
      </c>
      <c r="B3189" s="21" t="s">
        <v>10559</v>
      </c>
      <c r="C3189" s="13" t="s">
        <v>7465</v>
      </c>
      <c r="D3189" s="764"/>
      <c r="E3189" s="781"/>
      <c r="F3189" s="783">
        <v>586928</v>
      </c>
      <c r="G3189" s="782">
        <f t="shared" si="64"/>
        <v>-586928</v>
      </c>
      <c r="H3189" s="1214" t="s">
        <v>11191</v>
      </c>
    </row>
    <row r="3190" spans="1:8" hidden="1" x14ac:dyDescent="0.25">
      <c r="A3190" s="112">
        <v>45195</v>
      </c>
      <c r="B3190" s="21" t="s">
        <v>9649</v>
      </c>
      <c r="C3190" s="13" t="s">
        <v>7465</v>
      </c>
      <c r="D3190" s="764"/>
      <c r="E3190" s="781"/>
      <c r="F3190" s="141">
        <v>130436</v>
      </c>
      <c r="G3190" s="782">
        <f t="shared" si="64"/>
        <v>-130436</v>
      </c>
      <c r="H3190" s="1215"/>
    </row>
    <row r="3191" spans="1:8" ht="16.5" hidden="1" thickBot="1" x14ac:dyDescent="0.3">
      <c r="A3191" s="112">
        <v>45195</v>
      </c>
      <c r="B3191" s="21" t="s">
        <v>10284</v>
      </c>
      <c r="C3191" s="13" t="s">
        <v>7465</v>
      </c>
      <c r="D3191" s="764"/>
      <c r="E3191" s="781"/>
      <c r="F3191" s="784">
        <v>82636</v>
      </c>
      <c r="G3191" s="782">
        <f t="shared" si="64"/>
        <v>-82636</v>
      </c>
      <c r="H3191" s="1216"/>
    </row>
    <row r="3192" spans="1:8" hidden="1" x14ac:dyDescent="0.25">
      <c r="A3192" s="112">
        <v>45195</v>
      </c>
      <c r="B3192" s="21" t="s">
        <v>10220</v>
      </c>
      <c r="C3192" s="13" t="s">
        <v>7465</v>
      </c>
      <c r="D3192" s="764" t="s">
        <v>11231</v>
      </c>
      <c r="E3192" s="781">
        <v>716336</v>
      </c>
      <c r="F3192" s="213"/>
      <c r="G3192" s="782">
        <f t="shared" si="64"/>
        <v>716336</v>
      </c>
      <c r="H3192" s="342"/>
    </row>
    <row r="3193" spans="1:8" hidden="1" x14ac:dyDescent="0.25">
      <c r="A3193" s="112">
        <v>45197</v>
      </c>
      <c r="B3193" s="21" t="s">
        <v>11054</v>
      </c>
      <c r="C3193" s="13" t="s">
        <v>7465</v>
      </c>
      <c r="D3193" s="764" t="s">
        <v>11232</v>
      </c>
      <c r="E3193" s="781">
        <v>147702</v>
      </c>
      <c r="F3193" s="213"/>
      <c r="G3193" s="782">
        <f t="shared" si="64"/>
        <v>147702</v>
      </c>
      <c r="H3193" s="342"/>
    </row>
    <row r="3194" spans="1:8" hidden="1" x14ac:dyDescent="0.25">
      <c r="A3194" s="112">
        <v>45195</v>
      </c>
      <c r="B3194" s="21" t="s">
        <v>10559</v>
      </c>
      <c r="C3194" s="13" t="s">
        <v>7465</v>
      </c>
      <c r="D3194" s="764"/>
      <c r="E3194" s="781"/>
      <c r="F3194" s="783">
        <v>32460</v>
      </c>
      <c r="G3194" s="782">
        <f t="shared" si="64"/>
        <v>-32460</v>
      </c>
      <c r="H3194" s="1208" t="s">
        <v>11150</v>
      </c>
    </row>
    <row r="3195" spans="1:8" hidden="1" x14ac:dyDescent="0.25">
      <c r="A3195" s="112">
        <v>45195</v>
      </c>
      <c r="B3195" s="21" t="s">
        <v>10139</v>
      </c>
      <c r="C3195" s="13" t="s">
        <v>7465</v>
      </c>
      <c r="D3195" s="764"/>
      <c r="E3195" s="781"/>
      <c r="F3195" s="151">
        <v>228360</v>
      </c>
      <c r="G3195" s="782">
        <f t="shared" si="64"/>
        <v>-228360</v>
      </c>
      <c r="H3195" s="1209"/>
    </row>
    <row r="3196" spans="1:8" hidden="1" x14ac:dyDescent="0.25">
      <c r="A3196" s="112">
        <v>45195</v>
      </c>
      <c r="B3196" s="21" t="s">
        <v>9974</v>
      </c>
      <c r="C3196" s="13" t="s">
        <v>7465</v>
      </c>
      <c r="D3196" s="764"/>
      <c r="E3196" s="781"/>
      <c r="F3196" s="151">
        <v>35755</v>
      </c>
      <c r="G3196" s="782">
        <f t="shared" si="64"/>
        <v>-35755</v>
      </c>
      <c r="H3196" s="1209"/>
    </row>
    <row r="3197" spans="1:8" ht="16.5" hidden="1" thickBot="1" x14ac:dyDescent="0.3">
      <c r="A3197" s="112">
        <v>45195</v>
      </c>
      <c r="B3197" s="21" t="s">
        <v>11054</v>
      </c>
      <c r="C3197" s="13" t="s">
        <v>7465</v>
      </c>
      <c r="D3197" s="764"/>
      <c r="E3197" s="781"/>
      <c r="F3197" s="295">
        <f>500000-F3196-F3195-F3194</f>
        <v>203425</v>
      </c>
      <c r="G3197" s="782">
        <f t="shared" si="64"/>
        <v>-203425</v>
      </c>
      <c r="H3197" s="1210"/>
    </row>
    <row r="3198" spans="1:8" hidden="1" x14ac:dyDescent="0.25">
      <c r="A3198" s="112">
        <v>45197</v>
      </c>
      <c r="B3198" s="21" t="s">
        <v>10564</v>
      </c>
      <c r="C3198" s="13" t="s">
        <v>8384</v>
      </c>
      <c r="D3198" s="764" t="s">
        <v>11236</v>
      </c>
      <c r="E3198" s="781">
        <v>198542</v>
      </c>
      <c r="F3198" s="213"/>
      <c r="G3198" s="782">
        <f t="shared" si="64"/>
        <v>198542</v>
      </c>
      <c r="H3198" s="954"/>
    </row>
    <row r="3199" spans="1:8" ht="21" hidden="1" x14ac:dyDescent="0.25">
      <c r="A3199" s="112">
        <v>45197</v>
      </c>
      <c r="B3199" s="21" t="s">
        <v>11054</v>
      </c>
      <c r="C3199" s="13" t="s">
        <v>7465</v>
      </c>
      <c r="D3199" s="764"/>
      <c r="E3199" s="781"/>
      <c r="F3199" s="213">
        <v>50000</v>
      </c>
      <c r="G3199" s="782">
        <f t="shared" si="64"/>
        <v>-50000</v>
      </c>
      <c r="H3199" s="1030" t="s">
        <v>11242</v>
      </c>
    </row>
    <row r="3200" spans="1:8" hidden="1" x14ac:dyDescent="0.25">
      <c r="A3200" s="112">
        <v>45197</v>
      </c>
      <c r="B3200" s="21" t="s">
        <v>10564</v>
      </c>
      <c r="C3200" s="13" t="s">
        <v>8384</v>
      </c>
      <c r="D3200" s="764" t="s">
        <v>11237</v>
      </c>
      <c r="E3200" s="781">
        <v>43188</v>
      </c>
      <c r="F3200" s="213"/>
      <c r="G3200" s="782">
        <f t="shared" si="64"/>
        <v>43188</v>
      </c>
      <c r="H3200" s="954"/>
    </row>
    <row r="3201" spans="1:8" hidden="1" x14ac:dyDescent="0.25">
      <c r="A3201" s="112">
        <v>45197</v>
      </c>
      <c r="B3201" s="21" t="s">
        <v>11054</v>
      </c>
      <c r="C3201" s="13" t="s">
        <v>8384</v>
      </c>
      <c r="D3201" s="764" t="s">
        <v>11238</v>
      </c>
      <c r="E3201" s="781">
        <v>137198</v>
      </c>
      <c r="F3201" s="213"/>
      <c r="G3201" s="782">
        <f t="shared" si="64"/>
        <v>137198</v>
      </c>
      <c r="H3201" s="954"/>
    </row>
    <row r="3202" spans="1:8" hidden="1" x14ac:dyDescent="0.25">
      <c r="A3202" s="112">
        <v>45197</v>
      </c>
      <c r="B3202" s="21" t="s">
        <v>9344</v>
      </c>
      <c r="C3202" s="13" t="s">
        <v>8384</v>
      </c>
      <c r="D3202" s="764" t="s">
        <v>11239</v>
      </c>
      <c r="E3202" s="781">
        <v>3763</v>
      </c>
      <c r="F3202" s="213"/>
      <c r="G3202" s="782">
        <f t="shared" si="64"/>
        <v>3763</v>
      </c>
      <c r="H3202" s="954"/>
    </row>
    <row r="3203" spans="1:8" hidden="1" x14ac:dyDescent="0.25">
      <c r="A3203" s="112">
        <v>45199</v>
      </c>
      <c r="B3203" s="21" t="s">
        <v>10564</v>
      </c>
      <c r="C3203" s="13" t="s">
        <v>168</v>
      </c>
      <c r="D3203" s="764" t="s">
        <v>11240</v>
      </c>
      <c r="E3203" s="781">
        <v>3780</v>
      </c>
      <c r="F3203" s="213"/>
      <c r="G3203" s="782">
        <f t="shared" si="64"/>
        <v>3780</v>
      </c>
      <c r="H3203" s="954"/>
    </row>
    <row r="3204" spans="1:8" hidden="1" x14ac:dyDescent="0.25">
      <c r="A3204" s="112">
        <v>45201</v>
      </c>
      <c r="B3204" s="21" t="s">
        <v>9974</v>
      </c>
      <c r="C3204" s="13" t="s">
        <v>169</v>
      </c>
      <c r="D3204" s="764"/>
      <c r="E3204" s="781">
        <v>13532</v>
      </c>
      <c r="F3204" s="213"/>
      <c r="G3204" s="782">
        <f t="shared" si="64"/>
        <v>13532</v>
      </c>
      <c r="H3204" s="954"/>
    </row>
    <row r="3205" spans="1:8" hidden="1" x14ac:dyDescent="0.25">
      <c r="A3205" s="112">
        <v>45201</v>
      </c>
      <c r="B3205" s="21" t="s">
        <v>10564</v>
      </c>
      <c r="C3205" s="13" t="s">
        <v>5186</v>
      </c>
      <c r="D3205" s="764" t="s">
        <v>12229</v>
      </c>
      <c r="E3205" s="781">
        <v>198000</v>
      </c>
      <c r="F3205" s="213"/>
      <c r="G3205" s="782">
        <f t="shared" si="64"/>
        <v>198000</v>
      </c>
      <c r="H3205" s="954"/>
    </row>
    <row r="3206" spans="1:8" hidden="1" x14ac:dyDescent="0.25">
      <c r="A3206" s="112">
        <v>45201</v>
      </c>
      <c r="B3206" s="21" t="s">
        <v>10284</v>
      </c>
      <c r="C3206" s="13" t="s">
        <v>5186</v>
      </c>
      <c r="D3206" s="764" t="s">
        <v>12223</v>
      </c>
      <c r="E3206" s="781">
        <v>151948</v>
      </c>
      <c r="F3206" s="213"/>
      <c r="G3206" s="782">
        <f t="shared" si="64"/>
        <v>151948</v>
      </c>
      <c r="H3206" s="954"/>
    </row>
    <row r="3207" spans="1:8" hidden="1" x14ac:dyDescent="0.25">
      <c r="A3207" s="112">
        <v>45202</v>
      </c>
      <c r="B3207" s="21" t="s">
        <v>10139</v>
      </c>
      <c r="C3207" s="13" t="s">
        <v>8384</v>
      </c>
      <c r="D3207" s="764" t="s">
        <v>11323</v>
      </c>
      <c r="E3207" s="781">
        <v>75140</v>
      </c>
      <c r="F3207" s="213"/>
      <c r="G3207" s="782">
        <f t="shared" si="64"/>
        <v>75140</v>
      </c>
      <c r="H3207" s="954"/>
    </row>
    <row r="3208" spans="1:8" hidden="1" x14ac:dyDescent="0.25">
      <c r="A3208" s="112">
        <v>45202</v>
      </c>
      <c r="B3208" s="21" t="s">
        <v>10564</v>
      </c>
      <c r="C3208" s="13" t="s">
        <v>7465</v>
      </c>
      <c r="D3208" s="764" t="s">
        <v>11233</v>
      </c>
      <c r="E3208" s="22">
        <v>64000</v>
      </c>
      <c r="F3208" s="111"/>
      <c r="G3208" s="782">
        <f t="shared" si="64"/>
        <v>64000</v>
      </c>
      <c r="H3208" s="13"/>
    </row>
    <row r="3209" spans="1:8" hidden="1" x14ac:dyDescent="0.25">
      <c r="A3209" s="112">
        <v>45202</v>
      </c>
      <c r="B3209" s="21" t="s">
        <v>10220</v>
      </c>
      <c r="C3209" s="13" t="s">
        <v>7465</v>
      </c>
      <c r="D3209" s="764" t="s">
        <v>11234</v>
      </c>
      <c r="E3209" s="22">
        <v>683270</v>
      </c>
      <c r="F3209" s="110"/>
      <c r="G3209" s="782">
        <f t="shared" si="64"/>
        <v>683270</v>
      </c>
      <c r="H3209" s="13"/>
    </row>
    <row r="3210" spans="1:8" hidden="1" x14ac:dyDescent="0.25">
      <c r="A3210" s="112">
        <v>45202</v>
      </c>
      <c r="B3210" s="21" t="s">
        <v>8547</v>
      </c>
      <c r="C3210" s="13" t="s">
        <v>168</v>
      </c>
      <c r="D3210" s="764"/>
      <c r="E3210" s="781"/>
      <c r="F3210" s="783">
        <v>83200</v>
      </c>
      <c r="G3210" s="782">
        <f t="shared" si="64"/>
        <v>-83200</v>
      </c>
      <c r="H3210" s="1208" t="s">
        <v>11150</v>
      </c>
    </row>
    <row r="3211" spans="1:8" hidden="1" x14ac:dyDescent="0.25">
      <c r="A3211" s="112">
        <v>45202</v>
      </c>
      <c r="B3211" s="21" t="s">
        <v>8856</v>
      </c>
      <c r="C3211" s="13" t="s">
        <v>168</v>
      </c>
      <c r="D3211" s="764"/>
      <c r="E3211" s="781"/>
      <c r="F3211" s="151">
        <v>227720</v>
      </c>
      <c r="G3211" s="782">
        <f t="shared" si="64"/>
        <v>-227720</v>
      </c>
      <c r="H3211" s="1209"/>
    </row>
    <row r="3212" spans="1:8" hidden="1" x14ac:dyDescent="0.25">
      <c r="A3212" s="112">
        <v>45202</v>
      </c>
      <c r="B3212" s="21" t="s">
        <v>9495</v>
      </c>
      <c r="C3212" s="13" t="s">
        <v>168</v>
      </c>
      <c r="D3212" s="764"/>
      <c r="E3212" s="781"/>
      <c r="F3212" s="151">
        <v>9820</v>
      </c>
      <c r="G3212" s="782">
        <f t="shared" si="64"/>
        <v>-9820</v>
      </c>
      <c r="H3212" s="1209"/>
    </row>
    <row r="3213" spans="1:8" ht="16.5" hidden="1" thickBot="1" x14ac:dyDescent="0.3">
      <c r="A3213" s="112">
        <v>45202</v>
      </c>
      <c r="B3213" s="21" t="s">
        <v>10284</v>
      </c>
      <c r="C3213" s="13" t="s">
        <v>168</v>
      </c>
      <c r="D3213" s="764"/>
      <c r="E3213" s="781"/>
      <c r="F3213" s="295">
        <v>179260</v>
      </c>
      <c r="G3213" s="782">
        <f t="shared" si="64"/>
        <v>-179260</v>
      </c>
      <c r="H3213" s="1210"/>
    </row>
    <row r="3214" spans="1:8" hidden="1" x14ac:dyDescent="0.25">
      <c r="A3214" s="112">
        <v>45202</v>
      </c>
      <c r="B3214" s="21" t="s">
        <v>9344</v>
      </c>
      <c r="C3214" s="13" t="s">
        <v>7465</v>
      </c>
      <c r="D3214" s="764"/>
      <c r="E3214" s="22"/>
      <c r="F3214" s="111">
        <v>200000</v>
      </c>
      <c r="G3214" s="14">
        <f t="shared" si="64"/>
        <v>-200000</v>
      </c>
      <c r="H3214" s="13" t="s">
        <v>11152</v>
      </c>
    </row>
    <row r="3215" spans="1:8" hidden="1" x14ac:dyDescent="0.25">
      <c r="A3215" s="112">
        <v>45203</v>
      </c>
      <c r="B3215" s="21" t="s">
        <v>10564</v>
      </c>
      <c r="C3215" s="13" t="s">
        <v>180</v>
      </c>
      <c r="D3215" s="764"/>
      <c r="E3215" s="22"/>
      <c r="F3215" s="19">
        <v>500000</v>
      </c>
      <c r="G3215" s="14">
        <f t="shared" si="64"/>
        <v>-500000</v>
      </c>
      <c r="H3215" s="13" t="s">
        <v>11152</v>
      </c>
    </row>
    <row r="3216" spans="1:8" hidden="1" x14ac:dyDescent="0.25">
      <c r="A3216" s="112">
        <v>45203</v>
      </c>
      <c r="B3216" s="21" t="s">
        <v>10890</v>
      </c>
      <c r="C3216" s="13" t="s">
        <v>7947</v>
      </c>
      <c r="D3216" s="764" t="s">
        <v>14450</v>
      </c>
      <c r="E3216" s="22">
        <v>899644</v>
      </c>
      <c r="F3216" s="19"/>
      <c r="G3216" s="14">
        <f t="shared" si="64"/>
        <v>899644</v>
      </c>
      <c r="H3216" s="13"/>
    </row>
    <row r="3217" spans="1:8" hidden="1" x14ac:dyDescent="0.25">
      <c r="A3217" s="112">
        <v>45204</v>
      </c>
      <c r="B3217" s="21" t="s">
        <v>9974</v>
      </c>
      <c r="C3217" s="13" t="s">
        <v>169</v>
      </c>
      <c r="D3217" s="764" t="s">
        <v>11336</v>
      </c>
      <c r="E3217" s="22">
        <v>149219</v>
      </c>
      <c r="F3217" s="19"/>
      <c r="G3217" s="14">
        <f t="shared" si="64"/>
        <v>149219</v>
      </c>
      <c r="H3217" s="13"/>
    </row>
    <row r="3218" spans="1:8" hidden="1" x14ac:dyDescent="0.25">
      <c r="A3218" s="112">
        <v>45205</v>
      </c>
      <c r="B3218" s="21" t="s">
        <v>10220</v>
      </c>
      <c r="C3218" s="13" t="s">
        <v>7465</v>
      </c>
      <c r="D3218" s="764" t="s">
        <v>11331</v>
      </c>
      <c r="E3218" s="22">
        <v>461969</v>
      </c>
      <c r="F3218" s="19"/>
      <c r="G3218" s="14">
        <f t="shared" si="64"/>
        <v>461969</v>
      </c>
      <c r="H3218" s="13"/>
    </row>
    <row r="3219" spans="1:8" hidden="1" x14ac:dyDescent="0.25">
      <c r="A3219" s="112">
        <v>45205</v>
      </c>
      <c r="B3219" s="21" t="s">
        <v>10564</v>
      </c>
      <c r="C3219" s="13" t="s">
        <v>7465</v>
      </c>
      <c r="D3219" s="764" t="s">
        <v>11332</v>
      </c>
      <c r="E3219" s="22">
        <v>461969</v>
      </c>
      <c r="F3219" s="19"/>
      <c r="G3219" s="14">
        <f t="shared" si="64"/>
        <v>461969</v>
      </c>
      <c r="H3219" s="13"/>
    </row>
    <row r="3220" spans="1:8" hidden="1" x14ac:dyDescent="0.25">
      <c r="A3220" s="112">
        <v>45206</v>
      </c>
      <c r="B3220" s="21" t="s">
        <v>9974</v>
      </c>
      <c r="C3220" s="13" t="s">
        <v>164</v>
      </c>
      <c r="D3220" s="764" t="s">
        <v>11250</v>
      </c>
      <c r="E3220" s="22">
        <v>11352</v>
      </c>
      <c r="F3220" s="19"/>
      <c r="G3220" s="14">
        <f t="shared" si="64"/>
        <v>11352</v>
      </c>
      <c r="H3220" s="13"/>
    </row>
    <row r="3221" spans="1:8" hidden="1" x14ac:dyDescent="0.25">
      <c r="A3221" s="112">
        <v>45206</v>
      </c>
      <c r="B3221" s="21" t="s">
        <v>10220</v>
      </c>
      <c r="C3221" s="13" t="s">
        <v>168</v>
      </c>
      <c r="D3221" s="764" t="s">
        <v>11308</v>
      </c>
      <c r="E3221" s="22">
        <v>44000</v>
      </c>
      <c r="F3221" s="19"/>
      <c r="G3221" s="14">
        <f t="shared" si="64"/>
        <v>44000</v>
      </c>
      <c r="H3221" s="13"/>
    </row>
    <row r="3222" spans="1:8" hidden="1" x14ac:dyDescent="0.25">
      <c r="A3222" s="112">
        <v>45206</v>
      </c>
      <c r="B3222" s="21" t="s">
        <v>10220</v>
      </c>
      <c r="C3222" s="13" t="s">
        <v>8384</v>
      </c>
      <c r="D3222" s="764" t="s">
        <v>11324</v>
      </c>
      <c r="E3222" s="22">
        <v>324466</v>
      </c>
      <c r="F3222" s="19"/>
      <c r="G3222" s="14">
        <f t="shared" si="64"/>
        <v>324466</v>
      </c>
      <c r="H3222" s="13"/>
    </row>
    <row r="3223" spans="1:8" hidden="1" x14ac:dyDescent="0.25">
      <c r="A3223" s="112">
        <v>45206</v>
      </c>
      <c r="B3223" s="21" t="s">
        <v>10564</v>
      </c>
      <c r="C3223" s="13" t="s">
        <v>8384</v>
      </c>
      <c r="D3223" s="764" t="s">
        <v>11325</v>
      </c>
      <c r="E3223" s="22">
        <v>61576</v>
      </c>
      <c r="F3223" s="19"/>
      <c r="G3223" s="14">
        <f t="shared" si="64"/>
        <v>61576</v>
      </c>
      <c r="H3223" s="13"/>
    </row>
    <row r="3224" spans="1:8" hidden="1" x14ac:dyDescent="0.25">
      <c r="A3224" s="112">
        <v>45206</v>
      </c>
      <c r="B3224" s="21" t="s">
        <v>10367</v>
      </c>
      <c r="C3224" s="13" t="s">
        <v>8384</v>
      </c>
      <c r="D3224" s="764" t="s">
        <v>11326</v>
      </c>
      <c r="E3224" s="22">
        <v>17368</v>
      </c>
      <c r="F3224" s="19"/>
      <c r="G3224" s="14">
        <f t="shared" si="64"/>
        <v>17368</v>
      </c>
      <c r="H3224" s="13"/>
    </row>
    <row r="3225" spans="1:8" hidden="1" x14ac:dyDescent="0.25">
      <c r="A3225" s="112">
        <v>45208</v>
      </c>
      <c r="B3225" s="21" t="s">
        <v>10220</v>
      </c>
      <c r="C3225" s="13" t="s">
        <v>168</v>
      </c>
      <c r="D3225" s="764" t="s">
        <v>11333</v>
      </c>
      <c r="E3225" s="22">
        <v>44000</v>
      </c>
      <c r="F3225" s="19"/>
      <c r="G3225" s="14">
        <f t="shared" si="64"/>
        <v>44000</v>
      </c>
      <c r="H3225" s="13"/>
    </row>
    <row r="3226" spans="1:8" hidden="1" x14ac:dyDescent="0.25">
      <c r="A3226" s="112">
        <v>45208</v>
      </c>
      <c r="B3226" s="21" t="s">
        <v>10890</v>
      </c>
      <c r="C3226" s="13" t="s">
        <v>168</v>
      </c>
      <c r="D3226" s="764" t="s">
        <v>11334</v>
      </c>
      <c r="E3226" s="22">
        <v>53000</v>
      </c>
      <c r="F3226" s="19"/>
      <c r="G3226" s="14">
        <f t="shared" si="64"/>
        <v>53000</v>
      </c>
      <c r="H3226" s="13"/>
    </row>
    <row r="3227" spans="1:8" hidden="1" x14ac:dyDescent="0.25">
      <c r="A3227" s="112">
        <v>45208</v>
      </c>
      <c r="B3227" s="21" t="s">
        <v>11054</v>
      </c>
      <c r="C3227" s="13" t="s">
        <v>8384</v>
      </c>
      <c r="D3227" s="764" t="s">
        <v>11327</v>
      </c>
      <c r="E3227" s="22">
        <v>57660</v>
      </c>
      <c r="F3227" s="19"/>
      <c r="G3227" s="14">
        <f t="shared" si="64"/>
        <v>57660</v>
      </c>
      <c r="H3227" s="13"/>
    </row>
    <row r="3228" spans="1:8" hidden="1" x14ac:dyDescent="0.25">
      <c r="A3228" s="112">
        <v>45208</v>
      </c>
      <c r="B3228" s="21" t="s">
        <v>10890</v>
      </c>
      <c r="C3228" s="13" t="s">
        <v>8384</v>
      </c>
      <c r="D3228" s="764" t="s">
        <v>11328</v>
      </c>
      <c r="E3228" s="22">
        <v>352873</v>
      </c>
      <c r="F3228" s="19"/>
      <c r="G3228" s="14">
        <f t="shared" si="64"/>
        <v>352873</v>
      </c>
      <c r="H3228" s="13"/>
    </row>
    <row r="3229" spans="1:8" hidden="1" x14ac:dyDescent="0.25">
      <c r="A3229" s="112">
        <v>45209</v>
      </c>
      <c r="B3229" s="21" t="s">
        <v>10220</v>
      </c>
      <c r="C3229" s="13" t="s">
        <v>11302</v>
      </c>
      <c r="D3229" s="764"/>
      <c r="E3229" s="22"/>
      <c r="F3229" s="19">
        <v>1000000</v>
      </c>
      <c r="G3229" s="14">
        <f t="shared" si="64"/>
        <v>-1000000</v>
      </c>
      <c r="H3229" s="13" t="s">
        <v>11304</v>
      </c>
    </row>
    <row r="3230" spans="1:8" hidden="1" x14ac:dyDescent="0.25">
      <c r="A3230" s="112">
        <v>45209</v>
      </c>
      <c r="B3230" s="21" t="s">
        <v>10890</v>
      </c>
      <c r="C3230" s="13" t="s">
        <v>5186</v>
      </c>
      <c r="D3230" s="764" t="s">
        <v>12232</v>
      </c>
      <c r="E3230" s="22">
        <v>291621.59999999998</v>
      </c>
      <c r="F3230" s="19"/>
      <c r="G3230" s="14">
        <f t="shared" si="64"/>
        <v>291621.59999999998</v>
      </c>
      <c r="H3230" s="13" t="s">
        <v>12236</v>
      </c>
    </row>
    <row r="3231" spans="1:8" hidden="1" x14ac:dyDescent="0.25">
      <c r="A3231" s="112">
        <v>45209</v>
      </c>
      <c r="B3231" s="21" t="s">
        <v>10890</v>
      </c>
      <c r="C3231" s="13" t="s">
        <v>5186</v>
      </c>
      <c r="D3231" s="764" t="s">
        <v>12233</v>
      </c>
      <c r="E3231" s="22">
        <v>87097.5</v>
      </c>
      <c r="F3231" s="19"/>
      <c r="G3231" s="14">
        <f t="shared" si="64"/>
        <v>87097.5</v>
      </c>
      <c r="H3231" s="13" t="s">
        <v>12236</v>
      </c>
    </row>
    <row r="3232" spans="1:8" hidden="1" x14ac:dyDescent="0.25">
      <c r="A3232" s="112">
        <v>45209</v>
      </c>
      <c r="B3232" s="21" t="s">
        <v>10890</v>
      </c>
      <c r="C3232" s="13" t="s">
        <v>5186</v>
      </c>
      <c r="D3232" s="764" t="s">
        <v>12234</v>
      </c>
      <c r="E3232" s="22">
        <v>214930.8</v>
      </c>
      <c r="F3232" s="19"/>
      <c r="G3232" s="14">
        <f t="shared" si="64"/>
        <v>214930.8</v>
      </c>
      <c r="H3232" s="13" t="s">
        <v>12236</v>
      </c>
    </row>
    <row r="3233" spans="1:8" hidden="1" x14ac:dyDescent="0.25">
      <c r="A3233" s="112">
        <v>45209</v>
      </c>
      <c r="B3233" s="21" t="s">
        <v>10890</v>
      </c>
      <c r="C3233" s="13" t="s">
        <v>5186</v>
      </c>
      <c r="D3233" s="764" t="s">
        <v>12235</v>
      </c>
      <c r="E3233" s="22">
        <v>253933.2</v>
      </c>
      <c r="F3233" s="19"/>
      <c r="G3233" s="14">
        <f t="shared" si="64"/>
        <v>253933.2</v>
      </c>
      <c r="H3233" s="13" t="s">
        <v>12236</v>
      </c>
    </row>
    <row r="3234" spans="1:8" hidden="1" x14ac:dyDescent="0.25">
      <c r="A3234" s="112">
        <v>45210</v>
      </c>
      <c r="B3234" s="21" t="s">
        <v>10890</v>
      </c>
      <c r="C3234" s="13" t="s">
        <v>5186</v>
      </c>
      <c r="D3234" s="764"/>
      <c r="E3234" s="22"/>
      <c r="F3234" s="19">
        <v>300000</v>
      </c>
      <c r="G3234" s="14">
        <f t="shared" si="64"/>
        <v>-300000</v>
      </c>
      <c r="H3234" s="13" t="s">
        <v>11304</v>
      </c>
    </row>
    <row r="3235" spans="1:8" hidden="1" x14ac:dyDescent="0.25">
      <c r="A3235" s="112">
        <v>45210</v>
      </c>
      <c r="B3235" s="21" t="s">
        <v>10890</v>
      </c>
      <c r="C3235" s="13" t="s">
        <v>5186</v>
      </c>
      <c r="D3235" s="764"/>
      <c r="E3235" s="22"/>
      <c r="F3235" s="19">
        <v>300000</v>
      </c>
      <c r="G3235" s="14">
        <f t="shared" si="64"/>
        <v>-300000</v>
      </c>
      <c r="H3235" s="13" t="s">
        <v>11301</v>
      </c>
    </row>
    <row r="3236" spans="1:8" hidden="1" x14ac:dyDescent="0.25">
      <c r="A3236" s="112">
        <v>45210</v>
      </c>
      <c r="B3236" s="21" t="s">
        <v>10564</v>
      </c>
      <c r="C3236" s="13" t="s">
        <v>5186</v>
      </c>
      <c r="D3236" s="764"/>
      <c r="E3236" s="22"/>
      <c r="F3236" s="19">
        <v>198000</v>
      </c>
      <c r="G3236" s="14">
        <f t="shared" si="64"/>
        <v>-198000</v>
      </c>
      <c r="H3236" s="13" t="s">
        <v>11299</v>
      </c>
    </row>
    <row r="3237" spans="1:8" hidden="1" x14ac:dyDescent="0.25">
      <c r="A3237" s="112">
        <v>45210</v>
      </c>
      <c r="B3237" s="21" t="s">
        <v>10890</v>
      </c>
      <c r="C3237" s="13" t="s">
        <v>5186</v>
      </c>
      <c r="D3237" s="764"/>
      <c r="E3237" s="22"/>
      <c r="F3237" s="19">
        <v>200000</v>
      </c>
      <c r="G3237" s="14">
        <f t="shared" si="64"/>
        <v>-200000</v>
      </c>
      <c r="H3237" s="13" t="s">
        <v>12230</v>
      </c>
    </row>
    <row r="3238" spans="1:8" hidden="1" x14ac:dyDescent="0.25">
      <c r="A3238" s="112">
        <v>45211</v>
      </c>
      <c r="B3238" s="21" t="s">
        <v>9757</v>
      </c>
      <c r="C3238" s="13" t="s">
        <v>8888</v>
      </c>
      <c r="D3238" s="764"/>
      <c r="E3238" s="22">
        <v>300000</v>
      </c>
      <c r="F3238" s="19"/>
      <c r="G3238" s="14">
        <f t="shared" si="64"/>
        <v>300000</v>
      </c>
      <c r="H3238" s="13" t="s">
        <v>11306</v>
      </c>
    </row>
    <row r="3239" spans="1:8" hidden="1" x14ac:dyDescent="0.25">
      <c r="A3239" s="112">
        <v>45211</v>
      </c>
      <c r="B3239" s="21" t="s">
        <v>9757</v>
      </c>
      <c r="C3239" s="13" t="s">
        <v>8888</v>
      </c>
      <c r="D3239" s="764"/>
      <c r="E3239" s="22"/>
      <c r="F3239" s="19">
        <v>100000</v>
      </c>
      <c r="G3239" s="14">
        <f t="shared" si="64"/>
        <v>-100000</v>
      </c>
      <c r="H3239" s="13" t="s">
        <v>4976</v>
      </c>
    </row>
    <row r="3240" spans="1:8" hidden="1" x14ac:dyDescent="0.25">
      <c r="A3240" s="112">
        <v>45211</v>
      </c>
      <c r="B3240" s="21" t="s">
        <v>7801</v>
      </c>
      <c r="C3240" s="13" t="s">
        <v>11307</v>
      </c>
      <c r="D3240" s="764"/>
      <c r="E3240" s="22">
        <v>1061510</v>
      </c>
      <c r="F3240" s="19"/>
      <c r="G3240" s="14">
        <f t="shared" si="64"/>
        <v>1061510</v>
      </c>
      <c r="H3240" s="13" t="s">
        <v>11306</v>
      </c>
    </row>
    <row r="3241" spans="1:8" hidden="1" x14ac:dyDescent="0.25">
      <c r="A3241" s="112">
        <v>45211</v>
      </c>
      <c r="B3241" s="21" t="s">
        <v>10564</v>
      </c>
      <c r="C3241" s="13" t="s">
        <v>9068</v>
      </c>
      <c r="D3241" s="764"/>
      <c r="E3241" s="22">
        <v>885000</v>
      </c>
      <c r="F3241" s="19"/>
      <c r="G3241" s="14">
        <f t="shared" si="64"/>
        <v>885000</v>
      </c>
      <c r="H3241" s="13" t="s">
        <v>11306</v>
      </c>
    </row>
    <row r="3242" spans="1:8" hidden="1" x14ac:dyDescent="0.25">
      <c r="A3242" s="112">
        <v>45211</v>
      </c>
      <c r="B3242" s="21" t="s">
        <v>10564</v>
      </c>
      <c r="C3242" s="13" t="s">
        <v>8082</v>
      </c>
      <c r="D3242" s="764"/>
      <c r="E3242" s="22">
        <v>4000000</v>
      </c>
      <c r="F3242" s="19"/>
      <c r="G3242" s="14">
        <f t="shared" si="64"/>
        <v>4000000</v>
      </c>
      <c r="H3242" s="13" t="s">
        <v>11306</v>
      </c>
    </row>
    <row r="3243" spans="1:8" hidden="1" x14ac:dyDescent="0.25">
      <c r="A3243" s="112">
        <v>45211</v>
      </c>
      <c r="B3243" s="21" t="s">
        <v>10890</v>
      </c>
      <c r="C3243" s="13" t="s">
        <v>8384</v>
      </c>
      <c r="D3243" s="764" t="s">
        <v>11329</v>
      </c>
      <c r="E3243" s="22">
        <v>131554</v>
      </c>
      <c r="F3243" s="19"/>
      <c r="G3243" s="14">
        <f t="shared" si="64"/>
        <v>131554</v>
      </c>
      <c r="H3243" s="13"/>
    </row>
    <row r="3244" spans="1:8" hidden="1" x14ac:dyDescent="0.25">
      <c r="A3244" s="112">
        <v>45212</v>
      </c>
      <c r="B3244" s="21" t="s">
        <v>10564</v>
      </c>
      <c r="C3244" s="13" t="s">
        <v>8384</v>
      </c>
      <c r="D3244" s="764" t="s">
        <v>11330</v>
      </c>
      <c r="E3244" s="22">
        <v>64949</v>
      </c>
      <c r="F3244" s="19"/>
      <c r="G3244" s="14">
        <f t="shared" si="64"/>
        <v>64949</v>
      </c>
      <c r="H3244" s="13"/>
    </row>
    <row r="3245" spans="1:8" hidden="1" x14ac:dyDescent="0.25">
      <c r="A3245" s="112">
        <v>45212</v>
      </c>
      <c r="B3245" s="21" t="s">
        <v>11423</v>
      </c>
      <c r="C3245" s="13" t="s">
        <v>166</v>
      </c>
      <c r="D3245" s="764" t="s">
        <v>11335</v>
      </c>
      <c r="E3245" s="22">
        <v>43750</v>
      </c>
      <c r="F3245" s="19"/>
      <c r="G3245" s="14">
        <f t="shared" si="64"/>
        <v>43750</v>
      </c>
      <c r="H3245" s="13"/>
    </row>
    <row r="3246" spans="1:8" hidden="1" x14ac:dyDescent="0.25">
      <c r="A3246" s="112">
        <v>45213</v>
      </c>
      <c r="B3246" s="21" t="s">
        <v>7801</v>
      </c>
      <c r="C3246" s="13" t="s">
        <v>11307</v>
      </c>
      <c r="D3246" s="764"/>
      <c r="E3246" s="22"/>
      <c r="F3246" s="19">
        <v>700000</v>
      </c>
      <c r="G3246" s="14">
        <f t="shared" si="64"/>
        <v>-700000</v>
      </c>
      <c r="H3246" s="13" t="s">
        <v>11339</v>
      </c>
    </row>
    <row r="3247" spans="1:8" hidden="1" x14ac:dyDescent="0.25">
      <c r="A3247" s="112">
        <v>45213</v>
      </c>
      <c r="B3247" s="21" t="s">
        <v>2651</v>
      </c>
      <c r="C3247" s="13" t="s">
        <v>5680</v>
      </c>
      <c r="D3247" s="764"/>
      <c r="E3247" s="22">
        <v>9700</v>
      </c>
      <c r="F3247" s="19"/>
      <c r="G3247" s="14">
        <f t="shared" si="64"/>
        <v>9700</v>
      </c>
      <c r="H3247" s="13" t="s">
        <v>11348</v>
      </c>
    </row>
    <row r="3248" spans="1:8" hidden="1" x14ac:dyDescent="0.25">
      <c r="A3248" s="112">
        <v>45213</v>
      </c>
      <c r="B3248" s="21" t="s">
        <v>1399</v>
      </c>
      <c r="C3248" s="13" t="s">
        <v>5680</v>
      </c>
      <c r="D3248" s="764"/>
      <c r="E3248" s="22"/>
      <c r="F3248" s="19">
        <v>8180</v>
      </c>
      <c r="G3248" s="14">
        <f t="shared" si="64"/>
        <v>-8180</v>
      </c>
      <c r="H3248" s="13" t="s">
        <v>11348</v>
      </c>
    </row>
    <row r="3249" spans="1:8" hidden="1" x14ac:dyDescent="0.25">
      <c r="A3249" s="112">
        <v>45213</v>
      </c>
      <c r="B3249" s="21" t="s">
        <v>8645</v>
      </c>
      <c r="C3249" s="13" t="s">
        <v>5680</v>
      </c>
      <c r="D3249" s="764"/>
      <c r="E3249" s="22"/>
      <c r="F3249" s="19">
        <f>53900-12000</f>
        <v>41900</v>
      </c>
      <c r="G3249" s="14">
        <f t="shared" si="64"/>
        <v>-41900</v>
      </c>
      <c r="H3249" s="13" t="s">
        <v>11348</v>
      </c>
    </row>
    <row r="3250" spans="1:8" hidden="1" x14ac:dyDescent="0.25">
      <c r="A3250" s="112">
        <v>45213</v>
      </c>
      <c r="B3250" s="21" t="s">
        <v>10139</v>
      </c>
      <c r="C3250" s="13" t="s">
        <v>5680</v>
      </c>
      <c r="D3250" s="764" t="s">
        <v>8544</v>
      </c>
      <c r="E3250" s="22">
        <v>105000</v>
      </c>
      <c r="F3250" s="19"/>
      <c r="G3250" s="14">
        <f t="shared" si="64"/>
        <v>105000</v>
      </c>
      <c r="H3250" s="13"/>
    </row>
    <row r="3251" spans="1:8" hidden="1" x14ac:dyDescent="0.25">
      <c r="A3251" s="112">
        <v>45213</v>
      </c>
      <c r="B3251" s="21" t="s">
        <v>10139</v>
      </c>
      <c r="C3251" s="13" t="s">
        <v>5680</v>
      </c>
      <c r="D3251" s="764" t="s">
        <v>9846</v>
      </c>
      <c r="E3251" s="22">
        <v>35400</v>
      </c>
      <c r="F3251" s="19"/>
      <c r="G3251" s="14">
        <f t="shared" si="64"/>
        <v>35400</v>
      </c>
      <c r="H3251" s="13"/>
    </row>
    <row r="3252" spans="1:8" hidden="1" x14ac:dyDescent="0.25">
      <c r="A3252" s="112">
        <v>45213</v>
      </c>
      <c r="B3252" s="21" t="s">
        <v>9757</v>
      </c>
      <c r="C3252" s="13" t="s">
        <v>5680</v>
      </c>
      <c r="D3252" s="764" t="s">
        <v>9861</v>
      </c>
      <c r="E3252" s="22">
        <v>57000</v>
      </c>
      <c r="F3252" s="19"/>
      <c r="G3252" s="14">
        <f t="shared" si="64"/>
        <v>57000</v>
      </c>
      <c r="H3252" s="13"/>
    </row>
    <row r="3253" spans="1:8" hidden="1" x14ac:dyDescent="0.25">
      <c r="A3253" s="112">
        <v>45213</v>
      </c>
      <c r="B3253" s="21" t="s">
        <v>10367</v>
      </c>
      <c r="C3253" s="13" t="s">
        <v>5680</v>
      </c>
      <c r="D3253" s="764" t="s">
        <v>9862</v>
      </c>
      <c r="E3253" s="22">
        <v>390000</v>
      </c>
      <c r="F3253" s="19"/>
      <c r="G3253" s="14">
        <f t="shared" si="64"/>
        <v>390000</v>
      </c>
      <c r="H3253" s="13"/>
    </row>
    <row r="3254" spans="1:8" hidden="1" x14ac:dyDescent="0.25">
      <c r="A3254" s="112">
        <v>45213</v>
      </c>
      <c r="B3254" s="21" t="s">
        <v>10559</v>
      </c>
      <c r="C3254" s="13" t="s">
        <v>5680</v>
      </c>
      <c r="D3254" s="764" t="s">
        <v>9948</v>
      </c>
      <c r="E3254" s="22">
        <v>93900</v>
      </c>
      <c r="F3254" s="19"/>
      <c r="G3254" s="14">
        <f t="shared" si="64"/>
        <v>93900</v>
      </c>
      <c r="H3254" s="13"/>
    </row>
    <row r="3255" spans="1:8" hidden="1" x14ac:dyDescent="0.25">
      <c r="A3255" s="112">
        <v>45213</v>
      </c>
      <c r="B3255" s="21" t="s">
        <v>8856</v>
      </c>
      <c r="C3255" s="13" t="s">
        <v>5680</v>
      </c>
      <c r="D3255" s="764" t="s">
        <v>8614</v>
      </c>
      <c r="E3255" s="22">
        <v>15600</v>
      </c>
      <c r="F3255" s="19"/>
      <c r="G3255" s="14">
        <f t="shared" si="64"/>
        <v>15600</v>
      </c>
      <c r="H3255" s="13"/>
    </row>
    <row r="3256" spans="1:8" hidden="1" x14ac:dyDescent="0.25">
      <c r="A3256" s="112">
        <v>45213</v>
      </c>
      <c r="B3256" s="21" t="s">
        <v>9344</v>
      </c>
      <c r="C3256" s="13" t="s">
        <v>5680</v>
      </c>
      <c r="D3256" s="764" t="s">
        <v>9949</v>
      </c>
      <c r="E3256" s="22">
        <v>529000</v>
      </c>
      <c r="F3256" s="19"/>
      <c r="G3256" s="14">
        <f t="shared" si="64"/>
        <v>529000</v>
      </c>
      <c r="H3256" s="13"/>
    </row>
    <row r="3257" spans="1:8" hidden="1" x14ac:dyDescent="0.25">
      <c r="A3257" s="112">
        <v>45213</v>
      </c>
      <c r="B3257" s="21" t="s">
        <v>10459</v>
      </c>
      <c r="C3257" s="13" t="s">
        <v>5680</v>
      </c>
      <c r="D3257" s="764" t="s">
        <v>9950</v>
      </c>
      <c r="E3257" s="22">
        <v>6000</v>
      </c>
      <c r="F3257" s="19"/>
      <c r="G3257" s="14">
        <f t="shared" si="64"/>
        <v>6000</v>
      </c>
      <c r="H3257" s="13"/>
    </row>
    <row r="3258" spans="1:8" hidden="1" x14ac:dyDescent="0.25">
      <c r="A3258" s="112">
        <v>45213</v>
      </c>
      <c r="B3258" s="21" t="s">
        <v>10220</v>
      </c>
      <c r="C3258" s="13" t="s">
        <v>5680</v>
      </c>
      <c r="D3258" s="764" t="s">
        <v>9951</v>
      </c>
      <c r="E3258" s="22">
        <v>72682</v>
      </c>
      <c r="F3258" s="19"/>
      <c r="G3258" s="14">
        <f t="shared" si="64"/>
        <v>72682</v>
      </c>
      <c r="H3258" s="13"/>
    </row>
    <row r="3259" spans="1:8" hidden="1" x14ac:dyDescent="0.25">
      <c r="A3259" s="112">
        <v>45213</v>
      </c>
      <c r="B3259" s="21" t="s">
        <v>10220</v>
      </c>
      <c r="C3259" s="13" t="s">
        <v>5680</v>
      </c>
      <c r="D3259" s="764" t="s">
        <v>10135</v>
      </c>
      <c r="E3259" s="22">
        <v>14170</v>
      </c>
      <c r="F3259" s="19"/>
      <c r="G3259" s="14">
        <f t="shared" si="64"/>
        <v>14170</v>
      </c>
      <c r="H3259" s="13"/>
    </row>
    <row r="3260" spans="1:8" hidden="1" x14ac:dyDescent="0.25">
      <c r="A3260" s="112">
        <v>45213</v>
      </c>
      <c r="B3260" s="21" t="s">
        <v>10564</v>
      </c>
      <c r="C3260" s="13" t="s">
        <v>8384</v>
      </c>
      <c r="D3260" s="764" t="s">
        <v>11349</v>
      </c>
      <c r="E3260" s="22">
        <v>102465</v>
      </c>
      <c r="F3260" s="19"/>
      <c r="G3260" s="14">
        <f t="shared" si="64"/>
        <v>102465</v>
      </c>
      <c r="H3260" s="13"/>
    </row>
    <row r="3261" spans="1:8" hidden="1" x14ac:dyDescent="0.25">
      <c r="A3261" s="112">
        <v>45213</v>
      </c>
      <c r="B3261" s="21" t="s">
        <v>9974</v>
      </c>
      <c r="C3261" s="13" t="s">
        <v>169</v>
      </c>
      <c r="D3261" s="764" t="s">
        <v>11350</v>
      </c>
      <c r="E3261" s="22">
        <v>206226</v>
      </c>
      <c r="F3261" s="19"/>
      <c r="G3261" s="14">
        <f t="shared" si="64"/>
        <v>206226</v>
      </c>
      <c r="H3261" s="13"/>
    </row>
    <row r="3262" spans="1:8" hidden="1" x14ac:dyDescent="0.25">
      <c r="A3262" s="112">
        <v>45213</v>
      </c>
      <c r="B3262" s="21" t="s">
        <v>10220</v>
      </c>
      <c r="C3262" s="13" t="s">
        <v>7465</v>
      </c>
      <c r="D3262" s="764" t="s">
        <v>11388</v>
      </c>
      <c r="E3262" s="22">
        <v>48000</v>
      </c>
      <c r="F3262" s="19"/>
      <c r="G3262" s="14">
        <f t="shared" si="64"/>
        <v>48000</v>
      </c>
      <c r="H3262" s="13"/>
    </row>
    <row r="3263" spans="1:8" hidden="1" x14ac:dyDescent="0.25">
      <c r="A3263" s="112">
        <v>45213</v>
      </c>
      <c r="B3263" s="21" t="s">
        <v>10564</v>
      </c>
      <c r="C3263" s="13" t="s">
        <v>7465</v>
      </c>
      <c r="D3263" s="764" t="s">
        <v>11389</v>
      </c>
      <c r="E3263" s="22">
        <v>374168</v>
      </c>
      <c r="F3263" s="19"/>
      <c r="G3263" s="14">
        <f t="shared" si="64"/>
        <v>374168</v>
      </c>
      <c r="H3263" s="13"/>
    </row>
    <row r="3264" spans="1:8" hidden="1" x14ac:dyDescent="0.25">
      <c r="A3264" s="112">
        <v>45213</v>
      </c>
      <c r="B3264" s="21" t="s">
        <v>9974</v>
      </c>
      <c r="C3264" s="13" t="s">
        <v>164</v>
      </c>
      <c r="D3264" s="764" t="s">
        <v>11186</v>
      </c>
      <c r="E3264" s="22">
        <v>29554</v>
      </c>
      <c r="F3264" s="19"/>
      <c r="G3264" s="14">
        <f t="shared" si="64"/>
        <v>29554</v>
      </c>
      <c r="H3264" s="13"/>
    </row>
    <row r="3265" spans="1:8" hidden="1" x14ac:dyDescent="0.25">
      <c r="A3265" s="112">
        <v>45215</v>
      </c>
      <c r="B3265" s="21" t="s">
        <v>10564</v>
      </c>
      <c r="C3265" s="13" t="s">
        <v>8082</v>
      </c>
      <c r="D3265" s="764"/>
      <c r="E3265" s="22"/>
      <c r="F3265" s="19">
        <v>1000000</v>
      </c>
      <c r="G3265" s="14">
        <f t="shared" si="64"/>
        <v>-1000000</v>
      </c>
      <c r="H3265" s="13" t="s">
        <v>11356</v>
      </c>
    </row>
    <row r="3266" spans="1:8" hidden="1" x14ac:dyDescent="0.25">
      <c r="A3266" s="112">
        <v>45216</v>
      </c>
      <c r="B3266" s="21" t="s">
        <v>10139</v>
      </c>
      <c r="C3266" s="13" t="s">
        <v>8384</v>
      </c>
      <c r="D3266" s="764"/>
      <c r="E3266" s="22"/>
      <c r="F3266" s="19">
        <v>75140</v>
      </c>
      <c r="G3266" s="14">
        <f t="shared" si="64"/>
        <v>-75140</v>
      </c>
      <c r="H3266" s="1208" t="s">
        <v>11373</v>
      </c>
    </row>
    <row r="3267" spans="1:8" hidden="1" x14ac:dyDescent="0.25">
      <c r="A3267" s="112">
        <v>45216</v>
      </c>
      <c r="B3267" s="21" t="s">
        <v>9344</v>
      </c>
      <c r="C3267" s="13" t="s">
        <v>8384</v>
      </c>
      <c r="D3267" s="764"/>
      <c r="E3267" s="22"/>
      <c r="F3267" s="19">
        <v>3763</v>
      </c>
      <c r="G3267" s="14">
        <f t="shared" ref="G3267:G3363" si="65">E3267-F3267</f>
        <v>-3763</v>
      </c>
      <c r="H3267" s="1209"/>
    </row>
    <row r="3268" spans="1:8" hidden="1" x14ac:dyDescent="0.25">
      <c r="A3268" s="112">
        <v>45216</v>
      </c>
      <c r="B3268" s="21" t="s">
        <v>10367</v>
      </c>
      <c r="C3268" s="13" t="s">
        <v>8384</v>
      </c>
      <c r="D3268" s="764"/>
      <c r="E3268" s="22"/>
      <c r="F3268" s="19">
        <v>17368</v>
      </c>
      <c r="G3268" s="14">
        <f t="shared" si="65"/>
        <v>-17368</v>
      </c>
      <c r="H3268" s="1209"/>
    </row>
    <row r="3269" spans="1:8" hidden="1" x14ac:dyDescent="0.25">
      <c r="A3269" s="112">
        <v>45216</v>
      </c>
      <c r="B3269" s="21" t="s">
        <v>11054</v>
      </c>
      <c r="C3269" s="13" t="s">
        <v>8384</v>
      </c>
      <c r="D3269" s="764"/>
      <c r="E3269" s="22"/>
      <c r="F3269" s="19">
        <v>194858</v>
      </c>
      <c r="G3269" s="14">
        <f t="shared" si="65"/>
        <v>-194858</v>
      </c>
      <c r="H3269" s="1209"/>
    </row>
    <row r="3270" spans="1:8" hidden="1" x14ac:dyDescent="0.25">
      <c r="A3270" s="112">
        <v>45216</v>
      </c>
      <c r="B3270" s="21" t="s">
        <v>10220</v>
      </c>
      <c r="C3270" s="13" t="s">
        <v>8384</v>
      </c>
      <c r="D3270" s="764"/>
      <c r="E3270" s="22"/>
      <c r="F3270" s="19">
        <v>650000</v>
      </c>
      <c r="G3270" s="14">
        <f t="shared" si="65"/>
        <v>-650000</v>
      </c>
      <c r="H3270" s="1209"/>
    </row>
    <row r="3271" spans="1:8" hidden="1" x14ac:dyDescent="0.25">
      <c r="A3271" s="112">
        <v>45216</v>
      </c>
      <c r="B3271" s="21" t="s">
        <v>10890</v>
      </c>
      <c r="C3271" s="13" t="s">
        <v>8384</v>
      </c>
      <c r="D3271" s="764"/>
      <c r="E3271" s="22"/>
      <c r="F3271" s="19">
        <v>308871</v>
      </c>
      <c r="G3271" s="14">
        <f t="shared" si="65"/>
        <v>-308871</v>
      </c>
      <c r="H3271" s="1209"/>
    </row>
    <row r="3272" spans="1:8" hidden="1" x14ac:dyDescent="0.25">
      <c r="A3272" s="112">
        <v>45216</v>
      </c>
      <c r="B3272" s="21" t="s">
        <v>10564</v>
      </c>
      <c r="C3272" s="13" t="s">
        <v>8384</v>
      </c>
      <c r="D3272" s="764"/>
      <c r="E3272" s="22"/>
      <c r="F3272" s="19">
        <v>250000</v>
      </c>
      <c r="G3272" s="14">
        <f t="shared" si="65"/>
        <v>-250000</v>
      </c>
      <c r="H3272" s="1210"/>
    </row>
    <row r="3273" spans="1:8" hidden="1" x14ac:dyDescent="0.25">
      <c r="A3273" s="112">
        <v>45216</v>
      </c>
      <c r="B3273" s="21" t="s">
        <v>10564</v>
      </c>
      <c r="C3273" s="13" t="s">
        <v>169</v>
      </c>
      <c r="D3273" s="764" t="s">
        <v>11393</v>
      </c>
      <c r="E3273" s="22">
        <v>161000</v>
      </c>
      <c r="F3273" s="19"/>
      <c r="G3273" s="14">
        <f t="shared" si="65"/>
        <v>161000</v>
      </c>
      <c r="H3273" s="954"/>
    </row>
    <row r="3274" spans="1:8" hidden="1" x14ac:dyDescent="0.25">
      <c r="A3274" s="112">
        <v>45216</v>
      </c>
      <c r="B3274" s="21" t="s">
        <v>9974</v>
      </c>
      <c r="C3274" s="13" t="s">
        <v>166</v>
      </c>
      <c r="D3274" s="764" t="s">
        <v>8394</v>
      </c>
      <c r="E3274" s="22">
        <v>23330</v>
      </c>
      <c r="F3274" s="19"/>
      <c r="G3274" s="14">
        <f t="shared" si="65"/>
        <v>23330</v>
      </c>
      <c r="H3274" s="954"/>
    </row>
    <row r="3275" spans="1:8" hidden="1" x14ac:dyDescent="0.25">
      <c r="A3275" s="112">
        <v>45217</v>
      </c>
      <c r="B3275" s="21" t="s">
        <v>9757</v>
      </c>
      <c r="C3275" s="13" t="s">
        <v>8888</v>
      </c>
      <c r="D3275" s="764"/>
      <c r="E3275" s="22"/>
      <c r="F3275" s="19">
        <v>200000</v>
      </c>
      <c r="G3275" s="14">
        <f t="shared" si="65"/>
        <v>-200000</v>
      </c>
      <c r="H3275" s="13" t="s">
        <v>11375</v>
      </c>
    </row>
    <row r="3276" spans="1:8" hidden="1" x14ac:dyDescent="0.25">
      <c r="A3276" s="112">
        <v>45217</v>
      </c>
      <c r="B3276" s="21" t="s">
        <v>10220</v>
      </c>
      <c r="C3276" s="13" t="s">
        <v>7465</v>
      </c>
      <c r="D3276" s="764" t="s">
        <v>11390</v>
      </c>
      <c r="E3276" s="22">
        <v>374168</v>
      </c>
      <c r="F3276" s="19"/>
      <c r="G3276" s="14">
        <f t="shared" si="65"/>
        <v>374168</v>
      </c>
      <c r="H3276" s="13"/>
    </row>
    <row r="3277" spans="1:8" hidden="1" x14ac:dyDescent="0.25">
      <c r="A3277" s="112">
        <v>45217</v>
      </c>
      <c r="B3277" s="21" t="s">
        <v>10564</v>
      </c>
      <c r="C3277" s="13" t="s">
        <v>7465</v>
      </c>
      <c r="D3277" s="764" t="s">
        <v>11391</v>
      </c>
      <c r="E3277" s="22">
        <v>374168</v>
      </c>
      <c r="F3277" s="19"/>
      <c r="G3277" s="14">
        <f t="shared" si="65"/>
        <v>374168</v>
      </c>
      <c r="H3277" s="13"/>
    </row>
    <row r="3278" spans="1:8" hidden="1" x14ac:dyDescent="0.25">
      <c r="A3278" s="112">
        <v>45217</v>
      </c>
      <c r="B3278" s="21" t="s">
        <v>9955</v>
      </c>
      <c r="C3278" s="13" t="s">
        <v>164</v>
      </c>
      <c r="D3278" s="764" t="s">
        <v>11204</v>
      </c>
      <c r="E3278" s="22">
        <v>5520</v>
      </c>
      <c r="F3278" s="19"/>
      <c r="G3278" s="14">
        <f t="shared" si="65"/>
        <v>5520</v>
      </c>
      <c r="H3278" s="13"/>
    </row>
    <row r="3279" spans="1:8" hidden="1" x14ac:dyDescent="0.25">
      <c r="A3279" s="112">
        <v>45219</v>
      </c>
      <c r="B3279" s="21" t="s">
        <v>9974</v>
      </c>
      <c r="C3279" s="13" t="s">
        <v>166</v>
      </c>
      <c r="D3279" s="764" t="s">
        <v>11394</v>
      </c>
      <c r="E3279" s="22">
        <v>18575</v>
      </c>
      <c r="F3279" s="19"/>
      <c r="G3279" s="14">
        <f t="shared" si="65"/>
        <v>18575</v>
      </c>
      <c r="H3279" s="13"/>
    </row>
    <row r="3280" spans="1:8" hidden="1" x14ac:dyDescent="0.25">
      <c r="A3280" s="112">
        <v>45219</v>
      </c>
      <c r="B3280" s="21" t="s">
        <v>10220</v>
      </c>
      <c r="C3280" s="13" t="s">
        <v>8384</v>
      </c>
      <c r="D3280" s="764" t="s">
        <v>11421</v>
      </c>
      <c r="E3280" s="22">
        <v>306092</v>
      </c>
      <c r="F3280" s="19"/>
      <c r="G3280" s="14">
        <f t="shared" si="65"/>
        <v>306092</v>
      </c>
      <c r="H3280" s="13"/>
    </row>
    <row r="3281" spans="1:8" hidden="1" x14ac:dyDescent="0.25">
      <c r="A3281" s="112">
        <v>45219</v>
      </c>
      <c r="B3281" s="21" t="s">
        <v>9974</v>
      </c>
      <c r="C3281" s="13" t="s">
        <v>166</v>
      </c>
      <c r="D3281" s="764" t="s">
        <v>11761</v>
      </c>
      <c r="E3281" s="22">
        <v>11875</v>
      </c>
      <c r="F3281" s="19"/>
      <c r="G3281" s="14">
        <f t="shared" si="65"/>
        <v>11875</v>
      </c>
      <c r="H3281" s="13"/>
    </row>
    <row r="3282" spans="1:8" hidden="1" x14ac:dyDescent="0.25">
      <c r="A3282" s="112">
        <v>45219</v>
      </c>
      <c r="B3282" s="21" t="s">
        <v>10890</v>
      </c>
      <c r="C3282" s="13" t="s">
        <v>169</v>
      </c>
      <c r="D3282" s="764" t="s">
        <v>12673</v>
      </c>
      <c r="E3282" s="22">
        <v>76000</v>
      </c>
      <c r="F3282" s="19"/>
      <c r="G3282" s="14">
        <f t="shared" si="65"/>
        <v>76000</v>
      </c>
    </row>
    <row r="3283" spans="1:8" hidden="1" x14ac:dyDescent="0.25">
      <c r="A3283" s="112">
        <v>45220</v>
      </c>
      <c r="B3283" s="21" t="s">
        <v>10890</v>
      </c>
      <c r="C3283" s="13" t="s">
        <v>8384</v>
      </c>
      <c r="D3283" s="764" t="s">
        <v>11422</v>
      </c>
      <c r="E3283" s="22">
        <v>120971</v>
      </c>
      <c r="F3283" s="19"/>
      <c r="G3283" s="14">
        <f t="shared" si="65"/>
        <v>120971</v>
      </c>
    </row>
    <row r="3284" spans="1:8" hidden="1" x14ac:dyDescent="0.25">
      <c r="A3284" s="112">
        <v>45220</v>
      </c>
      <c r="B3284" s="21" t="s">
        <v>11423</v>
      </c>
      <c r="C3284" s="13" t="s">
        <v>8384</v>
      </c>
      <c r="D3284" s="1231" t="s">
        <v>11424</v>
      </c>
      <c r="E3284" s="22">
        <v>20103</v>
      </c>
      <c r="F3284" s="19"/>
      <c r="G3284" s="14">
        <f t="shared" si="65"/>
        <v>20103</v>
      </c>
      <c r="H3284" s="13"/>
    </row>
    <row r="3285" spans="1:8" hidden="1" x14ac:dyDescent="0.25">
      <c r="A3285" s="112">
        <v>45220</v>
      </c>
      <c r="B3285" s="21" t="s">
        <v>11177</v>
      </c>
      <c r="C3285" s="13" t="s">
        <v>8384</v>
      </c>
      <c r="D3285" s="1231"/>
      <c r="E3285" s="22">
        <v>4390</v>
      </c>
      <c r="F3285" s="19"/>
      <c r="G3285" s="14">
        <f t="shared" si="65"/>
        <v>4390</v>
      </c>
      <c r="H3285" s="13"/>
    </row>
    <row r="3286" spans="1:8" hidden="1" x14ac:dyDescent="0.25">
      <c r="A3286" s="112">
        <v>45220</v>
      </c>
      <c r="B3286" s="21" t="s">
        <v>10564</v>
      </c>
      <c r="C3286" s="13" t="s">
        <v>8384</v>
      </c>
      <c r="D3286" s="764" t="s">
        <v>11471</v>
      </c>
      <c r="E3286" s="22">
        <v>294107</v>
      </c>
      <c r="F3286" s="19"/>
      <c r="G3286" s="14">
        <f t="shared" si="65"/>
        <v>294107</v>
      </c>
      <c r="H3286" s="13"/>
    </row>
    <row r="3287" spans="1:8" hidden="1" x14ac:dyDescent="0.25">
      <c r="A3287" s="112">
        <v>45220</v>
      </c>
      <c r="B3287" s="21" t="s">
        <v>10220</v>
      </c>
      <c r="C3287" s="13" t="s">
        <v>168</v>
      </c>
      <c r="D3287" s="764" t="s">
        <v>11456</v>
      </c>
      <c r="E3287" s="22">
        <v>90200</v>
      </c>
      <c r="F3287" s="19"/>
      <c r="G3287" s="14">
        <f t="shared" si="65"/>
        <v>90200</v>
      </c>
      <c r="H3287" s="13"/>
    </row>
    <row r="3288" spans="1:8" hidden="1" x14ac:dyDescent="0.25">
      <c r="A3288" s="112">
        <v>45220</v>
      </c>
      <c r="B3288" s="21" t="s">
        <v>10890</v>
      </c>
      <c r="C3288" s="13" t="s">
        <v>180</v>
      </c>
      <c r="D3288" s="764" t="s">
        <v>11465</v>
      </c>
      <c r="E3288" s="22">
        <v>148500</v>
      </c>
      <c r="F3288" s="19"/>
      <c r="G3288" s="14">
        <f t="shared" si="65"/>
        <v>148500</v>
      </c>
      <c r="H3288" s="13"/>
    </row>
    <row r="3289" spans="1:8" hidden="1" x14ac:dyDescent="0.25">
      <c r="A3289" s="112">
        <v>45220</v>
      </c>
      <c r="B3289" s="21" t="s">
        <v>10220</v>
      </c>
      <c r="C3289" s="13" t="s">
        <v>180</v>
      </c>
      <c r="D3289" s="764" t="s">
        <v>11466</v>
      </c>
      <c r="E3289" s="22">
        <v>89600</v>
      </c>
      <c r="F3289" s="19"/>
      <c r="G3289" s="14">
        <f t="shared" si="65"/>
        <v>89600</v>
      </c>
      <c r="H3289" s="13"/>
    </row>
    <row r="3290" spans="1:8" hidden="1" x14ac:dyDescent="0.25">
      <c r="A3290" s="112">
        <v>45223</v>
      </c>
      <c r="B3290" s="21" t="s">
        <v>11423</v>
      </c>
      <c r="C3290" s="13" t="s">
        <v>8384</v>
      </c>
      <c r="D3290" s="764" t="s">
        <v>11472</v>
      </c>
      <c r="E3290" s="22">
        <v>186677</v>
      </c>
      <c r="F3290" s="19"/>
      <c r="G3290" s="14">
        <f t="shared" si="65"/>
        <v>186677</v>
      </c>
      <c r="H3290" s="13"/>
    </row>
    <row r="3291" spans="1:8" hidden="1" x14ac:dyDescent="0.25">
      <c r="A3291" s="112">
        <v>45223</v>
      </c>
      <c r="B3291" s="21" t="s">
        <v>10459</v>
      </c>
      <c r="C3291" s="13" t="s">
        <v>168</v>
      </c>
      <c r="D3291" s="764" t="s">
        <v>11457</v>
      </c>
      <c r="E3291" s="22">
        <v>55094</v>
      </c>
      <c r="F3291" s="19"/>
      <c r="G3291" s="14">
        <f t="shared" si="65"/>
        <v>55094</v>
      </c>
      <c r="H3291" s="13"/>
    </row>
    <row r="3292" spans="1:8" hidden="1" x14ac:dyDescent="0.25">
      <c r="A3292" s="112">
        <v>45223</v>
      </c>
      <c r="B3292" s="21" t="s">
        <v>10890</v>
      </c>
      <c r="C3292" s="13" t="s">
        <v>12246</v>
      </c>
      <c r="D3292" s="764" t="s">
        <v>11458</v>
      </c>
      <c r="E3292" s="22">
        <v>602000</v>
      </c>
      <c r="F3292" s="19"/>
      <c r="G3292" s="14">
        <f t="shared" si="65"/>
        <v>602000</v>
      </c>
      <c r="H3292" s="13" t="s">
        <v>11459</v>
      </c>
    </row>
    <row r="3293" spans="1:8" hidden="1" x14ac:dyDescent="0.25">
      <c r="A3293" s="112">
        <v>45223</v>
      </c>
      <c r="B3293" s="21" t="s">
        <v>9974</v>
      </c>
      <c r="C3293" s="13" t="s">
        <v>166</v>
      </c>
      <c r="D3293" s="764" t="s">
        <v>11460</v>
      </c>
      <c r="E3293" s="22">
        <v>20485</v>
      </c>
      <c r="F3293" s="19"/>
      <c r="G3293" s="14">
        <f t="shared" si="65"/>
        <v>20485</v>
      </c>
      <c r="H3293" s="13"/>
    </row>
    <row r="3294" spans="1:8" hidden="1" x14ac:dyDescent="0.25">
      <c r="A3294" s="112">
        <v>45224</v>
      </c>
      <c r="B3294" s="21" t="s">
        <v>11423</v>
      </c>
      <c r="C3294" s="13" t="s">
        <v>166</v>
      </c>
      <c r="D3294" s="764" t="s">
        <v>11461</v>
      </c>
      <c r="E3294" s="22">
        <v>101145</v>
      </c>
      <c r="F3294" s="19"/>
      <c r="G3294" s="14">
        <f t="shared" si="65"/>
        <v>101145</v>
      </c>
      <c r="H3294" s="13"/>
    </row>
    <row r="3295" spans="1:8" hidden="1" x14ac:dyDescent="0.25">
      <c r="A3295" s="112">
        <v>45224</v>
      </c>
      <c r="B3295" s="21" t="s">
        <v>10559</v>
      </c>
      <c r="C3295" s="13" t="s">
        <v>168</v>
      </c>
      <c r="D3295" s="764" t="s">
        <v>11559</v>
      </c>
      <c r="E3295" s="22">
        <v>55000</v>
      </c>
      <c r="F3295" s="19"/>
      <c r="G3295" s="14">
        <f t="shared" si="65"/>
        <v>55000</v>
      </c>
      <c r="H3295" s="13" t="s">
        <v>11560</v>
      </c>
    </row>
    <row r="3296" spans="1:8" hidden="1" x14ac:dyDescent="0.25">
      <c r="A3296" s="112">
        <v>45225</v>
      </c>
      <c r="B3296" s="21" t="s">
        <v>11423</v>
      </c>
      <c r="C3296" s="13" t="s">
        <v>8384</v>
      </c>
      <c r="D3296" s="764" t="s">
        <v>11473</v>
      </c>
      <c r="E3296" s="22">
        <v>251153</v>
      </c>
      <c r="F3296" s="19"/>
      <c r="G3296" s="14">
        <f t="shared" si="65"/>
        <v>251153</v>
      </c>
      <c r="H3296" s="13"/>
    </row>
    <row r="3297" spans="1:10" hidden="1" x14ac:dyDescent="0.25">
      <c r="A3297" s="112">
        <v>45225</v>
      </c>
      <c r="B3297" s="21" t="s">
        <v>10284</v>
      </c>
      <c r="C3297" s="13" t="s">
        <v>8384</v>
      </c>
      <c r="D3297" s="764" t="s">
        <v>11474</v>
      </c>
      <c r="E3297" s="22">
        <v>25780</v>
      </c>
      <c r="F3297" s="19"/>
      <c r="G3297" s="14">
        <f t="shared" si="65"/>
        <v>25780</v>
      </c>
      <c r="H3297" s="13"/>
    </row>
    <row r="3298" spans="1:10" hidden="1" x14ac:dyDescent="0.25">
      <c r="A3298" s="112">
        <v>45225</v>
      </c>
      <c r="B3298" s="21" t="s">
        <v>10459</v>
      </c>
      <c r="C3298" s="13" t="s">
        <v>166</v>
      </c>
      <c r="D3298" s="764" t="s">
        <v>11462</v>
      </c>
      <c r="E3298" s="22">
        <v>18060</v>
      </c>
      <c r="F3298" s="19"/>
      <c r="G3298" s="14">
        <f t="shared" si="65"/>
        <v>18060</v>
      </c>
      <c r="H3298" s="13"/>
    </row>
    <row r="3299" spans="1:10" hidden="1" x14ac:dyDescent="0.25">
      <c r="A3299" s="112">
        <v>45225</v>
      </c>
      <c r="B3299" s="21" t="s">
        <v>10220</v>
      </c>
      <c r="C3299" s="13" t="s">
        <v>166</v>
      </c>
      <c r="D3299" s="764" t="s">
        <v>11463</v>
      </c>
      <c r="E3299" s="22">
        <v>15980</v>
      </c>
      <c r="F3299" s="19"/>
      <c r="G3299" s="14">
        <f t="shared" si="65"/>
        <v>15980</v>
      </c>
      <c r="H3299" s="13"/>
    </row>
    <row r="3300" spans="1:10" hidden="1" x14ac:dyDescent="0.25">
      <c r="A3300" s="112">
        <v>45225</v>
      </c>
      <c r="B3300" s="21" t="s">
        <v>10459</v>
      </c>
      <c r="C3300" s="13" t="s">
        <v>166</v>
      </c>
      <c r="D3300" s="764" t="s">
        <v>11464</v>
      </c>
      <c r="E3300" s="22">
        <v>8670</v>
      </c>
      <c r="F3300" s="19"/>
      <c r="G3300" s="14">
        <f t="shared" si="65"/>
        <v>8670</v>
      </c>
      <c r="H3300" s="13"/>
    </row>
    <row r="3301" spans="1:10" hidden="1" x14ac:dyDescent="0.25">
      <c r="A3301" s="112">
        <v>45225</v>
      </c>
      <c r="B3301" s="21" t="s">
        <v>10890</v>
      </c>
      <c r="C3301" s="13" t="s">
        <v>5186</v>
      </c>
      <c r="D3301" s="764" t="s">
        <v>12231</v>
      </c>
      <c r="E3301" s="22">
        <v>416400</v>
      </c>
      <c r="F3301" s="19"/>
      <c r="G3301" s="14">
        <f t="shared" si="65"/>
        <v>416400</v>
      </c>
      <c r="H3301" s="13"/>
    </row>
    <row r="3302" spans="1:10" hidden="1" x14ac:dyDescent="0.25">
      <c r="A3302" s="112">
        <v>45225</v>
      </c>
      <c r="B3302" s="21" t="s">
        <v>10220</v>
      </c>
      <c r="C3302" s="13" t="s">
        <v>164</v>
      </c>
      <c r="D3302" s="764" t="s">
        <v>11469</v>
      </c>
      <c r="E3302" s="22">
        <v>7240</v>
      </c>
      <c r="F3302" s="19"/>
      <c r="G3302" s="14">
        <f t="shared" si="65"/>
        <v>7240</v>
      </c>
      <c r="H3302" s="13"/>
    </row>
    <row r="3303" spans="1:10" hidden="1" x14ac:dyDescent="0.25">
      <c r="A3303" s="112">
        <v>45226</v>
      </c>
      <c r="B3303" s="21" t="s">
        <v>10564</v>
      </c>
      <c r="C3303" s="13" t="s">
        <v>8384</v>
      </c>
      <c r="D3303" s="764" t="s">
        <v>11475</v>
      </c>
      <c r="E3303" s="22">
        <v>82305</v>
      </c>
      <c r="F3303" s="19"/>
      <c r="G3303" s="14">
        <f t="shared" si="65"/>
        <v>82305</v>
      </c>
      <c r="H3303" s="13"/>
    </row>
    <row r="3304" spans="1:10" hidden="1" x14ac:dyDescent="0.25">
      <c r="A3304" s="112">
        <v>45226</v>
      </c>
      <c r="B3304" s="21" t="s">
        <v>10890</v>
      </c>
      <c r="C3304" s="13" t="s">
        <v>8384</v>
      </c>
      <c r="D3304" s="764" t="s">
        <v>11476</v>
      </c>
      <c r="E3304" s="22">
        <v>43922</v>
      </c>
      <c r="F3304" s="19"/>
      <c r="G3304" s="14">
        <f t="shared" si="65"/>
        <v>43922</v>
      </c>
      <c r="H3304" s="13"/>
    </row>
    <row r="3305" spans="1:10" hidden="1" x14ac:dyDescent="0.25">
      <c r="A3305" s="112">
        <v>45227</v>
      </c>
      <c r="B3305" s="21" t="s">
        <v>11423</v>
      </c>
      <c r="C3305" s="13" t="s">
        <v>164</v>
      </c>
      <c r="D3305" s="764" t="s">
        <v>11470</v>
      </c>
      <c r="E3305" s="22">
        <v>40947</v>
      </c>
      <c r="F3305" s="22"/>
      <c r="G3305" s="14">
        <f t="shared" si="65"/>
        <v>40947</v>
      </c>
      <c r="H3305" s="13"/>
    </row>
    <row r="3306" spans="1:10" hidden="1" x14ac:dyDescent="0.25">
      <c r="A3306" s="112">
        <v>45227</v>
      </c>
      <c r="B3306" s="21" t="s">
        <v>10367</v>
      </c>
      <c r="C3306" s="13" t="s">
        <v>5680</v>
      </c>
      <c r="D3306" s="764"/>
      <c r="E3306" s="22"/>
      <c r="F3306" s="19">
        <v>200000</v>
      </c>
      <c r="G3306" s="14">
        <f t="shared" si="65"/>
        <v>-200000</v>
      </c>
      <c r="H3306" s="13" t="s">
        <v>11477</v>
      </c>
    </row>
    <row r="3307" spans="1:10" hidden="1" x14ac:dyDescent="0.25">
      <c r="A3307" s="112">
        <v>45227</v>
      </c>
      <c r="B3307" s="21" t="s">
        <v>10139</v>
      </c>
      <c r="C3307" s="13" t="s">
        <v>5680</v>
      </c>
      <c r="D3307" s="764"/>
      <c r="E3307" s="22"/>
      <c r="F3307" s="19">
        <v>9400</v>
      </c>
      <c r="G3307" s="14">
        <f t="shared" si="65"/>
        <v>-9400</v>
      </c>
      <c r="H3307" s="13" t="s">
        <v>11348</v>
      </c>
    </row>
    <row r="3308" spans="1:10" hidden="1" x14ac:dyDescent="0.25">
      <c r="A3308" s="112">
        <v>45227</v>
      </c>
      <c r="B3308" s="21" t="s">
        <v>9757</v>
      </c>
      <c r="C3308" s="13" t="s">
        <v>5680</v>
      </c>
      <c r="D3308" s="764"/>
      <c r="E3308" s="22"/>
      <c r="F3308" s="19">
        <v>57000</v>
      </c>
      <c r="G3308" s="14">
        <f t="shared" si="65"/>
        <v>-57000</v>
      </c>
      <c r="H3308" s="13" t="s">
        <v>11348</v>
      </c>
      <c r="J3308" s="127"/>
    </row>
    <row r="3309" spans="1:10" hidden="1" x14ac:dyDescent="0.25">
      <c r="A3309" s="112">
        <v>45227</v>
      </c>
      <c r="B3309" s="21" t="s">
        <v>10459</v>
      </c>
      <c r="C3309" s="13" t="s">
        <v>5680</v>
      </c>
      <c r="D3309" s="764"/>
      <c r="E3309" s="22"/>
      <c r="F3309" s="19">
        <v>1500</v>
      </c>
      <c r="G3309" s="14">
        <f t="shared" si="65"/>
        <v>-1500</v>
      </c>
      <c r="H3309" s="13" t="s">
        <v>11348</v>
      </c>
    </row>
    <row r="3310" spans="1:10" hidden="1" x14ac:dyDescent="0.25">
      <c r="A3310" s="112">
        <v>45229</v>
      </c>
      <c r="B3310" s="21" t="s">
        <v>10220</v>
      </c>
      <c r="C3310" s="13" t="s">
        <v>7465</v>
      </c>
      <c r="D3310" s="764" t="s">
        <v>11550</v>
      </c>
      <c r="E3310" s="22">
        <v>437436</v>
      </c>
      <c r="F3310" s="19"/>
      <c r="G3310" s="14">
        <f t="shared" si="65"/>
        <v>437436</v>
      </c>
      <c r="H3310" s="13"/>
    </row>
    <row r="3311" spans="1:10" hidden="1" x14ac:dyDescent="0.25">
      <c r="A3311" s="112">
        <v>45229</v>
      </c>
      <c r="B3311" s="21" t="s">
        <v>11423</v>
      </c>
      <c r="C3311" s="13" t="s">
        <v>8384</v>
      </c>
      <c r="D3311" s="764" t="s">
        <v>11557</v>
      </c>
      <c r="E3311" s="22">
        <v>83101</v>
      </c>
      <c r="F3311" s="19"/>
      <c r="G3311" s="14">
        <f t="shared" si="65"/>
        <v>83101</v>
      </c>
      <c r="H3311" s="13"/>
    </row>
    <row r="3312" spans="1:10" hidden="1" x14ac:dyDescent="0.25">
      <c r="A3312" s="112">
        <v>45230</v>
      </c>
      <c r="B3312" s="21" t="s">
        <v>11054</v>
      </c>
      <c r="C3312" s="13" t="s">
        <v>7465</v>
      </c>
      <c r="D3312" s="764" t="s">
        <v>11551</v>
      </c>
      <c r="E3312" s="22">
        <v>43900</v>
      </c>
      <c r="F3312" s="19"/>
      <c r="G3312" s="14">
        <f t="shared" si="65"/>
        <v>43900</v>
      </c>
      <c r="H3312" s="13"/>
    </row>
    <row r="3313" spans="1:8" hidden="1" x14ac:dyDescent="0.25">
      <c r="A3313" s="112">
        <v>45230</v>
      </c>
      <c r="B3313" s="21" t="s">
        <v>10220</v>
      </c>
      <c r="C3313" s="13" t="s">
        <v>8384</v>
      </c>
      <c r="D3313" s="764" t="s">
        <v>11558</v>
      </c>
      <c r="E3313" s="22">
        <v>48244</v>
      </c>
      <c r="F3313" s="19"/>
      <c r="G3313" s="14">
        <f t="shared" si="65"/>
        <v>48244</v>
      </c>
      <c r="H3313" s="13"/>
    </row>
    <row r="3314" spans="1:8" hidden="1" x14ac:dyDescent="0.25">
      <c r="A3314" s="112">
        <v>45230</v>
      </c>
      <c r="B3314" s="21" t="s">
        <v>9974</v>
      </c>
      <c r="C3314" s="13" t="s">
        <v>166</v>
      </c>
      <c r="D3314" s="764" t="s">
        <v>11753</v>
      </c>
      <c r="E3314" s="22">
        <v>13200</v>
      </c>
      <c r="F3314" s="19"/>
      <c r="G3314" s="14">
        <f t="shared" si="65"/>
        <v>13200</v>
      </c>
      <c r="H3314" s="13"/>
    </row>
    <row r="3315" spans="1:8" hidden="1" x14ac:dyDescent="0.25">
      <c r="A3315" s="112">
        <v>45231</v>
      </c>
      <c r="B3315" s="21" t="s">
        <v>9344</v>
      </c>
      <c r="C3315" s="13" t="s">
        <v>7465</v>
      </c>
      <c r="D3315" s="764"/>
      <c r="E3315" s="22"/>
      <c r="F3315" s="19">
        <v>350000</v>
      </c>
      <c r="G3315" s="14">
        <f t="shared" si="65"/>
        <v>-350000</v>
      </c>
      <c r="H3315" s="13" t="s">
        <v>11517</v>
      </c>
    </row>
    <row r="3316" spans="1:8" hidden="1" x14ac:dyDescent="0.25">
      <c r="A3316" s="112">
        <v>45231</v>
      </c>
      <c r="B3316" s="21" t="s">
        <v>9344</v>
      </c>
      <c r="C3316" s="13" t="s">
        <v>7465</v>
      </c>
      <c r="D3316" s="764"/>
      <c r="E3316" s="22"/>
      <c r="F3316" s="19">
        <v>350000</v>
      </c>
      <c r="G3316" s="14">
        <f t="shared" si="65"/>
        <v>-350000</v>
      </c>
      <c r="H3316" s="13" t="s">
        <v>11518</v>
      </c>
    </row>
    <row r="3317" spans="1:8" hidden="1" x14ac:dyDescent="0.25">
      <c r="A3317" s="112">
        <v>45231</v>
      </c>
      <c r="B3317" s="21" t="s">
        <v>10564</v>
      </c>
      <c r="C3317" s="13" t="s">
        <v>7465</v>
      </c>
      <c r="D3317" s="764" t="s">
        <v>11553</v>
      </c>
      <c r="E3317" s="22">
        <v>168867</v>
      </c>
      <c r="F3317" s="19"/>
      <c r="G3317" s="14">
        <f t="shared" si="65"/>
        <v>168867</v>
      </c>
      <c r="H3317" s="13"/>
    </row>
    <row r="3318" spans="1:8" hidden="1" x14ac:dyDescent="0.25">
      <c r="A3318" s="112">
        <v>45231</v>
      </c>
      <c r="B3318" s="21" t="s">
        <v>9955</v>
      </c>
      <c r="C3318" s="13" t="s">
        <v>164</v>
      </c>
      <c r="D3318" s="764" t="s">
        <v>11561</v>
      </c>
      <c r="E3318" s="22">
        <v>3140</v>
      </c>
      <c r="F3318" s="109"/>
      <c r="G3318" s="14">
        <f t="shared" si="65"/>
        <v>3140</v>
      </c>
      <c r="H3318" s="13"/>
    </row>
    <row r="3319" spans="1:8" hidden="1" x14ac:dyDescent="0.25">
      <c r="A3319" s="112">
        <v>45232</v>
      </c>
      <c r="B3319" s="21" t="s">
        <v>11054</v>
      </c>
      <c r="C3319" s="13" t="s">
        <v>8384</v>
      </c>
      <c r="D3319" s="764" t="s">
        <v>11621</v>
      </c>
      <c r="E3319" s="22">
        <v>75122</v>
      </c>
      <c r="F3319" s="109"/>
      <c r="G3319" s="14">
        <f t="shared" si="65"/>
        <v>75122</v>
      </c>
      <c r="H3319" s="13"/>
    </row>
    <row r="3320" spans="1:8" hidden="1" x14ac:dyDescent="0.25">
      <c r="A3320" s="112">
        <v>45233</v>
      </c>
      <c r="B3320" s="21" t="s">
        <v>9344</v>
      </c>
      <c r="C3320" s="13" t="s">
        <v>7465</v>
      </c>
      <c r="D3320" s="764"/>
      <c r="E3320" s="22"/>
      <c r="F3320" s="109">
        <v>350000</v>
      </c>
      <c r="G3320" s="14">
        <f t="shared" si="65"/>
        <v>-350000</v>
      </c>
      <c r="H3320" s="13" t="s">
        <v>11524</v>
      </c>
    </row>
    <row r="3321" spans="1:8" hidden="1" x14ac:dyDescent="0.25">
      <c r="A3321" s="112">
        <v>45233</v>
      </c>
      <c r="B3321" s="21" t="s">
        <v>9344</v>
      </c>
      <c r="C3321" s="13" t="s">
        <v>7465</v>
      </c>
      <c r="D3321" s="764"/>
      <c r="E3321" s="781"/>
      <c r="F3321" s="783">
        <f>350000-F3322</f>
        <v>176319</v>
      </c>
      <c r="G3321" s="782">
        <f t="shared" si="65"/>
        <v>-176319</v>
      </c>
      <c r="H3321" s="1214" t="s">
        <v>11555</v>
      </c>
    </row>
    <row r="3322" spans="1:8" ht="16.5" hidden="1" thickBot="1" x14ac:dyDescent="0.3">
      <c r="A3322" s="112">
        <v>45233</v>
      </c>
      <c r="B3322" s="21" t="s">
        <v>11054</v>
      </c>
      <c r="C3322" s="13" t="s">
        <v>7465</v>
      </c>
      <c r="D3322" s="764"/>
      <c r="E3322" s="781"/>
      <c r="F3322" s="784">
        <v>173681</v>
      </c>
      <c r="G3322" s="782">
        <f t="shared" si="65"/>
        <v>-173681</v>
      </c>
      <c r="H3322" s="1216"/>
    </row>
    <row r="3323" spans="1:8" hidden="1" x14ac:dyDescent="0.25">
      <c r="A3323" s="112">
        <v>45233</v>
      </c>
      <c r="B3323" s="21" t="s">
        <v>10564</v>
      </c>
      <c r="C3323" s="13" t="s">
        <v>9068</v>
      </c>
      <c r="D3323" s="764"/>
      <c r="E3323" s="22"/>
      <c r="F3323" s="111">
        <v>400000</v>
      </c>
      <c r="G3323" s="14">
        <f t="shared" si="65"/>
        <v>-400000</v>
      </c>
      <c r="H3323" s="13" t="s">
        <v>11526</v>
      </c>
    </row>
    <row r="3324" spans="1:8" hidden="1" x14ac:dyDescent="0.25">
      <c r="A3324" s="112">
        <v>45233</v>
      </c>
      <c r="B3324" s="21" t="s">
        <v>10564</v>
      </c>
      <c r="C3324" s="13" t="s">
        <v>9068</v>
      </c>
      <c r="D3324" s="764"/>
      <c r="E3324" s="22"/>
      <c r="F3324" s="19">
        <v>485000</v>
      </c>
      <c r="G3324" s="14">
        <f t="shared" si="65"/>
        <v>-485000</v>
      </c>
      <c r="H3324" s="13" t="s">
        <v>11527</v>
      </c>
    </row>
    <row r="3325" spans="1:8" hidden="1" x14ac:dyDescent="0.25">
      <c r="A3325" s="112">
        <v>45233</v>
      </c>
      <c r="B3325" s="21" t="s">
        <v>10564</v>
      </c>
      <c r="C3325" s="13" t="s">
        <v>7465</v>
      </c>
      <c r="D3325" s="764" t="s">
        <v>11554</v>
      </c>
      <c r="E3325" s="22">
        <v>224668</v>
      </c>
      <c r="F3325" s="19"/>
      <c r="G3325" s="14">
        <f t="shared" si="65"/>
        <v>224668</v>
      </c>
      <c r="H3325" s="13"/>
    </row>
    <row r="3326" spans="1:8" hidden="1" x14ac:dyDescent="0.25">
      <c r="A3326" s="112">
        <v>45233</v>
      </c>
      <c r="B3326" s="21" t="s">
        <v>10220</v>
      </c>
      <c r="C3326" s="13" t="s">
        <v>7465</v>
      </c>
      <c r="D3326" s="764" t="s">
        <v>11552</v>
      </c>
      <c r="E3326" s="22">
        <v>32000</v>
      </c>
      <c r="F3326" s="19"/>
      <c r="G3326" s="14">
        <f t="shared" si="65"/>
        <v>32000</v>
      </c>
      <c r="H3326" s="13"/>
    </row>
    <row r="3327" spans="1:8" hidden="1" x14ac:dyDescent="0.25">
      <c r="A3327" s="112">
        <v>45233</v>
      </c>
      <c r="B3327" s="21" t="s">
        <v>10890</v>
      </c>
      <c r="C3327" s="13" t="s">
        <v>166</v>
      </c>
      <c r="D3327" s="764" t="s">
        <v>11754</v>
      </c>
      <c r="E3327" s="22">
        <v>9240</v>
      </c>
      <c r="F3327" s="19"/>
      <c r="G3327" s="14">
        <f t="shared" si="65"/>
        <v>9240</v>
      </c>
      <c r="H3327" s="13"/>
    </row>
    <row r="3328" spans="1:8" hidden="1" x14ac:dyDescent="0.25">
      <c r="A3328" s="112">
        <v>45233</v>
      </c>
      <c r="B3328" s="21" t="s">
        <v>10890</v>
      </c>
      <c r="C3328" s="13" t="s">
        <v>12457</v>
      </c>
      <c r="D3328" s="764" t="s">
        <v>12458</v>
      </c>
      <c r="E3328" s="22">
        <v>1724483</v>
      </c>
      <c r="F3328" s="19"/>
      <c r="G3328" s="14">
        <f t="shared" si="65"/>
        <v>1724483</v>
      </c>
      <c r="H3328" s="13"/>
    </row>
    <row r="3329" spans="1:8" hidden="1" x14ac:dyDescent="0.25">
      <c r="A3329" s="112">
        <v>45234</v>
      </c>
      <c r="B3329" s="21" t="s">
        <v>10564</v>
      </c>
      <c r="C3329" s="13" t="s">
        <v>8384</v>
      </c>
      <c r="D3329" s="764"/>
      <c r="E3329" s="22"/>
      <c r="F3329" s="19">
        <v>1300000</v>
      </c>
      <c r="G3329" s="14">
        <f t="shared" si="65"/>
        <v>-1300000</v>
      </c>
      <c r="H3329" s="13" t="s">
        <v>11413</v>
      </c>
    </row>
    <row r="3330" spans="1:8" hidden="1" x14ac:dyDescent="0.25">
      <c r="A3330" s="112">
        <v>45234</v>
      </c>
      <c r="B3330" s="21" t="s">
        <v>10564</v>
      </c>
      <c r="C3330" s="13" t="s">
        <v>8384</v>
      </c>
      <c r="D3330" s="764" t="s">
        <v>11622</v>
      </c>
      <c r="E3330" s="22">
        <v>85030</v>
      </c>
      <c r="F3330" s="19"/>
      <c r="G3330" s="14">
        <f t="shared" si="65"/>
        <v>85030</v>
      </c>
      <c r="H3330" s="13"/>
    </row>
    <row r="3331" spans="1:8" hidden="1" x14ac:dyDescent="0.25">
      <c r="A3331" s="112">
        <v>45234</v>
      </c>
      <c r="B3331" s="21" t="s">
        <v>11423</v>
      </c>
      <c r="C3331" s="13" t="s">
        <v>8384</v>
      </c>
      <c r="D3331" s="764" t="s">
        <v>11623</v>
      </c>
      <c r="E3331" s="22">
        <v>33426</v>
      </c>
      <c r="F3331" s="19"/>
      <c r="G3331" s="14">
        <f t="shared" si="65"/>
        <v>33426</v>
      </c>
      <c r="H3331" s="13"/>
    </row>
    <row r="3332" spans="1:8" hidden="1" x14ac:dyDescent="0.25">
      <c r="A3332" s="112">
        <v>45234</v>
      </c>
      <c r="B3332" s="21" t="s">
        <v>11249</v>
      </c>
      <c r="C3332" s="13" t="s">
        <v>168</v>
      </c>
      <c r="D3332" s="764" t="s">
        <v>11627</v>
      </c>
      <c r="E3332" s="22">
        <v>19640</v>
      </c>
      <c r="F3332" s="19"/>
      <c r="G3332" s="14">
        <f t="shared" si="65"/>
        <v>19640</v>
      </c>
      <c r="H3332" s="13"/>
    </row>
    <row r="3333" spans="1:8" hidden="1" x14ac:dyDescent="0.25">
      <c r="A3333" s="112">
        <v>45236</v>
      </c>
      <c r="B3333" s="21" t="s">
        <v>10220</v>
      </c>
      <c r="C3333" s="13" t="s">
        <v>7465</v>
      </c>
      <c r="D3333" s="764" t="s">
        <v>11618</v>
      </c>
      <c r="E3333" s="22">
        <v>32000</v>
      </c>
      <c r="F3333" s="19"/>
      <c r="G3333" s="14">
        <f t="shared" si="65"/>
        <v>32000</v>
      </c>
      <c r="H3333" s="13"/>
    </row>
    <row r="3334" spans="1:8" hidden="1" x14ac:dyDescent="0.25">
      <c r="A3334" s="112">
        <v>45236</v>
      </c>
      <c r="B3334" s="21" t="s">
        <v>11423</v>
      </c>
      <c r="C3334" s="13" t="s">
        <v>166</v>
      </c>
      <c r="D3334" s="764" t="s">
        <v>11755</v>
      </c>
      <c r="E3334" s="22">
        <v>36420</v>
      </c>
      <c r="F3334" s="19"/>
      <c r="G3334" s="14">
        <f t="shared" si="65"/>
        <v>36420</v>
      </c>
      <c r="H3334" s="13"/>
    </row>
    <row r="3335" spans="1:8" hidden="1" x14ac:dyDescent="0.25">
      <c r="A3335" s="112">
        <v>45237</v>
      </c>
      <c r="B3335" s="21" t="s">
        <v>10890</v>
      </c>
      <c r="C3335" s="13" t="s">
        <v>7465</v>
      </c>
      <c r="D3335" s="764" t="s">
        <v>11619</v>
      </c>
      <c r="E3335" s="22">
        <v>32600</v>
      </c>
      <c r="F3335" s="19"/>
      <c r="G3335" s="14">
        <f t="shared" si="65"/>
        <v>32600</v>
      </c>
      <c r="H3335" s="13"/>
    </row>
    <row r="3336" spans="1:8" hidden="1" x14ac:dyDescent="0.25">
      <c r="A3336" s="112">
        <v>45237</v>
      </c>
      <c r="B3336" s="21" t="s">
        <v>10220</v>
      </c>
      <c r="C3336" s="13" t="s">
        <v>8384</v>
      </c>
      <c r="D3336" s="764" t="s">
        <v>11624</v>
      </c>
      <c r="E3336" s="22">
        <v>203960</v>
      </c>
      <c r="F3336" s="19"/>
      <c r="G3336" s="14">
        <f t="shared" si="65"/>
        <v>203960</v>
      </c>
      <c r="H3336" s="13"/>
    </row>
    <row r="3337" spans="1:8" hidden="1" x14ac:dyDescent="0.25">
      <c r="A3337" s="112">
        <v>45237</v>
      </c>
      <c r="B3337" s="21" t="s">
        <v>10890</v>
      </c>
      <c r="C3337" s="13" t="s">
        <v>8384</v>
      </c>
      <c r="D3337" s="764" t="s">
        <v>11625</v>
      </c>
      <c r="E3337" s="22">
        <v>20685</v>
      </c>
      <c r="F3337" s="19"/>
      <c r="G3337" s="14">
        <f t="shared" si="65"/>
        <v>20685</v>
      </c>
      <c r="H3337" s="13"/>
    </row>
    <row r="3338" spans="1:8" hidden="1" x14ac:dyDescent="0.25">
      <c r="A3338" s="112">
        <v>45237</v>
      </c>
      <c r="B3338" s="21" t="s">
        <v>10564</v>
      </c>
      <c r="C3338" s="13" t="s">
        <v>168</v>
      </c>
      <c r="D3338" s="764" t="s">
        <v>11677</v>
      </c>
      <c r="E3338" s="22">
        <v>74282</v>
      </c>
      <c r="F3338" s="19"/>
      <c r="G3338" s="14">
        <f t="shared" si="65"/>
        <v>74282</v>
      </c>
      <c r="H3338" s="13"/>
    </row>
    <row r="3339" spans="1:8" hidden="1" x14ac:dyDescent="0.25">
      <c r="A3339" s="112">
        <v>45237</v>
      </c>
      <c r="B3339" s="21" t="s">
        <v>10220</v>
      </c>
      <c r="C3339" s="13" t="s">
        <v>7465</v>
      </c>
      <c r="D3339" s="764"/>
      <c r="E3339" s="22"/>
      <c r="F3339" s="19">
        <v>350000</v>
      </c>
      <c r="G3339" s="14">
        <f t="shared" si="65"/>
        <v>-350000</v>
      </c>
      <c r="H3339" s="13" t="s">
        <v>11617</v>
      </c>
    </row>
    <row r="3340" spans="1:8" hidden="1" x14ac:dyDescent="0.25">
      <c r="A3340" s="112">
        <v>45237</v>
      </c>
      <c r="B3340" s="21" t="s">
        <v>10220</v>
      </c>
      <c r="C3340" s="13" t="s">
        <v>7465</v>
      </c>
      <c r="D3340" s="764"/>
      <c r="E3340" s="22"/>
      <c r="F3340" s="19">
        <v>350000</v>
      </c>
      <c r="G3340" s="14">
        <f t="shared" si="65"/>
        <v>-350000</v>
      </c>
      <c r="H3340" s="13" t="s">
        <v>11616</v>
      </c>
    </row>
    <row r="3341" spans="1:8" hidden="1" x14ac:dyDescent="0.25">
      <c r="A3341" s="112">
        <v>45237</v>
      </c>
      <c r="B3341" s="21" t="s">
        <v>9974</v>
      </c>
      <c r="C3341" s="13" t="s">
        <v>166</v>
      </c>
      <c r="D3341" s="764" t="s">
        <v>11756</v>
      </c>
      <c r="E3341" s="22">
        <v>4515</v>
      </c>
      <c r="F3341" s="19"/>
      <c r="G3341" s="14">
        <f t="shared" si="65"/>
        <v>4515</v>
      </c>
      <c r="H3341" s="13"/>
    </row>
    <row r="3342" spans="1:8" hidden="1" x14ac:dyDescent="0.25">
      <c r="A3342" s="112">
        <v>45237</v>
      </c>
      <c r="B3342" s="21" t="s">
        <v>11249</v>
      </c>
      <c r="C3342" s="13" t="s">
        <v>164</v>
      </c>
      <c r="D3342" s="764" t="s">
        <v>11883</v>
      </c>
      <c r="E3342" s="22">
        <v>1420</v>
      </c>
      <c r="F3342" s="19"/>
      <c r="G3342" s="14">
        <f t="shared" si="65"/>
        <v>1420</v>
      </c>
      <c r="H3342" s="13"/>
    </row>
    <row r="3343" spans="1:8" hidden="1" x14ac:dyDescent="0.25">
      <c r="A3343" s="112">
        <v>45238</v>
      </c>
      <c r="B3343" s="21" t="s">
        <v>10220</v>
      </c>
      <c r="C3343" s="13" t="s">
        <v>164</v>
      </c>
      <c r="D3343" s="764" t="s">
        <v>11890</v>
      </c>
      <c r="E3343" s="22">
        <v>6739</v>
      </c>
      <c r="F3343" s="19"/>
      <c r="G3343" s="14">
        <f t="shared" si="65"/>
        <v>6739</v>
      </c>
      <c r="H3343" s="13"/>
    </row>
    <row r="3344" spans="1:8" hidden="1" x14ac:dyDescent="0.25">
      <c r="A3344" s="112">
        <v>45240</v>
      </c>
      <c r="B3344" s="21" t="s">
        <v>11249</v>
      </c>
      <c r="C3344" s="13" t="s">
        <v>8384</v>
      </c>
      <c r="D3344" s="764" t="s">
        <v>11626</v>
      </c>
      <c r="E3344" s="22">
        <v>13416</v>
      </c>
      <c r="F3344" s="19"/>
      <c r="G3344" s="14">
        <f t="shared" si="65"/>
        <v>13416</v>
      </c>
      <c r="H3344" s="13"/>
    </row>
    <row r="3345" spans="1:8" hidden="1" x14ac:dyDescent="0.25">
      <c r="A3345" s="112">
        <v>45240</v>
      </c>
      <c r="B3345" s="21" t="s">
        <v>10890</v>
      </c>
      <c r="C3345" s="13" t="s">
        <v>12457</v>
      </c>
      <c r="D3345" s="764" t="s">
        <v>8579</v>
      </c>
      <c r="E3345" s="22">
        <v>836282</v>
      </c>
      <c r="F3345" s="19"/>
      <c r="G3345" s="14">
        <f t="shared" si="65"/>
        <v>836282</v>
      </c>
      <c r="H3345" s="13"/>
    </row>
    <row r="3346" spans="1:8" hidden="1" x14ac:dyDescent="0.25">
      <c r="A3346" s="112">
        <v>45240</v>
      </c>
      <c r="B3346" s="21" t="s">
        <v>9974</v>
      </c>
      <c r="C3346" s="13" t="s">
        <v>164</v>
      </c>
      <c r="D3346" s="764" t="s">
        <v>11628</v>
      </c>
      <c r="E3346" s="22">
        <v>168</v>
      </c>
      <c r="F3346" s="19"/>
      <c r="G3346" s="14">
        <f t="shared" si="65"/>
        <v>168</v>
      </c>
      <c r="H3346" s="13"/>
    </row>
    <row r="3347" spans="1:8" hidden="1" x14ac:dyDescent="0.25">
      <c r="A3347" s="112">
        <v>45240</v>
      </c>
      <c r="B3347" s="21" t="s">
        <v>11423</v>
      </c>
      <c r="C3347" s="13" t="s">
        <v>166</v>
      </c>
      <c r="D3347" s="764" t="s">
        <v>11757</v>
      </c>
      <c r="E3347" s="22">
        <v>20875</v>
      </c>
      <c r="F3347" s="19"/>
      <c r="G3347" s="14">
        <f t="shared" si="65"/>
        <v>20875</v>
      </c>
      <c r="H3347" s="13"/>
    </row>
    <row r="3348" spans="1:8" hidden="1" x14ac:dyDescent="0.25">
      <c r="A3348" s="112">
        <v>45241</v>
      </c>
      <c r="B3348" s="21" t="s">
        <v>9820</v>
      </c>
      <c r="C3348" s="13" t="s">
        <v>168</v>
      </c>
      <c r="D3348" s="764" t="s">
        <v>11776</v>
      </c>
      <c r="E3348" s="22">
        <v>98400</v>
      </c>
      <c r="F3348" s="109"/>
      <c r="G3348" s="14">
        <f t="shared" si="65"/>
        <v>98400</v>
      </c>
      <c r="H3348" s="13"/>
    </row>
    <row r="3349" spans="1:8" hidden="1" x14ac:dyDescent="0.25">
      <c r="A3349" s="112">
        <v>45241</v>
      </c>
      <c r="B3349" s="21" t="s">
        <v>10284</v>
      </c>
      <c r="C3349" s="13" t="s">
        <v>7465</v>
      </c>
      <c r="D3349" s="764" t="s">
        <v>11620</v>
      </c>
      <c r="E3349" s="22">
        <v>43900</v>
      </c>
      <c r="F3349" s="19"/>
      <c r="G3349" s="14">
        <f t="shared" si="65"/>
        <v>43900</v>
      </c>
      <c r="H3349" s="13"/>
    </row>
    <row r="3350" spans="1:8" hidden="1" x14ac:dyDescent="0.25">
      <c r="A3350" s="112">
        <v>45241</v>
      </c>
      <c r="B3350" s="21" t="s">
        <v>10564</v>
      </c>
      <c r="C3350" s="13" t="s">
        <v>168</v>
      </c>
      <c r="D3350" s="764" t="s">
        <v>11678</v>
      </c>
      <c r="E3350" s="22">
        <v>386760</v>
      </c>
      <c r="F3350" s="19"/>
      <c r="G3350" s="14">
        <f t="shared" si="65"/>
        <v>386760</v>
      </c>
      <c r="H3350" s="13"/>
    </row>
    <row r="3351" spans="1:8" hidden="1" x14ac:dyDescent="0.25">
      <c r="A3351" s="112">
        <v>45241</v>
      </c>
      <c r="B3351" s="21" t="s">
        <v>10564</v>
      </c>
      <c r="C3351" s="13" t="s">
        <v>180</v>
      </c>
      <c r="D3351" s="764" t="s">
        <v>11688</v>
      </c>
      <c r="E3351" s="22">
        <v>62400</v>
      </c>
      <c r="F3351" s="19"/>
      <c r="G3351" s="14">
        <f t="shared" si="65"/>
        <v>62400</v>
      </c>
      <c r="H3351" s="13"/>
    </row>
    <row r="3352" spans="1:8" hidden="1" x14ac:dyDescent="0.25">
      <c r="A3352" s="112">
        <v>45243</v>
      </c>
      <c r="B3352" s="21" t="s">
        <v>10564</v>
      </c>
      <c r="C3352" s="13" t="s">
        <v>8384</v>
      </c>
      <c r="D3352" s="764" t="s">
        <v>11683</v>
      </c>
      <c r="E3352" s="22">
        <v>61469</v>
      </c>
      <c r="F3352" s="19"/>
      <c r="G3352" s="14">
        <f t="shared" si="65"/>
        <v>61469</v>
      </c>
      <c r="H3352" s="13"/>
    </row>
    <row r="3353" spans="1:8" hidden="1" x14ac:dyDescent="0.25">
      <c r="A3353" s="112">
        <v>45243</v>
      </c>
      <c r="B3353" s="21" t="s">
        <v>11423</v>
      </c>
      <c r="C3353" s="13" t="s">
        <v>164</v>
      </c>
      <c r="D3353" s="764" t="s">
        <v>11884</v>
      </c>
      <c r="E3353" s="22">
        <v>11157</v>
      </c>
      <c r="F3353" s="19"/>
      <c r="G3353" s="14">
        <f t="shared" si="65"/>
        <v>11157</v>
      </c>
      <c r="H3353" s="13"/>
    </row>
    <row r="3354" spans="1:8" hidden="1" x14ac:dyDescent="0.25">
      <c r="A3354" s="112">
        <v>45243</v>
      </c>
      <c r="B3354" s="21" t="s">
        <v>10890</v>
      </c>
      <c r="C3354" s="13" t="s">
        <v>5186</v>
      </c>
      <c r="D3354" s="764" t="s">
        <v>12237</v>
      </c>
      <c r="E3354" s="22">
        <v>135900</v>
      </c>
      <c r="F3354" s="19"/>
      <c r="G3354" s="14">
        <f t="shared" si="65"/>
        <v>135900</v>
      </c>
      <c r="H3354" s="13" t="s">
        <v>12239</v>
      </c>
    </row>
    <row r="3355" spans="1:8" hidden="1" x14ac:dyDescent="0.25">
      <c r="A3355" s="112">
        <v>45243</v>
      </c>
      <c r="B3355" s="21" t="s">
        <v>10890</v>
      </c>
      <c r="C3355" s="13" t="s">
        <v>12457</v>
      </c>
      <c r="D3355" s="764" t="s">
        <v>8037</v>
      </c>
      <c r="E3355" s="22">
        <v>417642</v>
      </c>
      <c r="F3355" s="19"/>
      <c r="G3355" s="14">
        <f t="shared" si="65"/>
        <v>417642</v>
      </c>
      <c r="H3355" s="13"/>
    </row>
    <row r="3356" spans="1:8" ht="17.25" hidden="1" customHeight="1" x14ac:dyDescent="0.25">
      <c r="A3356" s="112">
        <v>45243</v>
      </c>
      <c r="B3356" s="21" t="s">
        <v>10890</v>
      </c>
      <c r="C3356" s="13" t="s">
        <v>12457</v>
      </c>
      <c r="D3356" s="764" t="s">
        <v>8038</v>
      </c>
      <c r="E3356" s="22">
        <v>20015</v>
      </c>
      <c r="F3356" s="19"/>
      <c r="G3356" s="14">
        <f t="shared" si="65"/>
        <v>20015</v>
      </c>
      <c r="H3356" s="13"/>
    </row>
    <row r="3357" spans="1:8" ht="17.25" hidden="1" customHeight="1" x14ac:dyDescent="0.25">
      <c r="A3357" s="112">
        <v>45243</v>
      </c>
      <c r="B3357" s="21" t="s">
        <v>10890</v>
      </c>
      <c r="C3357" s="13" t="s">
        <v>12457</v>
      </c>
      <c r="D3357" s="764"/>
      <c r="E3357" s="22"/>
      <c r="F3357" s="19">
        <v>20000</v>
      </c>
      <c r="G3357" s="14">
        <f t="shared" si="65"/>
        <v>-20000</v>
      </c>
      <c r="H3357" s="13" t="s">
        <v>10763</v>
      </c>
    </row>
    <row r="3358" spans="1:8" hidden="1" x14ac:dyDescent="0.25">
      <c r="A3358" s="112">
        <v>45243</v>
      </c>
      <c r="B3358" s="21" t="s">
        <v>10890</v>
      </c>
      <c r="C3358" s="13" t="s">
        <v>5186</v>
      </c>
      <c r="D3358" s="764" t="s">
        <v>12238</v>
      </c>
      <c r="E3358" s="22">
        <v>213854.4</v>
      </c>
      <c r="F3358" s="19"/>
      <c r="G3358" s="14">
        <f t="shared" si="65"/>
        <v>213854.4</v>
      </c>
      <c r="H3358" s="13" t="s">
        <v>12239</v>
      </c>
    </row>
    <row r="3359" spans="1:8" hidden="1" x14ac:dyDescent="0.25">
      <c r="A3359" s="112">
        <v>45243</v>
      </c>
      <c r="B3359" s="21" t="s">
        <v>10890</v>
      </c>
      <c r="C3359" s="13" t="s">
        <v>5186</v>
      </c>
      <c r="D3359" s="764"/>
      <c r="E3359" s="22"/>
      <c r="F3359" s="19">
        <v>100000</v>
      </c>
      <c r="G3359" s="14">
        <f t="shared" si="65"/>
        <v>-100000</v>
      </c>
      <c r="H3359" s="13" t="s">
        <v>1156</v>
      </c>
    </row>
    <row r="3360" spans="1:8" hidden="1" x14ac:dyDescent="0.25">
      <c r="A3360" s="112">
        <v>45244</v>
      </c>
      <c r="B3360" s="21" t="s">
        <v>10220</v>
      </c>
      <c r="C3360" s="13" t="s">
        <v>168</v>
      </c>
      <c r="D3360" s="764" t="s">
        <v>11679</v>
      </c>
      <c r="E3360" s="22">
        <v>59680</v>
      </c>
      <c r="F3360" s="19"/>
      <c r="G3360" s="14">
        <f t="shared" si="65"/>
        <v>59680</v>
      </c>
      <c r="H3360" s="13"/>
    </row>
    <row r="3361" spans="1:8" hidden="1" x14ac:dyDescent="0.25">
      <c r="A3361" s="112">
        <v>45244</v>
      </c>
      <c r="B3361" s="21" t="s">
        <v>10564</v>
      </c>
      <c r="C3361" s="13" t="s">
        <v>168</v>
      </c>
      <c r="D3361" s="764" t="s">
        <v>11680</v>
      </c>
      <c r="E3361" s="22">
        <v>67140</v>
      </c>
      <c r="F3361" s="19"/>
      <c r="G3361" s="14">
        <f t="shared" si="65"/>
        <v>67140</v>
      </c>
      <c r="H3361" s="13"/>
    </row>
    <row r="3362" spans="1:8" hidden="1" x14ac:dyDescent="0.25">
      <c r="A3362" s="112">
        <v>45244</v>
      </c>
      <c r="B3362" s="21" t="s">
        <v>10564</v>
      </c>
      <c r="C3362" s="13" t="s">
        <v>7465</v>
      </c>
      <c r="D3362" s="764" t="s">
        <v>11714</v>
      </c>
      <c r="E3362" s="22">
        <v>152867</v>
      </c>
      <c r="F3362" s="19"/>
      <c r="G3362" s="14">
        <f t="shared" si="65"/>
        <v>152867</v>
      </c>
      <c r="H3362" s="13"/>
    </row>
    <row r="3363" spans="1:8" hidden="1" x14ac:dyDescent="0.25">
      <c r="A3363" s="112">
        <v>45245</v>
      </c>
      <c r="B3363" s="21" t="s">
        <v>10564</v>
      </c>
      <c r="C3363" s="13" t="s">
        <v>7465</v>
      </c>
      <c r="D3363" s="764"/>
      <c r="E3363" s="22"/>
      <c r="F3363" s="19">
        <v>350000</v>
      </c>
      <c r="G3363" s="14">
        <f t="shared" si="65"/>
        <v>-350000</v>
      </c>
      <c r="H3363" s="13" t="s">
        <v>11648</v>
      </c>
    </row>
    <row r="3364" spans="1:8" hidden="1" x14ac:dyDescent="0.25">
      <c r="A3364" s="112">
        <v>45245</v>
      </c>
      <c r="B3364" s="21" t="s">
        <v>10564</v>
      </c>
      <c r="C3364" s="13" t="s">
        <v>7465</v>
      </c>
      <c r="D3364" s="764"/>
      <c r="E3364" s="22"/>
      <c r="F3364" s="19">
        <v>350000</v>
      </c>
      <c r="G3364" s="14">
        <f t="shared" ref="G3364:G3450" si="66">E3364-F3364</f>
        <v>-350000</v>
      </c>
      <c r="H3364" s="13" t="s">
        <v>11649</v>
      </c>
    </row>
    <row r="3365" spans="1:8" hidden="1" x14ac:dyDescent="0.25">
      <c r="A3365" s="112">
        <v>45245</v>
      </c>
      <c r="B3365" s="21" t="s">
        <v>10564</v>
      </c>
      <c r="C3365" s="13" t="s">
        <v>8082</v>
      </c>
      <c r="D3365" s="764"/>
      <c r="E3365" s="22"/>
      <c r="F3365" s="19">
        <v>500000</v>
      </c>
      <c r="G3365" s="14">
        <f t="shared" si="66"/>
        <v>-500000</v>
      </c>
      <c r="H3365" s="13" t="s">
        <v>11650</v>
      </c>
    </row>
    <row r="3366" spans="1:8" hidden="1" x14ac:dyDescent="0.25">
      <c r="A3366" s="112">
        <v>45245</v>
      </c>
      <c r="B3366" s="21" t="s">
        <v>10564</v>
      </c>
      <c r="C3366" s="13" t="s">
        <v>8082</v>
      </c>
      <c r="D3366" s="764"/>
      <c r="E3366" s="22"/>
      <c r="F3366" s="19">
        <v>500000</v>
      </c>
      <c r="G3366" s="14">
        <f t="shared" si="66"/>
        <v>-500000</v>
      </c>
      <c r="H3366" s="13" t="s">
        <v>11651</v>
      </c>
    </row>
    <row r="3367" spans="1:8" hidden="1" x14ac:dyDescent="0.25">
      <c r="A3367" s="112">
        <v>45245</v>
      </c>
      <c r="B3367" s="21" t="s">
        <v>10564</v>
      </c>
      <c r="C3367" s="13" t="s">
        <v>8082</v>
      </c>
      <c r="D3367" s="764"/>
      <c r="E3367" s="22"/>
      <c r="F3367" s="19">
        <v>500000</v>
      </c>
      <c r="G3367" s="14">
        <f t="shared" si="66"/>
        <v>-500000</v>
      </c>
      <c r="H3367" s="13" t="s">
        <v>11652</v>
      </c>
    </row>
    <row r="3368" spans="1:8" hidden="1" x14ac:dyDescent="0.25">
      <c r="A3368" s="112">
        <v>45245</v>
      </c>
      <c r="B3368" s="21" t="s">
        <v>10890</v>
      </c>
      <c r="C3368" s="13" t="s">
        <v>166</v>
      </c>
      <c r="D3368" s="764" t="s">
        <v>11758</v>
      </c>
      <c r="E3368" s="22">
        <v>7990</v>
      </c>
      <c r="F3368" s="19"/>
      <c r="G3368" s="14">
        <f t="shared" si="66"/>
        <v>7990</v>
      </c>
      <c r="H3368" s="13"/>
    </row>
    <row r="3369" spans="1:8" hidden="1" x14ac:dyDescent="0.25">
      <c r="A3369" s="112">
        <v>45245</v>
      </c>
      <c r="B3369" s="21" t="s">
        <v>11423</v>
      </c>
      <c r="C3369" s="13" t="s">
        <v>5680</v>
      </c>
      <c r="D3369" s="764" t="s">
        <v>10136</v>
      </c>
      <c r="E3369" s="22">
        <v>188300</v>
      </c>
      <c r="F3369" s="19"/>
      <c r="G3369" s="14">
        <f t="shared" si="66"/>
        <v>188300</v>
      </c>
      <c r="H3369" s="13"/>
    </row>
    <row r="3370" spans="1:8" hidden="1" x14ac:dyDescent="0.25">
      <c r="A3370" s="112">
        <v>45246</v>
      </c>
      <c r="B3370" s="21" t="s">
        <v>10220</v>
      </c>
      <c r="C3370" s="13" t="s">
        <v>168</v>
      </c>
      <c r="D3370" s="764" t="s">
        <v>11681</v>
      </c>
      <c r="E3370" s="22">
        <v>24200</v>
      </c>
      <c r="F3370" s="19"/>
      <c r="G3370" s="14">
        <f t="shared" si="66"/>
        <v>24200</v>
      </c>
      <c r="H3370" s="13"/>
    </row>
    <row r="3371" spans="1:8" hidden="1" x14ac:dyDescent="0.25">
      <c r="A3371" s="112">
        <v>45246</v>
      </c>
      <c r="B3371" s="21" t="s">
        <v>10564</v>
      </c>
      <c r="C3371" s="13" t="s">
        <v>8384</v>
      </c>
      <c r="D3371" s="764" t="s">
        <v>11684</v>
      </c>
      <c r="E3371" s="22">
        <v>93159</v>
      </c>
      <c r="F3371" s="19"/>
      <c r="G3371" s="14">
        <f t="shared" si="66"/>
        <v>93159</v>
      </c>
      <c r="H3371" s="13"/>
    </row>
    <row r="3372" spans="1:8" hidden="1" x14ac:dyDescent="0.25">
      <c r="A3372" s="112">
        <v>45246</v>
      </c>
      <c r="B3372" s="21" t="s">
        <v>10564</v>
      </c>
      <c r="C3372" s="13" t="s">
        <v>7465</v>
      </c>
      <c r="D3372" s="764" t="s">
        <v>11204</v>
      </c>
      <c r="E3372" s="22">
        <v>34290</v>
      </c>
      <c r="F3372" s="19"/>
      <c r="G3372" s="14">
        <f t="shared" si="66"/>
        <v>34290</v>
      </c>
      <c r="H3372" s="13"/>
    </row>
    <row r="3373" spans="1:8" hidden="1" x14ac:dyDescent="0.25">
      <c r="A3373" s="112">
        <v>45246</v>
      </c>
      <c r="B3373" s="21" t="s">
        <v>10890</v>
      </c>
      <c r="C3373" s="13" t="s">
        <v>5186</v>
      </c>
      <c r="D3373" s="764"/>
      <c r="E3373" s="22"/>
      <c r="F3373" s="19">
        <v>300000</v>
      </c>
      <c r="G3373" s="14">
        <f t="shared" si="66"/>
        <v>-300000</v>
      </c>
      <c r="H3373" s="13" t="s">
        <v>12110</v>
      </c>
    </row>
    <row r="3374" spans="1:8" hidden="1" x14ac:dyDescent="0.25">
      <c r="A3374" s="112">
        <v>45246</v>
      </c>
      <c r="B3374" s="21" t="s">
        <v>10890</v>
      </c>
      <c r="C3374" s="13" t="s">
        <v>5186</v>
      </c>
      <c r="D3374" s="764"/>
      <c r="E3374" s="22"/>
      <c r="F3374" s="19">
        <v>197000</v>
      </c>
      <c r="G3374" s="14">
        <f t="shared" si="66"/>
        <v>-197000</v>
      </c>
      <c r="H3374" s="13" t="s">
        <v>12110</v>
      </c>
    </row>
    <row r="3375" spans="1:8" hidden="1" x14ac:dyDescent="0.25">
      <c r="A3375" s="112">
        <v>45247</v>
      </c>
      <c r="B3375" s="21" t="s">
        <v>10564</v>
      </c>
      <c r="C3375" s="13" t="s">
        <v>7465</v>
      </c>
      <c r="D3375" s="764" t="s">
        <v>11715</v>
      </c>
      <c r="E3375" s="22">
        <v>212768</v>
      </c>
      <c r="F3375" s="19"/>
      <c r="G3375" s="14">
        <f t="shared" si="66"/>
        <v>212768</v>
      </c>
      <c r="H3375" s="13"/>
    </row>
    <row r="3376" spans="1:8" hidden="1" x14ac:dyDescent="0.25">
      <c r="A3376" s="112">
        <v>45247</v>
      </c>
      <c r="B3376" s="21" t="s">
        <v>10564</v>
      </c>
      <c r="C3376" s="13" t="s">
        <v>7465</v>
      </c>
      <c r="D3376" s="764"/>
      <c r="E3376" s="22"/>
      <c r="F3376" s="19">
        <v>500000</v>
      </c>
      <c r="G3376" s="14">
        <f t="shared" si="66"/>
        <v>-500000</v>
      </c>
      <c r="H3376" s="13" t="s">
        <v>11675</v>
      </c>
    </row>
    <row r="3377" spans="1:8" hidden="1" x14ac:dyDescent="0.25">
      <c r="A3377" s="112">
        <v>45247</v>
      </c>
      <c r="B3377" s="21" t="s">
        <v>10564</v>
      </c>
      <c r="C3377" s="13" t="s">
        <v>7465</v>
      </c>
      <c r="D3377" s="764"/>
      <c r="E3377" s="22"/>
      <c r="F3377" s="19">
        <v>500000</v>
      </c>
      <c r="G3377" s="14">
        <f t="shared" si="66"/>
        <v>-500000</v>
      </c>
      <c r="H3377" s="13" t="s">
        <v>11676</v>
      </c>
    </row>
    <row r="3378" spans="1:8" hidden="1" x14ac:dyDescent="0.25">
      <c r="A3378" s="112">
        <v>45247</v>
      </c>
      <c r="B3378" s="21" t="s">
        <v>11685</v>
      </c>
      <c r="C3378" s="13" t="s">
        <v>8384</v>
      </c>
      <c r="D3378" s="764" t="s">
        <v>11686</v>
      </c>
      <c r="E3378" s="22">
        <v>49822</v>
      </c>
      <c r="F3378" s="19"/>
      <c r="G3378" s="14">
        <f t="shared" si="66"/>
        <v>49822</v>
      </c>
      <c r="H3378" s="13"/>
    </row>
    <row r="3379" spans="1:8" hidden="1" x14ac:dyDescent="0.25">
      <c r="A3379" s="112">
        <v>45247</v>
      </c>
      <c r="B3379" s="21" t="s">
        <v>11586</v>
      </c>
      <c r="C3379" s="13" t="s">
        <v>8384</v>
      </c>
      <c r="D3379" s="764" t="s">
        <v>11687</v>
      </c>
      <c r="E3379" s="22">
        <v>106322</v>
      </c>
      <c r="F3379" s="19"/>
      <c r="G3379" s="14">
        <f t="shared" si="66"/>
        <v>106322</v>
      </c>
      <c r="H3379" s="13"/>
    </row>
    <row r="3380" spans="1:8" hidden="1" x14ac:dyDescent="0.25">
      <c r="A3380" s="112">
        <v>45248</v>
      </c>
      <c r="B3380" s="21" t="s">
        <v>10220</v>
      </c>
      <c r="C3380" s="13" t="s">
        <v>11302</v>
      </c>
      <c r="D3380" s="764"/>
      <c r="E3380" s="22"/>
      <c r="F3380" s="19">
        <v>495000</v>
      </c>
      <c r="G3380" s="14">
        <f>E3380-F3380</f>
        <v>-495000</v>
      </c>
      <c r="H3380" s="13" t="s">
        <v>11718</v>
      </c>
    </row>
    <row r="3381" spans="1:8" hidden="1" x14ac:dyDescent="0.25">
      <c r="A3381" s="112">
        <v>45248</v>
      </c>
      <c r="B3381" s="21" t="s">
        <v>10220</v>
      </c>
      <c r="C3381" s="13" t="s">
        <v>11302</v>
      </c>
      <c r="D3381" s="764"/>
      <c r="E3381" s="22"/>
      <c r="F3381" s="19">
        <v>490000</v>
      </c>
      <c r="G3381" s="14">
        <f>E3381-F3381</f>
        <v>-490000</v>
      </c>
      <c r="H3381" s="13" t="s">
        <v>11718</v>
      </c>
    </row>
    <row r="3382" spans="1:8" hidden="1" x14ac:dyDescent="0.25">
      <c r="A3382" s="112">
        <v>45248</v>
      </c>
      <c r="B3382" s="21" t="s">
        <v>10564</v>
      </c>
      <c r="C3382" s="13" t="s">
        <v>168</v>
      </c>
      <c r="D3382" s="764" t="s">
        <v>11749</v>
      </c>
      <c r="E3382" s="22">
        <v>78000</v>
      </c>
      <c r="F3382" s="109"/>
      <c r="G3382" s="14">
        <f>E3382-F3382</f>
        <v>78000</v>
      </c>
      <c r="H3382" s="13"/>
    </row>
    <row r="3383" spans="1:8" hidden="1" x14ac:dyDescent="0.25">
      <c r="A3383" s="112">
        <v>45248</v>
      </c>
      <c r="B3383" s="21" t="s">
        <v>10220</v>
      </c>
      <c r="C3383" s="13" t="s">
        <v>168</v>
      </c>
      <c r="D3383" s="764"/>
      <c r="E3383" s="22"/>
      <c r="F3383" s="109">
        <v>500000</v>
      </c>
      <c r="G3383" s="14">
        <f t="shared" ref="G3383:G3390" si="67">E3383-F3383</f>
        <v>-500000</v>
      </c>
      <c r="H3383" s="13" t="s">
        <v>11718</v>
      </c>
    </row>
    <row r="3384" spans="1:8" hidden="1" x14ac:dyDescent="0.25">
      <c r="A3384" s="112">
        <v>45248</v>
      </c>
      <c r="B3384" s="21" t="s">
        <v>10564</v>
      </c>
      <c r="C3384" s="13" t="s">
        <v>168</v>
      </c>
      <c r="D3384" s="764"/>
      <c r="E3384" s="22"/>
      <c r="F3384" s="109">
        <v>500000</v>
      </c>
      <c r="G3384" s="14">
        <f t="shared" si="67"/>
        <v>-500000</v>
      </c>
      <c r="H3384" s="13" t="s">
        <v>11718</v>
      </c>
    </row>
    <row r="3385" spans="1:8" hidden="1" x14ac:dyDescent="0.25">
      <c r="A3385" s="112">
        <v>45248</v>
      </c>
      <c r="B3385" s="21" t="s">
        <v>11864</v>
      </c>
      <c r="C3385" s="13" t="s">
        <v>168</v>
      </c>
      <c r="D3385" s="764"/>
      <c r="E3385" s="22"/>
      <c r="F3385" s="109">
        <v>500000</v>
      </c>
      <c r="G3385" s="14">
        <f t="shared" si="67"/>
        <v>-500000</v>
      </c>
      <c r="H3385" s="13" t="s">
        <v>11718</v>
      </c>
    </row>
    <row r="3386" spans="1:8" hidden="1" x14ac:dyDescent="0.25">
      <c r="A3386" s="112">
        <v>45248</v>
      </c>
      <c r="B3386" s="21" t="s">
        <v>11864</v>
      </c>
      <c r="C3386" s="13" t="s">
        <v>168</v>
      </c>
      <c r="D3386" s="764"/>
      <c r="E3386" s="22"/>
      <c r="F3386" s="109">
        <v>250000</v>
      </c>
      <c r="G3386" s="14">
        <f t="shared" si="67"/>
        <v>-250000</v>
      </c>
      <c r="H3386" s="1214" t="s">
        <v>12248</v>
      </c>
    </row>
    <row r="3387" spans="1:8" hidden="1" x14ac:dyDescent="0.25">
      <c r="A3387" s="112">
        <v>45248</v>
      </c>
      <c r="B3387" s="21" t="s">
        <v>11586</v>
      </c>
      <c r="C3387" s="13" t="s">
        <v>168</v>
      </c>
      <c r="D3387" s="764"/>
      <c r="E3387" s="22"/>
      <c r="F3387" s="109">
        <v>250000</v>
      </c>
      <c r="G3387" s="14">
        <f t="shared" si="67"/>
        <v>-250000</v>
      </c>
      <c r="H3387" s="1216"/>
    </row>
    <row r="3388" spans="1:8" hidden="1" x14ac:dyDescent="0.25">
      <c r="A3388" s="112">
        <v>45248</v>
      </c>
      <c r="B3388" s="21" t="s">
        <v>10890</v>
      </c>
      <c r="C3388" s="13" t="s">
        <v>168</v>
      </c>
      <c r="D3388" s="764"/>
      <c r="E3388" s="22"/>
      <c r="F3388" s="109">
        <v>400000</v>
      </c>
      <c r="G3388" s="14">
        <f t="shared" si="67"/>
        <v>-400000</v>
      </c>
      <c r="H3388" s="13" t="s">
        <v>11718</v>
      </c>
    </row>
    <row r="3389" spans="1:8" hidden="1" x14ac:dyDescent="0.25">
      <c r="A3389" s="112">
        <v>45248</v>
      </c>
      <c r="B3389" s="21" t="s">
        <v>10220</v>
      </c>
      <c r="C3389" s="13" t="s">
        <v>168</v>
      </c>
      <c r="D3389" s="764"/>
      <c r="E3389" s="22"/>
      <c r="F3389" s="109">
        <v>300000</v>
      </c>
      <c r="G3389" s="14">
        <f t="shared" si="67"/>
        <v>-300000</v>
      </c>
      <c r="H3389" s="13" t="s">
        <v>11718</v>
      </c>
    </row>
    <row r="3390" spans="1:8" hidden="1" x14ac:dyDescent="0.25">
      <c r="A3390" s="112">
        <v>45248</v>
      </c>
      <c r="B3390" s="21" t="s">
        <v>9974</v>
      </c>
      <c r="C3390" s="13" t="s">
        <v>168</v>
      </c>
      <c r="D3390" s="764"/>
      <c r="E3390" s="22"/>
      <c r="F3390" s="109">
        <v>300000</v>
      </c>
      <c r="G3390" s="14">
        <f t="shared" si="67"/>
        <v>-300000</v>
      </c>
      <c r="H3390" s="13" t="s">
        <v>11718</v>
      </c>
    </row>
    <row r="3391" spans="1:8" hidden="1" x14ac:dyDescent="0.25">
      <c r="A3391" s="112">
        <v>45250</v>
      </c>
      <c r="B3391" s="21" t="s">
        <v>10220</v>
      </c>
      <c r="C3391" s="13" t="s">
        <v>7465</v>
      </c>
      <c r="D3391" s="764" t="s">
        <v>11716</v>
      </c>
      <c r="E3391" s="22">
        <v>221300</v>
      </c>
      <c r="F3391" s="109"/>
      <c r="G3391" s="14">
        <f t="shared" si="66"/>
        <v>221300</v>
      </c>
      <c r="H3391" s="13"/>
    </row>
    <row r="3392" spans="1:8" hidden="1" x14ac:dyDescent="0.25">
      <c r="A3392" s="112">
        <v>45250</v>
      </c>
      <c r="B3392" s="21" t="s">
        <v>9344</v>
      </c>
      <c r="C3392" s="13" t="s">
        <v>169</v>
      </c>
      <c r="D3392" s="764"/>
      <c r="E3392" s="781"/>
      <c r="F3392" s="783">
        <v>234213</v>
      </c>
      <c r="G3392" s="782">
        <f t="shared" si="66"/>
        <v>-234213</v>
      </c>
      <c r="H3392" s="13" t="s">
        <v>11729</v>
      </c>
    </row>
    <row r="3393" spans="1:8" hidden="1" x14ac:dyDescent="0.25">
      <c r="A3393" s="112">
        <v>45250</v>
      </c>
      <c r="B3393" s="21" t="s">
        <v>10559</v>
      </c>
      <c r="C3393" s="13" t="s">
        <v>169</v>
      </c>
      <c r="D3393" s="764"/>
      <c r="E3393" s="781"/>
      <c r="F3393" s="141">
        <v>163580</v>
      </c>
      <c r="G3393" s="782">
        <f t="shared" si="66"/>
        <v>-163580</v>
      </c>
      <c r="H3393" s="13" t="s">
        <v>11729</v>
      </c>
    </row>
    <row r="3394" spans="1:8" hidden="1" x14ac:dyDescent="0.25">
      <c r="A3394" s="112">
        <v>45250</v>
      </c>
      <c r="B3394" s="21" t="s">
        <v>10890</v>
      </c>
      <c r="C3394" s="13" t="s">
        <v>7947</v>
      </c>
      <c r="D3394" s="764" t="s">
        <v>14451</v>
      </c>
      <c r="E3394" s="781">
        <v>262396</v>
      </c>
      <c r="F3394" s="146"/>
      <c r="G3394" s="782">
        <f t="shared" si="66"/>
        <v>262396</v>
      </c>
      <c r="H3394" s="13"/>
    </row>
    <row r="3395" spans="1:8" ht="16.5" hidden="1" thickBot="1" x14ac:dyDescent="0.3">
      <c r="A3395" s="112">
        <v>45250</v>
      </c>
      <c r="B3395" s="21" t="s">
        <v>9974</v>
      </c>
      <c r="C3395" s="13" t="s">
        <v>169</v>
      </c>
      <c r="D3395" s="764"/>
      <c r="E3395" s="781"/>
      <c r="F3395" s="784">
        <v>102207</v>
      </c>
      <c r="G3395" s="782">
        <f t="shared" si="66"/>
        <v>-102207</v>
      </c>
      <c r="H3395" s="13" t="s">
        <v>11729</v>
      </c>
    </row>
    <row r="3396" spans="1:8" hidden="1" x14ac:dyDescent="0.25">
      <c r="A3396" s="112">
        <v>45251</v>
      </c>
      <c r="B3396" s="21" t="s">
        <v>10220</v>
      </c>
      <c r="C3396" s="13" t="s">
        <v>180</v>
      </c>
      <c r="D3396" s="764"/>
      <c r="E3396" s="781"/>
      <c r="F3396" s="783">
        <v>107660</v>
      </c>
      <c r="G3396" s="782">
        <f t="shared" si="66"/>
        <v>-107660</v>
      </c>
      <c r="H3396" s="13" t="s">
        <v>11744</v>
      </c>
    </row>
    <row r="3397" spans="1:8" hidden="1" x14ac:dyDescent="0.25">
      <c r="A3397" s="112">
        <v>45251</v>
      </c>
      <c r="B3397" s="21" t="s">
        <v>10564</v>
      </c>
      <c r="C3397" s="13" t="s">
        <v>180</v>
      </c>
      <c r="D3397" s="764"/>
      <c r="E3397" s="781"/>
      <c r="F3397" s="141">
        <v>247020</v>
      </c>
      <c r="G3397" s="782">
        <f t="shared" si="66"/>
        <v>-247020</v>
      </c>
      <c r="H3397" s="13" t="s">
        <v>11744</v>
      </c>
    </row>
    <row r="3398" spans="1:8" ht="16.5" hidden="1" thickBot="1" x14ac:dyDescent="0.3">
      <c r="A3398" s="112">
        <v>45251</v>
      </c>
      <c r="B3398" s="21" t="s">
        <v>10890</v>
      </c>
      <c r="C3398" s="13" t="s">
        <v>180</v>
      </c>
      <c r="D3398" s="764"/>
      <c r="E3398" s="781"/>
      <c r="F3398" s="784">
        <v>145320</v>
      </c>
      <c r="G3398" s="782">
        <f t="shared" si="66"/>
        <v>-145320</v>
      </c>
      <c r="H3398" s="13" t="s">
        <v>11744</v>
      </c>
    </row>
    <row r="3399" spans="1:8" hidden="1" x14ac:dyDescent="0.25">
      <c r="A3399" s="112">
        <v>45251</v>
      </c>
      <c r="B3399" s="21" t="s">
        <v>10890</v>
      </c>
      <c r="C3399" s="13" t="s">
        <v>8384</v>
      </c>
      <c r="D3399" s="764" t="s">
        <v>11750</v>
      </c>
      <c r="E3399" s="22">
        <v>49712</v>
      </c>
      <c r="F3399" s="111"/>
      <c r="G3399" s="782">
        <f t="shared" si="66"/>
        <v>49712</v>
      </c>
      <c r="H3399" s="13"/>
    </row>
    <row r="3400" spans="1:8" hidden="1" x14ac:dyDescent="0.25">
      <c r="A3400" s="112">
        <v>45251</v>
      </c>
      <c r="B3400" s="21" t="s">
        <v>11423</v>
      </c>
      <c r="C3400" s="13" t="s">
        <v>8384</v>
      </c>
      <c r="D3400" s="764" t="s">
        <v>11751</v>
      </c>
      <c r="E3400" s="22">
        <v>40419</v>
      </c>
      <c r="F3400" s="111"/>
      <c r="G3400" s="782">
        <f t="shared" si="66"/>
        <v>40419</v>
      </c>
      <c r="H3400" s="13"/>
    </row>
    <row r="3401" spans="1:8" hidden="1" x14ac:dyDescent="0.25">
      <c r="A3401" s="112">
        <v>45251</v>
      </c>
      <c r="B3401" s="21" t="s">
        <v>11488</v>
      </c>
      <c r="C3401" s="13" t="s">
        <v>8384</v>
      </c>
      <c r="D3401" s="764" t="s">
        <v>11752</v>
      </c>
      <c r="E3401" s="22">
        <v>73043</v>
      </c>
      <c r="F3401" s="111"/>
      <c r="G3401" s="782">
        <f t="shared" si="66"/>
        <v>73043</v>
      </c>
      <c r="H3401" s="13"/>
    </row>
    <row r="3402" spans="1:8" hidden="1" x14ac:dyDescent="0.25">
      <c r="A3402" s="112">
        <v>45251</v>
      </c>
      <c r="B3402" s="21" t="s">
        <v>10564</v>
      </c>
      <c r="C3402" s="13" t="s">
        <v>7465</v>
      </c>
      <c r="D3402" s="764" t="s">
        <v>11770</v>
      </c>
      <c r="E3402" s="22">
        <v>59900</v>
      </c>
      <c r="F3402" s="111"/>
      <c r="G3402" s="782">
        <f t="shared" si="66"/>
        <v>59900</v>
      </c>
      <c r="H3402" s="13"/>
    </row>
    <row r="3403" spans="1:8" hidden="1" x14ac:dyDescent="0.25">
      <c r="A3403" s="112">
        <v>45251</v>
      </c>
      <c r="B3403" s="21" t="s">
        <v>9820</v>
      </c>
      <c r="C3403" s="13" t="s">
        <v>168</v>
      </c>
      <c r="D3403" s="764" t="s">
        <v>11777</v>
      </c>
      <c r="E3403" s="22">
        <v>1554800</v>
      </c>
      <c r="F3403" s="109"/>
      <c r="G3403" s="14">
        <f t="shared" si="66"/>
        <v>1554800</v>
      </c>
      <c r="H3403" s="13"/>
    </row>
    <row r="3404" spans="1:8" hidden="1" x14ac:dyDescent="0.25">
      <c r="A3404" s="112">
        <v>45251</v>
      </c>
      <c r="B3404" s="21" t="s">
        <v>10890</v>
      </c>
      <c r="C3404" s="13" t="s">
        <v>166</v>
      </c>
      <c r="D3404" s="764" t="s">
        <v>12024</v>
      </c>
      <c r="E3404" s="22">
        <v>45000</v>
      </c>
      <c r="F3404" s="110"/>
      <c r="G3404" s="14">
        <f t="shared" si="66"/>
        <v>45000</v>
      </c>
      <c r="H3404" s="13"/>
    </row>
    <row r="3405" spans="1:8" hidden="1" x14ac:dyDescent="0.25">
      <c r="A3405" s="112">
        <v>45251</v>
      </c>
      <c r="B3405" s="21" t="s">
        <v>11423</v>
      </c>
      <c r="C3405" s="13" t="s">
        <v>166</v>
      </c>
      <c r="D3405" s="764" t="s">
        <v>12025</v>
      </c>
      <c r="E3405" s="22">
        <v>10965</v>
      </c>
      <c r="F3405" s="110"/>
      <c r="G3405" s="14">
        <f t="shared" si="66"/>
        <v>10965</v>
      </c>
      <c r="H3405" s="13"/>
    </row>
    <row r="3406" spans="1:8" hidden="1" x14ac:dyDescent="0.25">
      <c r="A3406" s="112">
        <v>45252</v>
      </c>
      <c r="B3406" s="21" t="s">
        <v>10220</v>
      </c>
      <c r="C3406" s="13" t="s">
        <v>8384</v>
      </c>
      <c r="D3406" s="764"/>
      <c r="E3406" s="22"/>
      <c r="F3406" s="111">
        <v>1000000</v>
      </c>
      <c r="G3406" s="14">
        <f t="shared" si="66"/>
        <v>-1000000</v>
      </c>
      <c r="H3406" s="13" t="s">
        <v>11658</v>
      </c>
    </row>
    <row r="3407" spans="1:8" hidden="1" x14ac:dyDescent="0.25">
      <c r="A3407" s="112">
        <v>45252</v>
      </c>
      <c r="B3407" s="21" t="s">
        <v>10564</v>
      </c>
      <c r="C3407" s="13" t="s">
        <v>7465</v>
      </c>
      <c r="D3407" s="764"/>
      <c r="E3407" s="22"/>
      <c r="F3407" s="19">
        <v>850000</v>
      </c>
      <c r="G3407" s="14">
        <f t="shared" si="66"/>
        <v>-850000</v>
      </c>
      <c r="H3407" s="13" t="s">
        <v>11769</v>
      </c>
    </row>
    <row r="3408" spans="1:8" hidden="1" x14ac:dyDescent="0.25">
      <c r="A3408" s="112">
        <v>45254</v>
      </c>
      <c r="B3408" s="21" t="s">
        <v>10890</v>
      </c>
      <c r="C3408" s="13" t="s">
        <v>169</v>
      </c>
      <c r="D3408" s="764" t="s">
        <v>11796</v>
      </c>
      <c r="E3408" s="22">
        <v>4500</v>
      </c>
      <c r="F3408" s="19"/>
      <c r="G3408" s="14">
        <f t="shared" si="66"/>
        <v>4500</v>
      </c>
      <c r="H3408" s="13"/>
    </row>
    <row r="3409" spans="1:8" hidden="1" x14ac:dyDescent="0.25">
      <c r="A3409" s="112">
        <v>45255</v>
      </c>
      <c r="B3409" s="21" t="s">
        <v>10890</v>
      </c>
      <c r="C3409" s="13" t="s">
        <v>12457</v>
      </c>
      <c r="D3409" s="764" t="s">
        <v>8684</v>
      </c>
      <c r="E3409" s="22">
        <v>196267</v>
      </c>
      <c r="F3409" s="19"/>
      <c r="G3409" s="14">
        <f t="shared" si="66"/>
        <v>196267</v>
      </c>
      <c r="H3409" s="13"/>
    </row>
    <row r="3410" spans="1:8" hidden="1" x14ac:dyDescent="0.25">
      <c r="A3410" s="112">
        <v>45255</v>
      </c>
      <c r="B3410" s="21" t="s">
        <v>11685</v>
      </c>
      <c r="C3410" s="13" t="s">
        <v>8384</v>
      </c>
      <c r="D3410" s="764" t="s">
        <v>11793</v>
      </c>
      <c r="E3410" s="22">
        <v>6351</v>
      </c>
      <c r="F3410" s="19"/>
      <c r="G3410" s="14">
        <f t="shared" si="66"/>
        <v>6351</v>
      </c>
      <c r="H3410" s="13"/>
    </row>
    <row r="3411" spans="1:8" hidden="1" x14ac:dyDescent="0.25">
      <c r="A3411" s="112">
        <v>45255</v>
      </c>
      <c r="B3411" s="21" t="s">
        <v>10220</v>
      </c>
      <c r="C3411" s="13" t="s">
        <v>8384</v>
      </c>
      <c r="D3411" s="764" t="s">
        <v>11794</v>
      </c>
      <c r="E3411" s="22">
        <v>10508</v>
      </c>
      <c r="F3411" s="19"/>
      <c r="G3411" s="14">
        <f t="shared" si="66"/>
        <v>10508</v>
      </c>
      <c r="H3411" s="13"/>
    </row>
    <row r="3412" spans="1:8" hidden="1" x14ac:dyDescent="0.25">
      <c r="A3412" s="112">
        <v>45255</v>
      </c>
      <c r="B3412" s="21" t="s">
        <v>11586</v>
      </c>
      <c r="C3412" s="13" t="s">
        <v>8384</v>
      </c>
      <c r="D3412" s="764" t="s">
        <v>11795</v>
      </c>
      <c r="E3412" s="22">
        <v>42998</v>
      </c>
      <c r="F3412" s="19"/>
      <c r="G3412" s="14">
        <f t="shared" si="66"/>
        <v>42998</v>
      </c>
      <c r="H3412" s="13"/>
    </row>
    <row r="3413" spans="1:8" hidden="1" x14ac:dyDescent="0.25">
      <c r="A3413" s="112">
        <v>45257</v>
      </c>
      <c r="B3413" s="21" t="s">
        <v>10890</v>
      </c>
      <c r="C3413" s="13" t="s">
        <v>180</v>
      </c>
      <c r="D3413" s="764" t="s">
        <v>11792</v>
      </c>
      <c r="E3413" s="22">
        <v>124800</v>
      </c>
      <c r="F3413" s="19"/>
      <c r="G3413" s="14">
        <f t="shared" si="66"/>
        <v>124800</v>
      </c>
      <c r="H3413" s="13"/>
    </row>
    <row r="3414" spans="1:8" hidden="1" x14ac:dyDescent="0.25">
      <c r="A3414" s="112">
        <v>45257</v>
      </c>
      <c r="B3414" s="21" t="s">
        <v>10564</v>
      </c>
      <c r="C3414" s="13" t="s">
        <v>164</v>
      </c>
      <c r="D3414" s="764" t="s">
        <v>11885</v>
      </c>
      <c r="E3414" s="22">
        <v>5887</v>
      </c>
      <c r="F3414" s="19"/>
      <c r="G3414" s="14">
        <f t="shared" si="66"/>
        <v>5887</v>
      </c>
      <c r="H3414" s="13"/>
    </row>
    <row r="3415" spans="1:8" hidden="1" x14ac:dyDescent="0.25">
      <c r="A3415" s="112">
        <v>45258</v>
      </c>
      <c r="B3415" s="21" t="s">
        <v>11423</v>
      </c>
      <c r="C3415" s="13" t="s">
        <v>166</v>
      </c>
      <c r="D3415" s="764" t="s">
        <v>12026</v>
      </c>
      <c r="E3415" s="22">
        <v>2920</v>
      </c>
      <c r="F3415" s="19"/>
      <c r="G3415" s="14">
        <f t="shared" si="66"/>
        <v>2920</v>
      </c>
      <c r="H3415" s="13"/>
    </row>
    <row r="3416" spans="1:8" hidden="1" x14ac:dyDescent="0.25">
      <c r="A3416" s="112">
        <v>45258</v>
      </c>
      <c r="B3416" s="21" t="s">
        <v>10890</v>
      </c>
      <c r="C3416" s="13" t="s">
        <v>166</v>
      </c>
      <c r="D3416" s="764" t="s">
        <v>12032</v>
      </c>
      <c r="E3416" s="22">
        <v>21300</v>
      </c>
      <c r="F3416" s="19"/>
      <c r="G3416" s="14">
        <f t="shared" si="66"/>
        <v>21300</v>
      </c>
      <c r="H3416" s="13"/>
    </row>
    <row r="3417" spans="1:8" hidden="1" x14ac:dyDescent="0.25">
      <c r="A3417" s="112">
        <v>45259</v>
      </c>
      <c r="B3417" s="21" t="s">
        <v>11</v>
      </c>
      <c r="C3417" s="13" t="s">
        <v>2385</v>
      </c>
      <c r="D3417" s="764" t="s">
        <v>12221</v>
      </c>
      <c r="E3417" s="22">
        <v>18551</v>
      </c>
      <c r="F3417" s="19"/>
      <c r="G3417" s="14">
        <f t="shared" si="66"/>
        <v>18551</v>
      </c>
      <c r="H3417" s="13"/>
    </row>
    <row r="3418" spans="1:8" hidden="1" x14ac:dyDescent="0.25">
      <c r="A3418" s="112">
        <v>45260</v>
      </c>
      <c r="B3418" s="21" t="s">
        <v>11423</v>
      </c>
      <c r="C3418" s="13" t="s">
        <v>166</v>
      </c>
      <c r="D3418" s="764" t="s">
        <v>12027</v>
      </c>
      <c r="E3418" s="22">
        <v>12900</v>
      </c>
      <c r="F3418" s="19"/>
      <c r="G3418" s="14">
        <f t="shared" si="66"/>
        <v>12900</v>
      </c>
      <c r="H3418" s="13"/>
    </row>
    <row r="3419" spans="1:8" hidden="1" x14ac:dyDescent="0.25">
      <c r="A3419" s="112">
        <v>45258</v>
      </c>
      <c r="B3419" s="21" t="s">
        <v>10564</v>
      </c>
      <c r="C3419" s="13" t="s">
        <v>168</v>
      </c>
      <c r="D3419" s="764"/>
      <c r="E3419" s="22"/>
      <c r="F3419" s="19">
        <v>500000</v>
      </c>
      <c r="G3419" s="14">
        <f t="shared" si="66"/>
        <v>-500000</v>
      </c>
      <c r="H3419" s="13" t="s">
        <v>11781</v>
      </c>
    </row>
    <row r="3420" spans="1:8" hidden="1" x14ac:dyDescent="0.25">
      <c r="A3420" s="112">
        <v>45258</v>
      </c>
      <c r="B3420" s="21" t="s">
        <v>10564</v>
      </c>
      <c r="C3420" s="13" t="s">
        <v>168</v>
      </c>
      <c r="D3420" s="764"/>
      <c r="E3420" s="22"/>
      <c r="F3420" s="19">
        <v>500000</v>
      </c>
      <c r="G3420" s="14">
        <f t="shared" si="66"/>
        <v>-500000</v>
      </c>
      <c r="H3420" s="13" t="s">
        <v>11781</v>
      </c>
    </row>
    <row r="3421" spans="1:8" hidden="1" x14ac:dyDescent="0.25">
      <c r="A3421" s="112">
        <v>45258</v>
      </c>
      <c r="B3421" s="21" t="s">
        <v>10564</v>
      </c>
      <c r="C3421" s="13" t="s">
        <v>168</v>
      </c>
      <c r="D3421" s="764"/>
      <c r="E3421" s="22"/>
      <c r="F3421" s="19">
        <v>500000</v>
      </c>
      <c r="G3421" s="14">
        <f t="shared" si="66"/>
        <v>-500000</v>
      </c>
      <c r="H3421" s="13" t="s">
        <v>11781</v>
      </c>
    </row>
    <row r="3422" spans="1:8" hidden="1" x14ac:dyDescent="0.25">
      <c r="A3422" s="112">
        <v>45258</v>
      </c>
      <c r="B3422" s="21" t="s">
        <v>10564</v>
      </c>
      <c r="C3422" s="13" t="s">
        <v>168</v>
      </c>
      <c r="D3422" s="764"/>
      <c r="E3422" s="22"/>
      <c r="F3422" s="19">
        <v>500000</v>
      </c>
      <c r="G3422" s="14">
        <f t="shared" si="66"/>
        <v>-500000</v>
      </c>
      <c r="H3422" s="13" t="s">
        <v>11781</v>
      </c>
    </row>
    <row r="3423" spans="1:8" hidden="1" x14ac:dyDescent="0.25">
      <c r="A3423" s="112">
        <v>45260</v>
      </c>
      <c r="B3423" s="21" t="s">
        <v>11586</v>
      </c>
      <c r="C3423" s="13" t="s">
        <v>8384</v>
      </c>
      <c r="D3423" s="764" t="s">
        <v>11879</v>
      </c>
      <c r="E3423" s="22">
        <v>30958</v>
      </c>
      <c r="F3423" s="19"/>
      <c r="G3423" s="14">
        <f t="shared" si="66"/>
        <v>30958</v>
      </c>
      <c r="H3423" s="13"/>
    </row>
    <row r="3424" spans="1:8" hidden="1" x14ac:dyDescent="0.25">
      <c r="A3424" s="112">
        <v>45260</v>
      </c>
      <c r="B3424" s="21" t="s">
        <v>10890</v>
      </c>
      <c r="C3424" s="13" t="s">
        <v>12246</v>
      </c>
      <c r="D3424" s="764" t="s">
        <v>11919</v>
      </c>
      <c r="E3424" s="22">
        <v>189553</v>
      </c>
      <c r="F3424" s="19"/>
      <c r="G3424" s="14">
        <f t="shared" si="66"/>
        <v>189553</v>
      </c>
      <c r="H3424" s="13"/>
    </row>
    <row r="3425" spans="1:8" hidden="1" x14ac:dyDescent="0.25">
      <c r="A3425" s="112">
        <v>45262</v>
      </c>
      <c r="B3425" s="21" t="s">
        <v>10564</v>
      </c>
      <c r="C3425" s="13" t="s">
        <v>7465</v>
      </c>
      <c r="D3425" s="764"/>
      <c r="E3425" s="22"/>
      <c r="F3425" s="19">
        <v>1000000</v>
      </c>
      <c r="G3425" s="14">
        <f t="shared" si="66"/>
        <v>-1000000</v>
      </c>
      <c r="H3425" s="13" t="s">
        <v>11356</v>
      </c>
    </row>
    <row r="3426" spans="1:8" hidden="1" x14ac:dyDescent="0.25">
      <c r="A3426" s="112">
        <v>45262</v>
      </c>
      <c r="B3426" s="21" t="s">
        <v>10564</v>
      </c>
      <c r="C3426" s="13" t="s">
        <v>7465</v>
      </c>
      <c r="D3426" s="764"/>
      <c r="E3426" s="22"/>
      <c r="F3426" s="19">
        <v>600000</v>
      </c>
      <c r="G3426" s="14">
        <f t="shared" si="66"/>
        <v>-600000</v>
      </c>
      <c r="H3426" s="13" t="s">
        <v>11152</v>
      </c>
    </row>
    <row r="3427" spans="1:8" hidden="1" x14ac:dyDescent="0.25">
      <c r="A3427" s="112">
        <v>45262</v>
      </c>
      <c r="B3427" s="21" t="s">
        <v>11586</v>
      </c>
      <c r="C3427" s="13" t="s">
        <v>180</v>
      </c>
      <c r="D3427" s="764" t="s">
        <v>11889</v>
      </c>
      <c r="E3427" s="22">
        <v>52800</v>
      </c>
      <c r="F3427" s="19"/>
      <c r="G3427" s="14">
        <f t="shared" si="66"/>
        <v>52800</v>
      </c>
      <c r="H3427" s="13"/>
    </row>
    <row r="3428" spans="1:8" hidden="1" x14ac:dyDescent="0.25">
      <c r="A3428" s="112">
        <v>45264</v>
      </c>
      <c r="B3428" s="21" t="s">
        <v>10564</v>
      </c>
      <c r="C3428" s="13" t="s">
        <v>168</v>
      </c>
      <c r="D3428" s="764" t="s">
        <v>11891</v>
      </c>
      <c r="E3428" s="22">
        <v>2952685</v>
      </c>
      <c r="F3428" s="19"/>
      <c r="G3428" s="14">
        <f t="shared" si="66"/>
        <v>2952685</v>
      </c>
      <c r="H3428" s="13"/>
    </row>
    <row r="3429" spans="1:8" hidden="1" x14ac:dyDescent="0.25">
      <c r="A3429" s="112">
        <v>45264</v>
      </c>
      <c r="B3429" s="21" t="s">
        <v>10890</v>
      </c>
      <c r="C3429" s="13" t="s">
        <v>168</v>
      </c>
      <c r="D3429" s="764" t="s">
        <v>11893</v>
      </c>
      <c r="E3429" s="22">
        <v>45000</v>
      </c>
      <c r="F3429" s="19"/>
      <c r="G3429" s="14">
        <f t="shared" si="66"/>
        <v>45000</v>
      </c>
      <c r="H3429" s="13"/>
    </row>
    <row r="3430" spans="1:8" hidden="1" x14ac:dyDescent="0.25">
      <c r="A3430" s="112">
        <v>45264</v>
      </c>
      <c r="B3430" s="21" t="s">
        <v>11423</v>
      </c>
      <c r="C3430" s="13" t="s">
        <v>166</v>
      </c>
      <c r="D3430" s="764" t="s">
        <v>12028</v>
      </c>
      <c r="E3430" s="22">
        <v>17500</v>
      </c>
      <c r="F3430" s="19"/>
      <c r="G3430" s="14">
        <f t="shared" si="66"/>
        <v>17500</v>
      </c>
      <c r="H3430" s="13"/>
    </row>
    <row r="3431" spans="1:8" hidden="1" x14ac:dyDescent="0.25">
      <c r="A3431" s="112">
        <v>45265</v>
      </c>
      <c r="B3431" s="21" t="s">
        <v>10220</v>
      </c>
      <c r="C3431" s="13" t="s">
        <v>7465</v>
      </c>
      <c r="D3431" s="764" t="s">
        <v>11896</v>
      </c>
      <c r="E3431" s="22">
        <v>144334</v>
      </c>
      <c r="F3431" s="19"/>
      <c r="G3431" s="14">
        <f t="shared" si="66"/>
        <v>144334</v>
      </c>
      <c r="H3431" s="13"/>
    </row>
    <row r="3432" spans="1:8" hidden="1" x14ac:dyDescent="0.25">
      <c r="A3432" s="112">
        <v>45265</v>
      </c>
      <c r="B3432" s="21" t="s">
        <v>10890</v>
      </c>
      <c r="C3432" s="13" t="s">
        <v>12457</v>
      </c>
      <c r="D3432" s="764" t="s">
        <v>8686</v>
      </c>
      <c r="E3432" s="22">
        <v>113438</v>
      </c>
      <c r="F3432" s="19"/>
      <c r="G3432" s="14">
        <f t="shared" si="66"/>
        <v>113438</v>
      </c>
      <c r="H3432" s="13"/>
    </row>
    <row r="3433" spans="1:8" hidden="1" x14ac:dyDescent="0.25">
      <c r="A3433" s="112">
        <v>45266</v>
      </c>
      <c r="B3433" s="21" t="s">
        <v>10220</v>
      </c>
      <c r="C3433" s="13" t="s">
        <v>8384</v>
      </c>
      <c r="D3433" s="764" t="s">
        <v>11880</v>
      </c>
      <c r="E3433" s="22">
        <v>40849</v>
      </c>
      <c r="F3433" s="19"/>
      <c r="G3433" s="14">
        <f t="shared" si="66"/>
        <v>40849</v>
      </c>
      <c r="H3433" s="13"/>
    </row>
    <row r="3434" spans="1:8" hidden="1" x14ac:dyDescent="0.25">
      <c r="A3434" s="112">
        <v>45266</v>
      </c>
      <c r="B3434" s="21" t="s">
        <v>11586</v>
      </c>
      <c r="C3434" s="13" t="s">
        <v>8384</v>
      </c>
      <c r="D3434" s="764" t="s">
        <v>11881</v>
      </c>
      <c r="E3434" s="22">
        <v>18196</v>
      </c>
      <c r="F3434" s="19"/>
      <c r="G3434" s="14">
        <f t="shared" si="66"/>
        <v>18196</v>
      </c>
      <c r="H3434" s="13"/>
    </row>
    <row r="3435" spans="1:8" hidden="1" x14ac:dyDescent="0.25">
      <c r="A3435" s="112">
        <v>45267</v>
      </c>
      <c r="B3435" s="21" t="s">
        <v>11586</v>
      </c>
      <c r="C3435" s="13" t="s">
        <v>164</v>
      </c>
      <c r="D3435" s="764" t="s">
        <v>11887</v>
      </c>
      <c r="E3435" s="22">
        <v>16400</v>
      </c>
      <c r="F3435" s="19"/>
      <c r="G3435" s="14">
        <f t="shared" si="66"/>
        <v>16400</v>
      </c>
      <c r="H3435" s="13"/>
    </row>
    <row r="3436" spans="1:8" hidden="1" x14ac:dyDescent="0.25">
      <c r="A3436" s="112">
        <v>45267</v>
      </c>
      <c r="B3436" s="21" t="s">
        <v>10890</v>
      </c>
      <c r="C3436" s="13" t="s">
        <v>168</v>
      </c>
      <c r="D3436" s="764" t="s">
        <v>11892</v>
      </c>
      <c r="E3436" s="22">
        <v>55000</v>
      </c>
      <c r="F3436" s="19"/>
      <c r="G3436" s="14">
        <f t="shared" si="66"/>
        <v>55000</v>
      </c>
      <c r="H3436" s="13"/>
    </row>
    <row r="3437" spans="1:8" hidden="1" x14ac:dyDescent="0.25">
      <c r="A3437" s="112">
        <v>45267</v>
      </c>
      <c r="B3437" s="21" t="s">
        <v>11586</v>
      </c>
      <c r="C3437" s="13" t="s">
        <v>166</v>
      </c>
      <c r="D3437" s="764" t="s">
        <v>11918</v>
      </c>
      <c r="E3437" s="22">
        <v>25430</v>
      </c>
      <c r="F3437" s="19"/>
      <c r="G3437" s="14">
        <f t="shared" si="66"/>
        <v>25430</v>
      </c>
      <c r="H3437" s="13"/>
    </row>
    <row r="3438" spans="1:8" hidden="1" x14ac:dyDescent="0.25">
      <c r="A3438" s="112">
        <v>45267</v>
      </c>
      <c r="B3438" s="21" t="s">
        <v>11586</v>
      </c>
      <c r="C3438" s="13" t="s">
        <v>180</v>
      </c>
      <c r="D3438" s="764" t="s">
        <v>11935</v>
      </c>
      <c r="E3438" s="22">
        <v>214720</v>
      </c>
      <c r="F3438" s="19"/>
      <c r="G3438" s="14">
        <f t="shared" si="66"/>
        <v>214720</v>
      </c>
      <c r="H3438" s="13"/>
    </row>
    <row r="3439" spans="1:8" hidden="1" x14ac:dyDescent="0.25">
      <c r="A3439" s="112">
        <v>45268</v>
      </c>
      <c r="B3439" s="21" t="s">
        <v>9955</v>
      </c>
      <c r="C3439" s="13" t="s">
        <v>164</v>
      </c>
      <c r="D3439" s="764" t="s">
        <v>11886</v>
      </c>
      <c r="E3439" s="22">
        <v>6047</v>
      </c>
      <c r="F3439" s="19"/>
      <c r="G3439" s="14">
        <f t="shared" si="66"/>
        <v>6047</v>
      </c>
      <c r="H3439" s="13"/>
    </row>
    <row r="3440" spans="1:8" hidden="1" x14ac:dyDescent="0.25">
      <c r="A3440" s="112">
        <v>45269</v>
      </c>
      <c r="B3440" s="21" t="s">
        <v>7801</v>
      </c>
      <c r="C3440" s="13" t="s">
        <v>11307</v>
      </c>
      <c r="D3440" s="764"/>
      <c r="E3440" s="22"/>
      <c r="F3440" s="19">
        <v>340000</v>
      </c>
      <c r="G3440" s="14">
        <f t="shared" si="66"/>
        <v>-340000</v>
      </c>
      <c r="H3440" s="13" t="s">
        <v>11356</v>
      </c>
    </row>
    <row r="3441" spans="1:8" hidden="1" x14ac:dyDescent="0.25">
      <c r="A3441" s="112">
        <v>45269</v>
      </c>
      <c r="B3441" s="21" t="s">
        <v>7801</v>
      </c>
      <c r="C3441" s="13" t="s">
        <v>11307</v>
      </c>
      <c r="D3441" s="764"/>
      <c r="E3441" s="22"/>
      <c r="F3441" s="19">
        <v>21510</v>
      </c>
      <c r="G3441" s="14">
        <f t="shared" si="66"/>
        <v>-21510</v>
      </c>
      <c r="H3441" s="13" t="s">
        <v>4976</v>
      </c>
    </row>
    <row r="3442" spans="1:8" hidden="1" x14ac:dyDescent="0.25">
      <c r="A3442" s="112">
        <v>45272</v>
      </c>
      <c r="B3442" s="21" t="s">
        <v>11586</v>
      </c>
      <c r="C3442" s="13" t="s">
        <v>8384</v>
      </c>
      <c r="D3442" s="764" t="s">
        <v>11882</v>
      </c>
      <c r="E3442" s="22">
        <v>32566</v>
      </c>
      <c r="F3442" s="19"/>
      <c r="G3442" s="14">
        <f t="shared" si="66"/>
        <v>32566</v>
      </c>
      <c r="H3442" s="13"/>
    </row>
    <row r="3443" spans="1:8" hidden="1" x14ac:dyDescent="0.25">
      <c r="A3443" s="112">
        <v>45272</v>
      </c>
      <c r="B3443" s="21" t="s">
        <v>10890</v>
      </c>
      <c r="C3443" s="13" t="s">
        <v>168</v>
      </c>
      <c r="D3443" s="764" t="s">
        <v>11894</v>
      </c>
      <c r="E3443" s="22">
        <v>55000</v>
      </c>
      <c r="F3443" s="19"/>
      <c r="G3443" s="14">
        <f t="shared" si="66"/>
        <v>55000</v>
      </c>
      <c r="H3443" s="13"/>
    </row>
    <row r="3444" spans="1:8" hidden="1" x14ac:dyDescent="0.25">
      <c r="A3444" s="112">
        <v>45272</v>
      </c>
      <c r="B3444" s="21" t="s">
        <v>10890</v>
      </c>
      <c r="C3444" s="13" t="s">
        <v>168</v>
      </c>
      <c r="D3444" s="764" t="s">
        <v>11895</v>
      </c>
      <c r="E3444" s="22">
        <v>45000</v>
      </c>
      <c r="F3444" s="19"/>
      <c r="G3444" s="14">
        <f t="shared" si="66"/>
        <v>45000</v>
      </c>
      <c r="H3444" s="13"/>
    </row>
    <row r="3445" spans="1:8" hidden="1" x14ac:dyDescent="0.25">
      <c r="A3445" s="112">
        <v>45273</v>
      </c>
      <c r="B3445" s="21" t="s">
        <v>10890</v>
      </c>
      <c r="C3445" s="13" t="s">
        <v>7947</v>
      </c>
      <c r="D3445" s="764" t="s">
        <v>10797</v>
      </c>
      <c r="E3445" s="22">
        <v>143693</v>
      </c>
      <c r="F3445" s="19"/>
      <c r="G3445" s="14">
        <f t="shared" si="66"/>
        <v>143693</v>
      </c>
      <c r="H3445" s="13"/>
    </row>
    <row r="3446" spans="1:8" hidden="1" x14ac:dyDescent="0.25">
      <c r="A3446" s="112">
        <v>45274</v>
      </c>
      <c r="B3446" s="21" t="s">
        <v>11423</v>
      </c>
      <c r="C3446" s="13" t="s">
        <v>166</v>
      </c>
      <c r="D3446" s="764" t="s">
        <v>12029</v>
      </c>
      <c r="E3446" s="22">
        <v>4380</v>
      </c>
      <c r="F3446" s="19"/>
      <c r="G3446" s="14">
        <f t="shared" si="66"/>
        <v>4380</v>
      </c>
      <c r="H3446" s="13"/>
    </row>
    <row r="3447" spans="1:8" hidden="1" x14ac:dyDescent="0.25">
      <c r="A3447" s="112">
        <v>45275</v>
      </c>
      <c r="B3447" s="21" t="s">
        <v>11586</v>
      </c>
      <c r="C3447" s="13" t="s">
        <v>164</v>
      </c>
      <c r="D3447" s="764" t="s">
        <v>11888</v>
      </c>
      <c r="E3447" s="22">
        <v>5396</v>
      </c>
      <c r="F3447" s="19"/>
      <c r="G3447" s="14">
        <f t="shared" si="66"/>
        <v>5396</v>
      </c>
      <c r="H3447" s="13"/>
    </row>
    <row r="3448" spans="1:8" hidden="1" x14ac:dyDescent="0.25">
      <c r="A3448" s="112">
        <v>45275</v>
      </c>
      <c r="B3448" s="21" t="s">
        <v>11586</v>
      </c>
      <c r="C3448" s="13" t="s">
        <v>166</v>
      </c>
      <c r="D3448" s="764" t="s">
        <v>12030</v>
      </c>
      <c r="E3448" s="22">
        <v>9125</v>
      </c>
      <c r="F3448" s="19"/>
      <c r="G3448" s="14">
        <f t="shared" si="66"/>
        <v>9125</v>
      </c>
      <c r="H3448" s="13"/>
    </row>
    <row r="3449" spans="1:8" hidden="1" x14ac:dyDescent="0.25">
      <c r="A3449" s="112">
        <v>45275</v>
      </c>
      <c r="B3449" s="21" t="s">
        <v>11864</v>
      </c>
      <c r="C3449" s="13" t="s">
        <v>180</v>
      </c>
      <c r="D3449" s="764"/>
      <c r="E3449" s="22"/>
      <c r="F3449" s="19">
        <v>1500000</v>
      </c>
      <c r="G3449" s="14">
        <f t="shared" si="66"/>
        <v>-1500000</v>
      </c>
      <c r="H3449" s="13" t="s">
        <v>11900</v>
      </c>
    </row>
    <row r="3450" spans="1:8" hidden="1" x14ac:dyDescent="0.25">
      <c r="A3450" s="112">
        <v>45275</v>
      </c>
      <c r="B3450" s="21" t="s">
        <v>10220</v>
      </c>
      <c r="C3450" s="13" t="s">
        <v>8384</v>
      </c>
      <c r="D3450" s="764"/>
      <c r="E3450" s="22"/>
      <c r="F3450" s="19">
        <v>250000</v>
      </c>
      <c r="G3450" s="14">
        <f t="shared" si="66"/>
        <v>-250000</v>
      </c>
      <c r="H3450" s="13" t="s">
        <v>11900</v>
      </c>
    </row>
    <row r="3451" spans="1:8" hidden="1" x14ac:dyDescent="0.25">
      <c r="A3451" s="112">
        <v>45275</v>
      </c>
      <c r="B3451" s="21" t="s">
        <v>10564</v>
      </c>
      <c r="C3451" s="13" t="s">
        <v>8384</v>
      </c>
      <c r="D3451" s="764"/>
      <c r="E3451" s="22"/>
      <c r="F3451" s="19">
        <v>250000</v>
      </c>
      <c r="G3451" s="14">
        <f t="shared" ref="G3451:G3595" si="68">E3451-F3451</f>
        <v>-250000</v>
      </c>
      <c r="H3451" s="13" t="s">
        <v>11900</v>
      </c>
    </row>
    <row r="3452" spans="1:8" hidden="1" x14ac:dyDescent="0.25">
      <c r="A3452" s="112">
        <v>45275</v>
      </c>
      <c r="B3452" s="21" t="s">
        <v>10890</v>
      </c>
      <c r="C3452" s="13" t="s">
        <v>8384</v>
      </c>
      <c r="D3452" s="764"/>
      <c r="E3452" s="22"/>
      <c r="F3452" s="19">
        <v>250000</v>
      </c>
      <c r="G3452" s="14">
        <f t="shared" si="68"/>
        <v>-250000</v>
      </c>
      <c r="H3452" s="13" t="s">
        <v>11900</v>
      </c>
    </row>
    <row r="3453" spans="1:8" hidden="1" x14ac:dyDescent="0.25">
      <c r="A3453" s="112">
        <v>45275</v>
      </c>
      <c r="B3453" s="21" t="s">
        <v>11423</v>
      </c>
      <c r="C3453" s="13" t="s">
        <v>8384</v>
      </c>
      <c r="D3453" s="764"/>
      <c r="E3453" s="22"/>
      <c r="F3453" s="19">
        <v>250000</v>
      </c>
      <c r="G3453" s="14">
        <f t="shared" si="68"/>
        <v>-250000</v>
      </c>
      <c r="H3453" s="13" t="s">
        <v>11900</v>
      </c>
    </row>
    <row r="3454" spans="1:8" hidden="1" x14ac:dyDescent="0.25">
      <c r="A3454" s="112">
        <v>45275</v>
      </c>
      <c r="B3454" s="21" t="s">
        <v>10220</v>
      </c>
      <c r="C3454" s="13" t="s">
        <v>7465</v>
      </c>
      <c r="D3454" s="764"/>
      <c r="E3454" s="22"/>
      <c r="F3454" s="109">
        <v>1000000</v>
      </c>
      <c r="G3454" s="14">
        <f t="shared" si="68"/>
        <v>-1000000</v>
      </c>
      <c r="H3454" s="13" t="s">
        <v>11900</v>
      </c>
    </row>
    <row r="3455" spans="1:8" hidden="1" x14ac:dyDescent="0.25">
      <c r="A3455" s="112">
        <v>45276</v>
      </c>
      <c r="B3455" s="21" t="s">
        <v>9955</v>
      </c>
      <c r="C3455" s="13" t="s">
        <v>164</v>
      </c>
      <c r="D3455" s="764"/>
      <c r="E3455" s="781"/>
      <c r="F3455" s="783">
        <v>14707</v>
      </c>
      <c r="G3455" s="782">
        <f t="shared" si="68"/>
        <v>-14707</v>
      </c>
      <c r="H3455" s="13" t="s">
        <v>11925</v>
      </c>
    </row>
    <row r="3456" spans="1:8" hidden="1" x14ac:dyDescent="0.25">
      <c r="A3456" s="112">
        <v>45276</v>
      </c>
      <c r="B3456" s="21" t="s">
        <v>9974</v>
      </c>
      <c r="C3456" s="13" t="s">
        <v>164</v>
      </c>
      <c r="D3456" s="764"/>
      <c r="E3456" s="781"/>
      <c r="F3456" s="141">
        <v>41074</v>
      </c>
      <c r="G3456" s="782">
        <f t="shared" si="68"/>
        <v>-41074</v>
      </c>
      <c r="H3456" s="13" t="s">
        <v>11925</v>
      </c>
    </row>
    <row r="3457" spans="1:8" hidden="1" x14ac:dyDescent="0.25">
      <c r="A3457" s="112">
        <v>45276</v>
      </c>
      <c r="B3457" s="21" t="s">
        <v>10220</v>
      </c>
      <c r="C3457" s="13" t="s">
        <v>164</v>
      </c>
      <c r="D3457" s="764"/>
      <c r="E3457" s="781"/>
      <c r="F3457" s="141">
        <v>32306</v>
      </c>
      <c r="G3457" s="782">
        <f t="shared" si="68"/>
        <v>-32306</v>
      </c>
      <c r="H3457" s="13" t="s">
        <v>11925</v>
      </c>
    </row>
    <row r="3458" spans="1:8" hidden="1" x14ac:dyDescent="0.25">
      <c r="A3458" s="112">
        <v>45276</v>
      </c>
      <c r="B3458" s="21" t="s">
        <v>10564</v>
      </c>
      <c r="C3458" s="13" t="s">
        <v>164</v>
      </c>
      <c r="D3458" s="764"/>
      <c r="E3458" s="781"/>
      <c r="F3458" s="141">
        <v>5887</v>
      </c>
      <c r="G3458" s="782">
        <f t="shared" si="68"/>
        <v>-5887</v>
      </c>
      <c r="H3458" s="13" t="s">
        <v>11925</v>
      </c>
    </row>
    <row r="3459" spans="1:8" hidden="1" x14ac:dyDescent="0.25">
      <c r="A3459" s="112">
        <v>45276</v>
      </c>
      <c r="B3459" s="21" t="s">
        <v>11423</v>
      </c>
      <c r="C3459" s="13" t="s">
        <v>164</v>
      </c>
      <c r="D3459" s="764"/>
      <c r="E3459" s="781"/>
      <c r="F3459" s="141">
        <v>52104</v>
      </c>
      <c r="G3459" s="782">
        <f t="shared" si="68"/>
        <v>-52104</v>
      </c>
      <c r="H3459" s="13" t="s">
        <v>11925</v>
      </c>
    </row>
    <row r="3460" spans="1:8" hidden="1" x14ac:dyDescent="0.25">
      <c r="A3460" s="112">
        <v>45276</v>
      </c>
      <c r="B3460" s="21" t="s">
        <v>11249</v>
      </c>
      <c r="C3460" s="13" t="s">
        <v>164</v>
      </c>
      <c r="D3460" s="764"/>
      <c r="E3460" s="781"/>
      <c r="F3460" s="141">
        <v>1420</v>
      </c>
      <c r="G3460" s="782">
        <f t="shared" si="68"/>
        <v>-1420</v>
      </c>
      <c r="H3460" s="13" t="s">
        <v>11925</v>
      </c>
    </row>
    <row r="3461" spans="1:8" ht="16.5" hidden="1" thickBot="1" x14ac:dyDescent="0.3">
      <c r="A3461" s="112">
        <v>45276</v>
      </c>
      <c r="B3461" s="21" t="s">
        <v>11586</v>
      </c>
      <c r="C3461" s="13" t="s">
        <v>164</v>
      </c>
      <c r="D3461" s="764"/>
      <c r="E3461" s="781"/>
      <c r="F3461" s="784">
        <v>12502</v>
      </c>
      <c r="G3461" s="782">
        <f t="shared" si="68"/>
        <v>-12502</v>
      </c>
      <c r="H3461" s="13" t="s">
        <v>11925</v>
      </c>
    </row>
    <row r="3462" spans="1:8" hidden="1" x14ac:dyDescent="0.25">
      <c r="A3462" s="112">
        <v>45276</v>
      </c>
      <c r="B3462" s="21" t="s">
        <v>11864</v>
      </c>
      <c r="C3462" s="13" t="s">
        <v>180</v>
      </c>
      <c r="D3462" s="764" t="s">
        <v>11936</v>
      </c>
      <c r="E3462" s="22">
        <v>1343560</v>
      </c>
      <c r="F3462" s="111"/>
      <c r="G3462" s="782">
        <f t="shared" si="68"/>
        <v>1343560</v>
      </c>
      <c r="H3462" s="13"/>
    </row>
    <row r="3463" spans="1:8" hidden="1" x14ac:dyDescent="0.25">
      <c r="A3463" s="112">
        <v>45276</v>
      </c>
      <c r="B3463" s="21" t="s">
        <v>11586</v>
      </c>
      <c r="C3463" s="13" t="s">
        <v>164</v>
      </c>
      <c r="D3463" s="764" t="s">
        <v>12022</v>
      </c>
      <c r="E3463" s="22">
        <v>1113</v>
      </c>
      <c r="F3463" s="111"/>
      <c r="G3463" s="782">
        <f t="shared" si="68"/>
        <v>1113</v>
      </c>
      <c r="H3463" s="13"/>
    </row>
    <row r="3464" spans="1:8" hidden="1" x14ac:dyDescent="0.25">
      <c r="A3464" s="112">
        <v>45278</v>
      </c>
      <c r="B3464" s="21" t="s">
        <v>11586</v>
      </c>
      <c r="C3464" s="13" t="s">
        <v>166</v>
      </c>
      <c r="D3464" s="764" t="s">
        <v>12031</v>
      </c>
      <c r="E3464" s="22">
        <v>6580</v>
      </c>
      <c r="F3464" s="111"/>
      <c r="G3464" s="782">
        <f t="shared" si="68"/>
        <v>6580</v>
      </c>
      <c r="H3464" s="13"/>
    </row>
    <row r="3465" spans="1:8" hidden="1" x14ac:dyDescent="0.25">
      <c r="A3465" s="112">
        <v>45279</v>
      </c>
      <c r="B3465" s="21" t="s">
        <v>10890</v>
      </c>
      <c r="C3465" s="13" t="s">
        <v>7947</v>
      </c>
      <c r="D3465" s="764" t="s">
        <v>14452</v>
      </c>
      <c r="E3465" s="22">
        <v>1169264</v>
      </c>
      <c r="F3465" s="111"/>
      <c r="G3465" s="782">
        <f t="shared" si="68"/>
        <v>1169264</v>
      </c>
      <c r="H3465" s="13"/>
    </row>
    <row r="3466" spans="1:8" hidden="1" x14ac:dyDescent="0.25">
      <c r="A3466" s="112">
        <v>45280</v>
      </c>
      <c r="B3466" s="21" t="s">
        <v>10890</v>
      </c>
      <c r="C3466" s="13" t="s">
        <v>1197</v>
      </c>
      <c r="D3466" s="764" t="s">
        <v>11964</v>
      </c>
      <c r="E3466" s="22">
        <v>44000</v>
      </c>
      <c r="F3466" s="111"/>
      <c r="G3466" s="782">
        <f t="shared" si="68"/>
        <v>44000</v>
      </c>
      <c r="H3466" s="13"/>
    </row>
    <row r="3467" spans="1:8" hidden="1" x14ac:dyDescent="0.25">
      <c r="A3467" s="112">
        <v>45282</v>
      </c>
      <c r="B3467" s="21" t="s">
        <v>11864</v>
      </c>
      <c r="C3467" s="13" t="s">
        <v>180</v>
      </c>
      <c r="D3467" s="764" t="s">
        <v>12023</v>
      </c>
      <c r="E3467" s="22">
        <v>987960</v>
      </c>
      <c r="F3467" s="111"/>
      <c r="G3467" s="782">
        <f t="shared" si="68"/>
        <v>987960</v>
      </c>
      <c r="H3467" s="13"/>
    </row>
    <row r="3468" spans="1:8" hidden="1" x14ac:dyDescent="0.25">
      <c r="A3468" s="112">
        <v>45283</v>
      </c>
      <c r="B3468" s="21" t="s">
        <v>10890</v>
      </c>
      <c r="C3468" s="13" t="s">
        <v>12246</v>
      </c>
      <c r="D3468" s="764"/>
      <c r="E3468" s="22"/>
      <c r="F3468" s="19">
        <v>189553</v>
      </c>
      <c r="G3468" s="782">
        <f t="shared" si="68"/>
        <v>-189553</v>
      </c>
      <c r="H3468" s="13" t="s">
        <v>11953</v>
      </c>
    </row>
    <row r="3469" spans="1:8" hidden="1" x14ac:dyDescent="0.25">
      <c r="A3469" s="112">
        <v>45285</v>
      </c>
      <c r="B3469" s="21" t="s">
        <v>11586</v>
      </c>
      <c r="C3469" s="13" t="s">
        <v>8384</v>
      </c>
      <c r="D3469" s="764" t="s">
        <v>12017</v>
      </c>
      <c r="E3469" s="22">
        <v>717268</v>
      </c>
      <c r="F3469" s="19"/>
      <c r="G3469" s="782">
        <f t="shared" si="68"/>
        <v>717268</v>
      </c>
      <c r="H3469" s="13"/>
    </row>
    <row r="3470" spans="1:8" hidden="1" x14ac:dyDescent="0.25">
      <c r="A3470" s="112">
        <v>45285</v>
      </c>
      <c r="B3470" s="21" t="s">
        <v>10890</v>
      </c>
      <c r="C3470" s="13" t="s">
        <v>12246</v>
      </c>
      <c r="D3470" s="764"/>
      <c r="E3470" s="22"/>
      <c r="F3470" s="19">
        <v>472526</v>
      </c>
      <c r="G3470" s="782">
        <f t="shared" si="68"/>
        <v>-472526</v>
      </c>
      <c r="H3470" s="13" t="s">
        <v>11953</v>
      </c>
    </row>
    <row r="3471" spans="1:8" hidden="1" x14ac:dyDescent="0.25">
      <c r="A3471" s="112">
        <v>45286</v>
      </c>
      <c r="B3471" s="21" t="s">
        <v>10890</v>
      </c>
      <c r="C3471" s="13" t="s">
        <v>5186</v>
      </c>
      <c r="D3471" s="764" t="s">
        <v>12242</v>
      </c>
      <c r="E3471" s="22">
        <v>11148</v>
      </c>
      <c r="F3471" s="19"/>
      <c r="G3471" s="782">
        <f t="shared" si="68"/>
        <v>11148</v>
      </c>
      <c r="H3471" s="13" t="s">
        <v>12243</v>
      </c>
    </row>
    <row r="3472" spans="1:8" hidden="1" x14ac:dyDescent="0.25">
      <c r="A3472" s="112">
        <v>45286</v>
      </c>
      <c r="B3472" s="21" t="s">
        <v>10220</v>
      </c>
      <c r="C3472" s="13" t="s">
        <v>168</v>
      </c>
      <c r="D3472" s="764" t="s">
        <v>12020</v>
      </c>
      <c r="E3472" s="22">
        <v>14520</v>
      </c>
      <c r="F3472" s="19"/>
      <c r="G3472" s="782">
        <f t="shared" si="68"/>
        <v>14520</v>
      </c>
      <c r="H3472" s="13"/>
    </row>
    <row r="3473" spans="1:8" hidden="1" x14ac:dyDescent="0.25">
      <c r="A3473" s="112">
        <v>45286</v>
      </c>
      <c r="B3473" s="21" t="s">
        <v>11586</v>
      </c>
      <c r="C3473" s="13" t="s">
        <v>168</v>
      </c>
      <c r="D3473" s="764" t="s">
        <v>12021</v>
      </c>
      <c r="E3473" s="22">
        <v>382500</v>
      </c>
      <c r="F3473" s="19"/>
      <c r="G3473" s="782">
        <f t="shared" si="68"/>
        <v>382500</v>
      </c>
      <c r="H3473" s="13"/>
    </row>
    <row r="3474" spans="1:8" hidden="1" x14ac:dyDescent="0.25">
      <c r="A3474" s="112">
        <v>45286</v>
      </c>
      <c r="B3474" s="21" t="s">
        <v>9344</v>
      </c>
      <c r="C3474" s="13" t="s">
        <v>5680</v>
      </c>
      <c r="D3474" s="764"/>
      <c r="E3474" s="22"/>
      <c r="F3474" s="19">
        <v>500000</v>
      </c>
      <c r="G3474" s="782">
        <f t="shared" si="68"/>
        <v>-500000</v>
      </c>
      <c r="H3474" s="13" t="s">
        <v>11970</v>
      </c>
    </row>
    <row r="3475" spans="1:8" hidden="1" x14ac:dyDescent="0.25">
      <c r="A3475" s="112">
        <v>45286</v>
      </c>
      <c r="B3475" s="21" t="s">
        <v>9974</v>
      </c>
      <c r="C3475" s="13" t="s">
        <v>169</v>
      </c>
      <c r="D3475" s="764"/>
      <c r="E3475" s="22"/>
      <c r="F3475" s="109">
        <v>250000</v>
      </c>
      <c r="G3475" s="14">
        <f t="shared" si="68"/>
        <v>-250000</v>
      </c>
      <c r="H3475" s="13" t="s">
        <v>11970</v>
      </c>
    </row>
    <row r="3476" spans="1:8" hidden="1" x14ac:dyDescent="0.25">
      <c r="A3476" s="112">
        <v>45286</v>
      </c>
      <c r="B3476" s="21" t="s">
        <v>9974</v>
      </c>
      <c r="C3476" s="13" t="s">
        <v>166</v>
      </c>
      <c r="D3476" s="764"/>
      <c r="E3476" s="781"/>
      <c r="F3476" s="783">
        <v>91980</v>
      </c>
      <c r="G3476" s="782">
        <f t="shared" si="68"/>
        <v>-91980</v>
      </c>
      <c r="H3476" s="1212" t="s">
        <v>12033</v>
      </c>
    </row>
    <row r="3477" spans="1:8" hidden="1" x14ac:dyDescent="0.25">
      <c r="A3477" s="112">
        <v>45286</v>
      </c>
      <c r="B3477" s="21" t="s">
        <v>10139</v>
      </c>
      <c r="C3477" s="13" t="s">
        <v>166</v>
      </c>
      <c r="D3477" s="764"/>
      <c r="E3477" s="781"/>
      <c r="F3477" s="141">
        <v>21340</v>
      </c>
      <c r="G3477" s="782">
        <f t="shared" si="68"/>
        <v>-21340</v>
      </c>
      <c r="H3477" s="1212"/>
    </row>
    <row r="3478" spans="1:8" hidden="1" x14ac:dyDescent="0.25">
      <c r="A3478" s="112">
        <v>45286</v>
      </c>
      <c r="B3478" s="21" t="s">
        <v>10459</v>
      </c>
      <c r="C3478" s="13" t="s">
        <v>166</v>
      </c>
      <c r="D3478" s="764"/>
      <c r="E3478" s="781"/>
      <c r="F3478" s="141">
        <v>140985</v>
      </c>
      <c r="G3478" s="782">
        <f t="shared" si="68"/>
        <v>-140985</v>
      </c>
      <c r="H3478" s="1212"/>
    </row>
    <row r="3479" spans="1:8" hidden="1" x14ac:dyDescent="0.25">
      <c r="A3479" s="112">
        <v>45286</v>
      </c>
      <c r="B3479" s="21" t="s">
        <v>10220</v>
      </c>
      <c r="C3479" s="13" t="s">
        <v>166</v>
      </c>
      <c r="D3479" s="764"/>
      <c r="E3479" s="781"/>
      <c r="F3479" s="141">
        <v>15980</v>
      </c>
      <c r="G3479" s="782">
        <f t="shared" si="68"/>
        <v>-15980</v>
      </c>
      <c r="H3479" s="1212"/>
    </row>
    <row r="3480" spans="1:8" hidden="1" x14ac:dyDescent="0.25">
      <c r="A3480" s="112">
        <v>45286</v>
      </c>
      <c r="B3480" s="21" t="s">
        <v>10559</v>
      </c>
      <c r="C3480" s="13" t="s">
        <v>166</v>
      </c>
      <c r="D3480" s="764"/>
      <c r="E3480" s="781"/>
      <c r="F3480" s="141">
        <v>45000</v>
      </c>
      <c r="G3480" s="782">
        <f t="shared" si="68"/>
        <v>-45000</v>
      </c>
      <c r="H3480" s="1212"/>
    </row>
    <row r="3481" spans="1:8" hidden="1" x14ac:dyDescent="0.25">
      <c r="A3481" s="112">
        <v>45286</v>
      </c>
      <c r="B3481" s="21" t="s">
        <v>10367</v>
      </c>
      <c r="C3481" s="13" t="s">
        <v>166</v>
      </c>
      <c r="D3481" s="764"/>
      <c r="E3481" s="781"/>
      <c r="F3481" s="141">
        <v>114255</v>
      </c>
      <c r="G3481" s="782">
        <f t="shared" si="68"/>
        <v>-114255</v>
      </c>
      <c r="H3481" s="1212"/>
    </row>
    <row r="3482" spans="1:8" hidden="1" x14ac:dyDescent="0.25">
      <c r="A3482" s="112">
        <v>45286</v>
      </c>
      <c r="B3482" s="21" t="s">
        <v>10890</v>
      </c>
      <c r="C3482" s="13" t="s">
        <v>166</v>
      </c>
      <c r="D3482" s="764"/>
      <c r="E3482" s="781"/>
      <c r="F3482" s="141">
        <v>83530</v>
      </c>
      <c r="G3482" s="782">
        <f t="shared" si="68"/>
        <v>-83530</v>
      </c>
      <c r="H3482" s="1212"/>
    </row>
    <row r="3483" spans="1:8" hidden="1" x14ac:dyDescent="0.25">
      <c r="A3483" s="112">
        <v>45286</v>
      </c>
      <c r="B3483" s="21" t="s">
        <v>10986</v>
      </c>
      <c r="C3483" s="13" t="s">
        <v>166</v>
      </c>
      <c r="D3483" s="764"/>
      <c r="E3483" s="781"/>
      <c r="F3483" s="141">
        <v>65500</v>
      </c>
      <c r="G3483" s="782">
        <f t="shared" si="68"/>
        <v>-65500</v>
      </c>
      <c r="H3483" s="1212"/>
    </row>
    <row r="3484" spans="1:8" hidden="1" x14ac:dyDescent="0.25">
      <c r="A3484" s="112">
        <v>45286</v>
      </c>
      <c r="B3484" s="21" t="s">
        <v>11423</v>
      </c>
      <c r="C3484" s="13" t="s">
        <v>166</v>
      </c>
      <c r="D3484" s="764"/>
      <c r="E3484" s="781"/>
      <c r="F3484" s="141">
        <v>250855</v>
      </c>
      <c r="G3484" s="782">
        <f t="shared" si="68"/>
        <v>-250855</v>
      </c>
      <c r="H3484" s="1212"/>
    </row>
    <row r="3485" spans="1:8" hidden="1" x14ac:dyDescent="0.25">
      <c r="A3485" s="112">
        <v>45286</v>
      </c>
      <c r="B3485" s="21" t="s">
        <v>11586</v>
      </c>
      <c r="C3485" s="13" t="s">
        <v>166</v>
      </c>
      <c r="D3485" s="764"/>
      <c r="E3485" s="781"/>
      <c r="F3485" s="141">
        <v>41135</v>
      </c>
      <c r="G3485" s="782">
        <f t="shared" si="68"/>
        <v>-41135</v>
      </c>
      <c r="H3485" s="1212"/>
    </row>
    <row r="3486" spans="1:8" hidden="1" x14ac:dyDescent="0.25">
      <c r="A3486" s="112">
        <v>45286</v>
      </c>
      <c r="B3486" s="21" t="s">
        <v>10890</v>
      </c>
      <c r="C3486" s="13" t="s">
        <v>166</v>
      </c>
      <c r="D3486" s="764"/>
      <c r="E3486" s="781"/>
      <c r="F3486" s="146">
        <v>103490</v>
      </c>
      <c r="G3486" s="782">
        <f t="shared" si="68"/>
        <v>-103490</v>
      </c>
      <c r="H3486" s="1212"/>
    </row>
    <row r="3487" spans="1:8" hidden="1" x14ac:dyDescent="0.25">
      <c r="A3487" s="112">
        <v>45286</v>
      </c>
      <c r="B3487" s="21" t="s">
        <v>11864</v>
      </c>
      <c r="C3487" s="13" t="s">
        <v>166</v>
      </c>
      <c r="D3487" s="764"/>
      <c r="E3487" s="781"/>
      <c r="F3487" s="146">
        <v>56000</v>
      </c>
      <c r="G3487" s="782">
        <f t="shared" si="68"/>
        <v>-56000</v>
      </c>
      <c r="H3487" s="1212"/>
    </row>
    <row r="3488" spans="1:8" ht="16.5" hidden="1" thickBot="1" x14ac:dyDescent="0.3">
      <c r="A3488" s="112">
        <v>45286</v>
      </c>
      <c r="B3488" s="21" t="s">
        <v>12171</v>
      </c>
      <c r="C3488" s="13" t="s">
        <v>166</v>
      </c>
      <c r="D3488" s="764"/>
      <c r="E3488" s="781"/>
      <c r="F3488" s="784">
        <v>45650</v>
      </c>
      <c r="G3488" s="782">
        <f t="shared" si="68"/>
        <v>-45650</v>
      </c>
      <c r="H3488" s="1212"/>
    </row>
    <row r="3489" spans="1:8" hidden="1" x14ac:dyDescent="0.25">
      <c r="A3489" s="112">
        <v>45286</v>
      </c>
      <c r="B3489" s="21" t="s">
        <v>10890</v>
      </c>
      <c r="C3489" s="13" t="s">
        <v>166</v>
      </c>
      <c r="D3489" s="764" t="s">
        <v>9800</v>
      </c>
      <c r="E3489" s="781">
        <v>3500</v>
      </c>
      <c r="F3489" s="213"/>
      <c r="G3489" s="782">
        <f t="shared" si="68"/>
        <v>3500</v>
      </c>
      <c r="H3489" s="1055"/>
    </row>
    <row r="3490" spans="1:8" hidden="1" x14ac:dyDescent="0.25">
      <c r="A3490" s="112">
        <v>45287</v>
      </c>
      <c r="B3490" s="21" t="s">
        <v>10890</v>
      </c>
      <c r="C3490" s="13" t="s">
        <v>8384</v>
      </c>
      <c r="D3490" s="764" t="s">
        <v>12018</v>
      </c>
      <c r="E3490" s="22">
        <v>26569</v>
      </c>
      <c r="F3490" s="19"/>
      <c r="G3490" s="14">
        <f>E3490-F3490</f>
        <v>26569</v>
      </c>
      <c r="H3490" s="13"/>
    </row>
    <row r="3491" spans="1:8" hidden="1" x14ac:dyDescent="0.25">
      <c r="A3491" s="112">
        <v>45287</v>
      </c>
      <c r="B3491" s="21" t="s">
        <v>11423</v>
      </c>
      <c r="C3491" s="13" t="s">
        <v>8384</v>
      </c>
      <c r="D3491" s="764" t="s">
        <v>12019</v>
      </c>
      <c r="E3491" s="22">
        <v>15289</v>
      </c>
      <c r="F3491" s="19"/>
      <c r="G3491" s="14">
        <f>E3491-F3491</f>
        <v>15289</v>
      </c>
      <c r="H3491" s="13"/>
    </row>
    <row r="3492" spans="1:8" hidden="1" x14ac:dyDescent="0.25">
      <c r="A3492" s="112">
        <v>45287</v>
      </c>
      <c r="B3492" s="21" t="s">
        <v>1399</v>
      </c>
      <c r="C3492" s="13" t="s">
        <v>1802</v>
      </c>
      <c r="D3492" s="764"/>
      <c r="E3492" s="781"/>
      <c r="F3492" s="783">
        <v>159545</v>
      </c>
      <c r="G3492" s="782">
        <f t="shared" si="68"/>
        <v>-159545</v>
      </c>
      <c r="H3492" s="1214" t="s">
        <v>13018</v>
      </c>
    </row>
    <row r="3493" spans="1:8" hidden="1" x14ac:dyDescent="0.25">
      <c r="A3493" s="112">
        <v>45287</v>
      </c>
      <c r="B3493" s="21" t="s">
        <v>6407</v>
      </c>
      <c r="C3493" s="13" t="s">
        <v>1802</v>
      </c>
      <c r="D3493" s="764"/>
      <c r="E3493" s="781"/>
      <c r="F3493" s="141">
        <v>80843</v>
      </c>
      <c r="G3493" s="782">
        <f t="shared" si="68"/>
        <v>-80843</v>
      </c>
      <c r="H3493" s="1215"/>
    </row>
    <row r="3494" spans="1:8" hidden="1" x14ac:dyDescent="0.25">
      <c r="A3494" s="112">
        <v>45287</v>
      </c>
      <c r="B3494" s="21" t="s">
        <v>6506</v>
      </c>
      <c r="C3494" s="13" t="s">
        <v>1802</v>
      </c>
      <c r="D3494" s="764"/>
      <c r="E3494" s="781"/>
      <c r="F3494" s="141">
        <v>4245</v>
      </c>
      <c r="G3494" s="782">
        <f t="shared" si="68"/>
        <v>-4245</v>
      </c>
      <c r="H3494" s="1215"/>
    </row>
    <row r="3495" spans="1:8" ht="16.5" hidden="1" thickBot="1" x14ac:dyDescent="0.3">
      <c r="A3495" s="112">
        <v>45287</v>
      </c>
      <c r="B3495" s="21" t="s">
        <v>10284</v>
      </c>
      <c r="C3495" s="13" t="s">
        <v>1802</v>
      </c>
      <c r="D3495" s="764"/>
      <c r="E3495" s="781"/>
      <c r="F3495" s="784">
        <v>5367</v>
      </c>
      <c r="G3495" s="782">
        <f t="shared" si="68"/>
        <v>-5367</v>
      </c>
      <c r="H3495" s="1216"/>
    </row>
    <row r="3496" spans="1:8" hidden="1" x14ac:dyDescent="0.25">
      <c r="A3496" s="112">
        <v>45288</v>
      </c>
      <c r="B3496" s="21" t="s">
        <v>10564</v>
      </c>
      <c r="C3496" s="13" t="s">
        <v>7465</v>
      </c>
      <c r="D3496" s="764"/>
      <c r="E3496" s="22"/>
      <c r="F3496" s="111">
        <v>1500000</v>
      </c>
      <c r="G3496" s="14">
        <f t="shared" si="68"/>
        <v>-1500000</v>
      </c>
      <c r="H3496" s="13" t="s">
        <v>12003</v>
      </c>
    </row>
    <row r="3497" spans="1:8" hidden="1" x14ac:dyDescent="0.25">
      <c r="A3497" s="112">
        <v>45288</v>
      </c>
      <c r="B3497" s="21" t="s">
        <v>10890</v>
      </c>
      <c r="C3497" s="13" t="s">
        <v>166</v>
      </c>
      <c r="D3497" s="764" t="s">
        <v>12103</v>
      </c>
      <c r="E3497" s="22">
        <v>7000</v>
      </c>
      <c r="F3497" s="19"/>
      <c r="G3497" s="14">
        <f t="shared" si="68"/>
        <v>7000</v>
      </c>
      <c r="H3497" s="13"/>
    </row>
    <row r="3498" spans="1:8" hidden="1" x14ac:dyDescent="0.25">
      <c r="A3498" s="112">
        <v>45289</v>
      </c>
      <c r="B3498" s="21" t="s">
        <v>10564</v>
      </c>
      <c r="C3498" s="13" t="s">
        <v>8082</v>
      </c>
      <c r="D3498" s="764"/>
      <c r="E3498" s="22"/>
      <c r="F3498" s="19">
        <v>1000000</v>
      </c>
      <c r="G3498" s="14">
        <f t="shared" si="68"/>
        <v>-1000000</v>
      </c>
      <c r="H3498" s="13" t="s">
        <v>12003</v>
      </c>
    </row>
    <row r="3499" spans="1:8" hidden="1" x14ac:dyDescent="0.25">
      <c r="A3499" s="112">
        <v>45289</v>
      </c>
      <c r="B3499" s="21" t="s">
        <v>11586</v>
      </c>
      <c r="C3499" s="13" t="s">
        <v>180</v>
      </c>
      <c r="D3499" s="764"/>
      <c r="E3499" s="22"/>
      <c r="F3499" s="19">
        <v>250000</v>
      </c>
      <c r="G3499" s="14">
        <f t="shared" si="68"/>
        <v>-250000</v>
      </c>
      <c r="H3499" s="13" t="s">
        <v>11992</v>
      </c>
    </row>
    <row r="3500" spans="1:8" hidden="1" x14ac:dyDescent="0.25">
      <c r="A3500" s="112">
        <v>45289</v>
      </c>
      <c r="B3500" s="21" t="s">
        <v>10220</v>
      </c>
      <c r="C3500" s="13" t="s">
        <v>7465</v>
      </c>
      <c r="D3500" s="764"/>
      <c r="E3500" s="22"/>
      <c r="F3500" s="19">
        <v>1000000</v>
      </c>
      <c r="G3500" s="14">
        <f t="shared" si="68"/>
        <v>-1000000</v>
      </c>
      <c r="H3500" s="13" t="s">
        <v>12003</v>
      </c>
    </row>
    <row r="3501" spans="1:8" hidden="1" x14ac:dyDescent="0.25">
      <c r="A3501" s="112">
        <v>45289</v>
      </c>
      <c r="B3501" s="21" t="s">
        <v>11864</v>
      </c>
      <c r="C3501" s="13" t="s">
        <v>8082</v>
      </c>
      <c r="D3501" s="764"/>
      <c r="E3501" s="22">
        <v>2000000</v>
      </c>
      <c r="F3501" s="19"/>
      <c r="G3501" s="14">
        <f t="shared" si="68"/>
        <v>2000000</v>
      </c>
      <c r="H3501" s="53" t="s">
        <v>12301</v>
      </c>
    </row>
    <row r="3502" spans="1:8" hidden="1" x14ac:dyDescent="0.25">
      <c r="A3502" s="112">
        <v>45289</v>
      </c>
      <c r="B3502" s="21" t="s">
        <v>11864</v>
      </c>
      <c r="C3502" s="13" t="s">
        <v>8082</v>
      </c>
      <c r="D3502" s="764"/>
      <c r="E3502" s="22"/>
      <c r="F3502" s="19">
        <v>1000000</v>
      </c>
      <c r="G3502" s="14">
        <f t="shared" si="68"/>
        <v>-1000000</v>
      </c>
      <c r="H3502" s="53" t="s">
        <v>12001</v>
      </c>
    </row>
    <row r="3503" spans="1:8" hidden="1" x14ac:dyDescent="0.25">
      <c r="A3503" s="112">
        <v>45289</v>
      </c>
      <c r="B3503" s="21" t="s">
        <v>11864</v>
      </c>
      <c r="C3503" s="13" t="s">
        <v>8082</v>
      </c>
      <c r="D3503" s="764"/>
      <c r="E3503" s="22"/>
      <c r="F3503" s="19">
        <v>250000</v>
      </c>
      <c r="G3503" s="14">
        <f t="shared" si="68"/>
        <v>-250000</v>
      </c>
      <c r="H3503" s="53" t="s">
        <v>12002</v>
      </c>
    </row>
    <row r="3504" spans="1:8" hidden="1" x14ac:dyDescent="0.25">
      <c r="A3504" s="112">
        <v>45289</v>
      </c>
      <c r="B3504" s="21" t="s">
        <v>11864</v>
      </c>
      <c r="C3504" s="13" t="s">
        <v>8082</v>
      </c>
      <c r="D3504" s="764"/>
      <c r="E3504" s="22"/>
      <c r="F3504" s="19">
        <v>250000</v>
      </c>
      <c r="G3504" s="14">
        <f t="shared" si="68"/>
        <v>-250000</v>
      </c>
      <c r="H3504" s="53" t="s">
        <v>12002</v>
      </c>
    </row>
    <row r="3505" spans="1:8" hidden="1" x14ac:dyDescent="0.25">
      <c r="A3505" s="112">
        <v>45292</v>
      </c>
      <c r="B3505" s="21" t="s">
        <v>10890</v>
      </c>
      <c r="C3505" s="13" t="s">
        <v>7947</v>
      </c>
      <c r="D3505" s="764" t="s">
        <v>14454</v>
      </c>
      <c r="E3505" s="22">
        <v>170500</v>
      </c>
      <c r="F3505" s="19"/>
      <c r="G3505" s="14">
        <f t="shared" si="68"/>
        <v>170500</v>
      </c>
      <c r="H3505" s="53"/>
    </row>
    <row r="3506" spans="1:8" hidden="1" x14ac:dyDescent="0.25">
      <c r="A3506" s="112">
        <v>45293</v>
      </c>
      <c r="B3506" s="21" t="s">
        <v>9820</v>
      </c>
      <c r="C3506" s="13" t="s">
        <v>180</v>
      </c>
      <c r="D3506" s="764"/>
      <c r="E3506" s="22">
        <v>199500</v>
      </c>
      <c r="F3506" s="19"/>
      <c r="G3506" s="14">
        <f t="shared" si="68"/>
        <v>199500</v>
      </c>
      <c r="H3506" s="53"/>
    </row>
    <row r="3507" spans="1:8" hidden="1" x14ac:dyDescent="0.25">
      <c r="A3507" s="112">
        <v>45294</v>
      </c>
      <c r="B3507" s="21" t="s">
        <v>10559</v>
      </c>
      <c r="C3507" s="13" t="s">
        <v>5680</v>
      </c>
      <c r="D3507" s="764"/>
      <c r="E3507" s="22"/>
      <c r="F3507" s="19">
        <v>60000</v>
      </c>
      <c r="G3507" s="14">
        <f t="shared" si="68"/>
        <v>-60000</v>
      </c>
      <c r="H3507" s="1232" t="s">
        <v>11970</v>
      </c>
    </row>
    <row r="3508" spans="1:8" hidden="1" x14ac:dyDescent="0.25">
      <c r="A3508" s="112">
        <v>45294</v>
      </c>
      <c r="B3508" s="21" t="s">
        <v>10367</v>
      </c>
      <c r="C3508" s="13" t="s">
        <v>5680</v>
      </c>
      <c r="D3508" s="764"/>
      <c r="E3508" s="22"/>
      <c r="F3508" s="19">
        <v>190000</v>
      </c>
      <c r="G3508" s="14">
        <f t="shared" si="68"/>
        <v>-190000</v>
      </c>
      <c r="H3508" s="1234"/>
    </row>
    <row r="3509" spans="1:8" hidden="1" x14ac:dyDescent="0.25">
      <c r="A3509" s="112">
        <v>45294</v>
      </c>
      <c r="B3509" s="21" t="s">
        <v>10890</v>
      </c>
      <c r="C3509" s="13" t="s">
        <v>12457</v>
      </c>
      <c r="D3509" s="764"/>
      <c r="E3509" s="22"/>
      <c r="F3509" s="19">
        <v>500000</v>
      </c>
      <c r="G3509" s="14">
        <f t="shared" si="68"/>
        <v>-500000</v>
      </c>
      <c r="H3509" s="53" t="s">
        <v>12002</v>
      </c>
    </row>
    <row r="3510" spans="1:8" ht="18.75" hidden="1" x14ac:dyDescent="0.25">
      <c r="A3510" s="112">
        <v>45294</v>
      </c>
      <c r="B3510" s="21" t="s">
        <v>11068</v>
      </c>
      <c r="C3510" s="13" t="s">
        <v>180</v>
      </c>
      <c r="D3510" s="764" t="s">
        <v>12107</v>
      </c>
      <c r="E3510" s="22">
        <v>1154145</v>
      </c>
      <c r="F3510" s="19"/>
      <c r="G3510" s="14">
        <f t="shared" si="68"/>
        <v>1154145</v>
      </c>
      <c r="H3510" s="925" t="s">
        <v>12108</v>
      </c>
    </row>
    <row r="3511" spans="1:8" hidden="1" x14ac:dyDescent="0.25">
      <c r="A3511" s="112">
        <v>45295</v>
      </c>
      <c r="B3511" s="21" t="s">
        <v>11068</v>
      </c>
      <c r="C3511" s="13" t="s">
        <v>180</v>
      </c>
      <c r="D3511" s="764"/>
      <c r="E3511" s="22"/>
      <c r="F3511" s="19">
        <v>1154145</v>
      </c>
      <c r="G3511" s="14">
        <f t="shared" si="68"/>
        <v>-1154145</v>
      </c>
      <c r="H3511" s="13" t="s">
        <v>12100</v>
      </c>
    </row>
    <row r="3512" spans="1:8" hidden="1" x14ac:dyDescent="0.25">
      <c r="A3512" s="112">
        <v>45295</v>
      </c>
      <c r="B3512" s="21" t="s">
        <v>8547</v>
      </c>
      <c r="C3512" s="13" t="s">
        <v>164</v>
      </c>
      <c r="D3512" s="764" t="s">
        <v>12454</v>
      </c>
      <c r="E3512" s="22">
        <v>111994</v>
      </c>
      <c r="F3512" s="19"/>
      <c r="G3512" s="14">
        <f t="shared" si="68"/>
        <v>111994</v>
      </c>
      <c r="H3512" s="53"/>
    </row>
    <row r="3513" spans="1:8" hidden="1" x14ac:dyDescent="0.25">
      <c r="A3513" s="112">
        <v>45295</v>
      </c>
      <c r="B3513" s="21" t="s">
        <v>10220</v>
      </c>
      <c r="C3513" s="13" t="s">
        <v>8384</v>
      </c>
      <c r="D3513" s="764"/>
      <c r="E3513" s="22"/>
      <c r="F3513" s="19">
        <v>250000</v>
      </c>
      <c r="G3513" s="14">
        <f t="shared" si="68"/>
        <v>-250000</v>
      </c>
      <c r="H3513" s="1214" t="s">
        <v>12102</v>
      </c>
    </row>
    <row r="3514" spans="1:8" hidden="1" x14ac:dyDescent="0.25">
      <c r="A3514" s="112">
        <v>45295</v>
      </c>
      <c r="B3514" s="21" t="s">
        <v>11423</v>
      </c>
      <c r="C3514" s="13" t="s">
        <v>8384</v>
      </c>
      <c r="D3514" s="764"/>
      <c r="E3514" s="22"/>
      <c r="F3514" s="19">
        <v>250000</v>
      </c>
      <c r="G3514" s="14">
        <f t="shared" si="68"/>
        <v>-250000</v>
      </c>
      <c r="H3514" s="1215"/>
    </row>
    <row r="3515" spans="1:8" hidden="1" x14ac:dyDescent="0.25">
      <c r="A3515" s="112">
        <v>45295</v>
      </c>
      <c r="B3515" s="21" t="s">
        <v>11586</v>
      </c>
      <c r="C3515" s="13" t="s">
        <v>8384</v>
      </c>
      <c r="D3515" s="764"/>
      <c r="E3515" s="22"/>
      <c r="F3515" s="19">
        <v>500000</v>
      </c>
      <c r="G3515" s="14">
        <f t="shared" si="68"/>
        <v>-500000</v>
      </c>
      <c r="H3515" s="1216"/>
    </row>
    <row r="3516" spans="1:8" hidden="1" x14ac:dyDescent="0.25">
      <c r="A3516" s="112">
        <v>45295</v>
      </c>
      <c r="B3516" s="21" t="s">
        <v>11864</v>
      </c>
      <c r="C3516" s="13" t="s">
        <v>180</v>
      </c>
      <c r="D3516" s="764" t="s">
        <v>12105</v>
      </c>
      <c r="E3516" s="22">
        <v>94520</v>
      </c>
      <c r="F3516" s="19"/>
      <c r="G3516" s="14">
        <f t="shared" si="68"/>
        <v>94520</v>
      </c>
      <c r="H3516" s="342"/>
    </row>
    <row r="3517" spans="1:8" hidden="1" x14ac:dyDescent="0.25">
      <c r="A3517" s="112">
        <v>45295</v>
      </c>
      <c r="B3517" s="21" t="s">
        <v>10890</v>
      </c>
      <c r="C3517" s="13" t="s">
        <v>168</v>
      </c>
      <c r="D3517" s="764" t="s">
        <v>12208</v>
      </c>
      <c r="E3517" s="22">
        <v>8400</v>
      </c>
      <c r="F3517" s="19"/>
      <c r="G3517" s="14">
        <f t="shared" si="68"/>
        <v>8400</v>
      </c>
      <c r="H3517" s="342"/>
    </row>
    <row r="3518" spans="1:8" hidden="1" x14ac:dyDescent="0.25">
      <c r="A3518" s="112">
        <v>45297</v>
      </c>
      <c r="B3518" s="21" t="s">
        <v>11864</v>
      </c>
      <c r="C3518" s="13" t="s">
        <v>180</v>
      </c>
      <c r="D3518" s="764" t="s">
        <v>12106</v>
      </c>
      <c r="E3518" s="22">
        <v>9630</v>
      </c>
      <c r="F3518" s="19"/>
      <c r="G3518" s="14">
        <f t="shared" si="68"/>
        <v>9630</v>
      </c>
      <c r="H3518" s="342"/>
    </row>
    <row r="3519" spans="1:8" hidden="1" x14ac:dyDescent="0.25">
      <c r="A3519" s="112">
        <v>45299</v>
      </c>
      <c r="B3519" s="21" t="s">
        <v>9820</v>
      </c>
      <c r="C3519" s="13" t="s">
        <v>166</v>
      </c>
      <c r="D3519" s="764" t="s">
        <v>12104</v>
      </c>
      <c r="E3519" s="22">
        <v>33840</v>
      </c>
      <c r="F3519" s="19"/>
      <c r="G3519" s="14">
        <f t="shared" si="68"/>
        <v>33840</v>
      </c>
      <c r="H3519" s="13"/>
    </row>
    <row r="3520" spans="1:8" hidden="1" x14ac:dyDescent="0.25">
      <c r="A3520" s="112">
        <v>45299</v>
      </c>
      <c r="B3520" s="21" t="s">
        <v>11586</v>
      </c>
      <c r="C3520" s="13" t="s">
        <v>168</v>
      </c>
      <c r="D3520" s="764" t="s">
        <v>12209</v>
      </c>
      <c r="E3520" s="22">
        <v>102000</v>
      </c>
      <c r="F3520" s="19"/>
      <c r="G3520" s="14">
        <f t="shared" si="68"/>
        <v>102000</v>
      </c>
      <c r="H3520" s="13"/>
    </row>
    <row r="3521" spans="1:8" hidden="1" x14ac:dyDescent="0.25">
      <c r="A3521" s="112">
        <v>45299</v>
      </c>
      <c r="B3521" s="21" t="s">
        <v>12211</v>
      </c>
      <c r="C3521" s="13" t="s">
        <v>168</v>
      </c>
      <c r="D3521" s="764" t="s">
        <v>12210</v>
      </c>
      <c r="E3521" s="22">
        <v>82500</v>
      </c>
      <c r="F3521" s="19"/>
      <c r="G3521" s="14">
        <f t="shared" si="68"/>
        <v>82500</v>
      </c>
      <c r="H3521" s="13"/>
    </row>
    <row r="3522" spans="1:8" hidden="1" x14ac:dyDescent="0.25">
      <c r="A3522" s="112">
        <v>45299</v>
      </c>
      <c r="B3522" s="21" t="s">
        <v>9820</v>
      </c>
      <c r="C3522" s="13" t="s">
        <v>164</v>
      </c>
      <c r="D3522" s="764" t="s">
        <v>12452</v>
      </c>
      <c r="E3522" s="22">
        <v>34317</v>
      </c>
      <c r="F3522" s="19"/>
      <c r="G3522" s="14">
        <f t="shared" si="68"/>
        <v>34317</v>
      </c>
      <c r="H3522" s="53"/>
    </row>
    <row r="3523" spans="1:8" hidden="1" x14ac:dyDescent="0.25">
      <c r="A3523" s="112">
        <v>45300</v>
      </c>
      <c r="B3523" s="21" t="s">
        <v>10284</v>
      </c>
      <c r="C3523" s="13" t="s">
        <v>8384</v>
      </c>
      <c r="D3523" s="764"/>
      <c r="E3523" s="22"/>
      <c r="F3523" s="19">
        <v>25780</v>
      </c>
      <c r="G3523" s="14">
        <f t="shared" ref="G3523:G3558" si="69">E3523-F3523</f>
        <v>-25780</v>
      </c>
      <c r="H3523" s="1208" t="s">
        <v>12275</v>
      </c>
    </row>
    <row r="3524" spans="1:8" hidden="1" x14ac:dyDescent="0.25">
      <c r="A3524" s="112">
        <v>45300</v>
      </c>
      <c r="B3524" s="21" t="s">
        <v>10220</v>
      </c>
      <c r="C3524" s="13" t="s">
        <v>8384</v>
      </c>
      <c r="D3524" s="764"/>
      <c r="E3524" s="22"/>
      <c r="F3524" s="19">
        <v>10470</v>
      </c>
      <c r="G3524" s="14">
        <f t="shared" si="69"/>
        <v>-10470</v>
      </c>
      <c r="H3524" s="1209"/>
    </row>
    <row r="3525" spans="1:8" hidden="1" x14ac:dyDescent="0.25">
      <c r="A3525" s="112">
        <v>45300</v>
      </c>
      <c r="B3525" s="21" t="s">
        <v>10564</v>
      </c>
      <c r="C3525" s="13" t="s">
        <v>8384</v>
      </c>
      <c r="D3525" s="764"/>
      <c r="E3525" s="22"/>
      <c r="F3525" s="19">
        <v>1347</v>
      </c>
      <c r="G3525" s="14">
        <f t="shared" si="69"/>
        <v>-1347</v>
      </c>
      <c r="H3525" s="1209"/>
    </row>
    <row r="3526" spans="1:8" hidden="1" x14ac:dyDescent="0.25">
      <c r="A3526" s="112">
        <v>45300</v>
      </c>
      <c r="B3526" s="21" t="s">
        <v>10890</v>
      </c>
      <c r="C3526" s="13" t="s">
        <v>8384</v>
      </c>
      <c r="D3526" s="764"/>
      <c r="E3526" s="22"/>
      <c r="F3526" s="19">
        <v>187415</v>
      </c>
      <c r="G3526" s="14">
        <f t="shared" si="69"/>
        <v>-187415</v>
      </c>
      <c r="H3526" s="1209"/>
    </row>
    <row r="3527" spans="1:8" hidden="1" x14ac:dyDescent="0.25">
      <c r="A3527" s="112">
        <v>45300</v>
      </c>
      <c r="B3527" s="21" t="s">
        <v>10986</v>
      </c>
      <c r="C3527" s="13" t="s">
        <v>8384</v>
      </c>
      <c r="D3527" s="764"/>
      <c r="E3527" s="22"/>
      <c r="F3527" s="19">
        <v>4390</v>
      </c>
      <c r="G3527" s="14">
        <f t="shared" si="69"/>
        <v>-4390</v>
      </c>
      <c r="H3527" s="1209"/>
    </row>
    <row r="3528" spans="1:8" hidden="1" x14ac:dyDescent="0.25">
      <c r="A3528" s="112">
        <v>45300</v>
      </c>
      <c r="B3528" s="21" t="s">
        <v>11054</v>
      </c>
      <c r="C3528" s="13" t="s">
        <v>8384</v>
      </c>
      <c r="D3528" s="764"/>
      <c r="E3528" s="22"/>
      <c r="F3528" s="19">
        <v>75122</v>
      </c>
      <c r="G3528" s="14">
        <f t="shared" si="69"/>
        <v>-75122</v>
      </c>
      <c r="H3528" s="1209"/>
    </row>
    <row r="3529" spans="1:8" hidden="1" x14ac:dyDescent="0.25">
      <c r="A3529" s="112">
        <v>45300</v>
      </c>
      <c r="B3529" s="21" t="s">
        <v>11423</v>
      </c>
      <c r="C3529" s="13" t="s">
        <v>8384</v>
      </c>
      <c r="D3529" s="764"/>
      <c r="E3529" s="22"/>
      <c r="F3529" s="19">
        <v>130168</v>
      </c>
      <c r="G3529" s="14">
        <f t="shared" si="69"/>
        <v>-130168</v>
      </c>
      <c r="H3529" s="1209"/>
    </row>
    <row r="3530" spans="1:8" hidden="1" x14ac:dyDescent="0.25">
      <c r="A3530" s="112">
        <v>45300</v>
      </c>
      <c r="B3530" s="21" t="s">
        <v>11249</v>
      </c>
      <c r="C3530" s="13" t="s">
        <v>8384</v>
      </c>
      <c r="D3530" s="764"/>
      <c r="E3530" s="22"/>
      <c r="F3530" s="19">
        <v>13416</v>
      </c>
      <c r="G3530" s="14">
        <f t="shared" si="69"/>
        <v>-13416</v>
      </c>
      <c r="H3530" s="1209"/>
    </row>
    <row r="3531" spans="1:8" hidden="1" x14ac:dyDescent="0.25">
      <c r="A3531" s="112">
        <v>45300</v>
      </c>
      <c r="B3531" s="21" t="s">
        <v>11685</v>
      </c>
      <c r="C3531" s="13" t="s">
        <v>8384</v>
      </c>
      <c r="D3531" s="764"/>
      <c r="E3531" s="22"/>
      <c r="F3531" s="19">
        <v>56173</v>
      </c>
      <c r="G3531" s="14">
        <f t="shared" si="69"/>
        <v>-56173</v>
      </c>
      <c r="H3531" s="1209"/>
    </row>
    <row r="3532" spans="1:8" hidden="1" x14ac:dyDescent="0.25">
      <c r="A3532" s="112">
        <v>45300</v>
      </c>
      <c r="B3532" s="21" t="s">
        <v>11488</v>
      </c>
      <c r="C3532" s="13" t="s">
        <v>8384</v>
      </c>
      <c r="D3532" s="764"/>
      <c r="E3532" s="22"/>
      <c r="F3532" s="19">
        <v>73043</v>
      </c>
      <c r="G3532" s="14">
        <f t="shared" si="69"/>
        <v>-73043</v>
      </c>
      <c r="H3532" s="1209"/>
    </row>
    <row r="3533" spans="1:8" hidden="1" x14ac:dyDescent="0.25">
      <c r="A3533" s="112">
        <v>45300</v>
      </c>
      <c r="B3533" s="21" t="s">
        <v>11586</v>
      </c>
      <c r="C3533" s="13" t="s">
        <v>8384</v>
      </c>
      <c r="D3533" s="764"/>
      <c r="E3533" s="22"/>
      <c r="F3533" s="19">
        <v>322676</v>
      </c>
      <c r="G3533" s="14">
        <f t="shared" si="69"/>
        <v>-322676</v>
      </c>
      <c r="H3533" s="1210"/>
    </row>
    <row r="3534" spans="1:8" hidden="1" x14ac:dyDescent="0.25">
      <c r="A3534" s="112">
        <v>45300</v>
      </c>
      <c r="B3534" s="21" t="s">
        <v>9820</v>
      </c>
      <c r="C3534" s="13" t="s">
        <v>164</v>
      </c>
      <c r="D3534" s="764" t="s">
        <v>12456</v>
      </c>
      <c r="E3534" s="22">
        <v>30000</v>
      </c>
      <c r="F3534" s="19"/>
      <c r="G3534" s="14">
        <f t="shared" si="69"/>
        <v>30000</v>
      </c>
      <c r="H3534" s="954"/>
    </row>
    <row r="3535" spans="1:8" hidden="1" x14ac:dyDescent="0.25">
      <c r="A3535" s="112">
        <v>45301</v>
      </c>
      <c r="B3535" s="21" t="s">
        <v>10890</v>
      </c>
      <c r="C3535" s="13" t="s">
        <v>166</v>
      </c>
      <c r="D3535" s="764" t="s">
        <v>12440</v>
      </c>
      <c r="E3535" s="22">
        <v>10500</v>
      </c>
      <c r="F3535" s="19"/>
      <c r="G3535" s="14">
        <f t="shared" si="69"/>
        <v>10500</v>
      </c>
      <c r="H3535" s="954"/>
    </row>
    <row r="3536" spans="1:8" hidden="1" x14ac:dyDescent="0.25">
      <c r="A3536" s="112">
        <v>45301</v>
      </c>
      <c r="B3536" s="21" t="s">
        <v>11864</v>
      </c>
      <c r="C3536" s="13" t="s">
        <v>168</v>
      </c>
      <c r="D3536" s="764" t="s">
        <v>12212</v>
      </c>
      <c r="E3536" s="22">
        <v>239352</v>
      </c>
      <c r="F3536" s="19"/>
      <c r="G3536" s="14">
        <f t="shared" si="69"/>
        <v>239352</v>
      </c>
      <c r="H3536" s="13"/>
    </row>
    <row r="3537" spans="1:8" hidden="1" x14ac:dyDescent="0.25">
      <c r="A3537" s="112">
        <v>45301</v>
      </c>
      <c r="B3537" s="21" t="s">
        <v>11864</v>
      </c>
      <c r="C3537" s="13" t="s">
        <v>168</v>
      </c>
      <c r="D3537" s="764" t="s">
        <v>12213</v>
      </c>
      <c r="E3537" s="22">
        <v>115501</v>
      </c>
      <c r="F3537" s="19"/>
      <c r="G3537" s="14">
        <f t="shared" si="69"/>
        <v>115501</v>
      </c>
      <c r="H3537" s="13"/>
    </row>
    <row r="3538" spans="1:8" hidden="1" x14ac:dyDescent="0.25">
      <c r="A3538" s="112">
        <v>45303</v>
      </c>
      <c r="B3538" s="21" t="s">
        <v>9955</v>
      </c>
      <c r="C3538" s="13" t="s">
        <v>168</v>
      </c>
      <c r="D3538" s="764"/>
      <c r="E3538" s="781"/>
      <c r="F3538" s="783">
        <v>148537</v>
      </c>
      <c r="G3538" s="782">
        <f t="shared" si="69"/>
        <v>-148537</v>
      </c>
      <c r="H3538" s="1214" t="s">
        <v>12247</v>
      </c>
    </row>
    <row r="3539" spans="1:8" hidden="1" x14ac:dyDescent="0.25">
      <c r="A3539" s="112">
        <v>45303</v>
      </c>
      <c r="B3539" s="21" t="s">
        <v>10284</v>
      </c>
      <c r="C3539" s="13" t="s">
        <v>168</v>
      </c>
      <c r="D3539" s="764"/>
      <c r="E3539" s="781"/>
      <c r="F3539" s="141">
        <v>8740</v>
      </c>
      <c r="G3539" s="782">
        <f t="shared" si="69"/>
        <v>-8740</v>
      </c>
      <c r="H3539" s="1215"/>
    </row>
    <row r="3540" spans="1:8" hidden="1" x14ac:dyDescent="0.25">
      <c r="A3540" s="112">
        <v>45303</v>
      </c>
      <c r="B3540" s="21" t="s">
        <v>10559</v>
      </c>
      <c r="C3540" s="13" t="s">
        <v>168</v>
      </c>
      <c r="D3540" s="764"/>
      <c r="E3540" s="781"/>
      <c r="F3540" s="141">
        <v>91300</v>
      </c>
      <c r="G3540" s="782">
        <f t="shared" si="69"/>
        <v>-91300</v>
      </c>
      <c r="H3540" s="1215"/>
    </row>
    <row r="3541" spans="1:8" hidden="1" x14ac:dyDescent="0.25">
      <c r="A3541" s="112">
        <v>45303</v>
      </c>
      <c r="B3541" s="21" t="s">
        <v>7801</v>
      </c>
      <c r="C3541" s="13" t="s">
        <v>168</v>
      </c>
      <c r="D3541" s="764"/>
      <c r="E3541" s="781"/>
      <c r="F3541" s="141">
        <v>10980</v>
      </c>
      <c r="G3541" s="782">
        <f t="shared" si="69"/>
        <v>-10980</v>
      </c>
      <c r="H3541" s="1215"/>
    </row>
    <row r="3542" spans="1:8" hidden="1" x14ac:dyDescent="0.25">
      <c r="A3542" s="112">
        <v>45303</v>
      </c>
      <c r="B3542" s="21" t="s">
        <v>10367</v>
      </c>
      <c r="C3542" s="13" t="s">
        <v>168</v>
      </c>
      <c r="D3542" s="764"/>
      <c r="E3542" s="781"/>
      <c r="F3542" s="141">
        <v>206520</v>
      </c>
      <c r="G3542" s="782">
        <f t="shared" si="69"/>
        <v>-206520</v>
      </c>
      <c r="H3542" s="1215"/>
    </row>
    <row r="3543" spans="1:8" hidden="1" x14ac:dyDescent="0.25">
      <c r="A3543" s="112">
        <v>45303</v>
      </c>
      <c r="B3543" s="21" t="s">
        <v>11249</v>
      </c>
      <c r="C3543" s="13" t="s">
        <v>168</v>
      </c>
      <c r="D3543" s="764"/>
      <c r="E3543" s="781"/>
      <c r="F3543" s="141">
        <v>19640</v>
      </c>
      <c r="G3543" s="782">
        <f t="shared" si="69"/>
        <v>-19640</v>
      </c>
      <c r="H3543" s="1215"/>
    </row>
    <row r="3544" spans="1:8" hidden="1" x14ac:dyDescent="0.25">
      <c r="A3544" s="112">
        <v>45303</v>
      </c>
      <c r="B3544" s="21" t="s">
        <v>10459</v>
      </c>
      <c r="C3544" s="13" t="s">
        <v>168</v>
      </c>
      <c r="D3544" s="764"/>
      <c r="E3544" s="781"/>
      <c r="F3544" s="141">
        <v>259118</v>
      </c>
      <c r="G3544" s="782">
        <f t="shared" si="69"/>
        <v>-259118</v>
      </c>
      <c r="H3544" s="1215"/>
    </row>
    <row r="3545" spans="1:8" ht="16.5" hidden="1" thickBot="1" x14ac:dyDescent="0.3">
      <c r="A3545" s="112">
        <v>45303</v>
      </c>
      <c r="B3545" s="21" t="s">
        <v>10564</v>
      </c>
      <c r="C3545" s="13" t="s">
        <v>168</v>
      </c>
      <c r="D3545" s="764"/>
      <c r="E3545" s="781"/>
      <c r="F3545" s="784">
        <v>5165</v>
      </c>
      <c r="G3545" s="782">
        <f t="shared" si="69"/>
        <v>-5165</v>
      </c>
      <c r="H3545" s="1216"/>
    </row>
    <row r="3546" spans="1:8" hidden="1" x14ac:dyDescent="0.25">
      <c r="A3546" s="112">
        <v>45304</v>
      </c>
      <c r="B3546" s="21" t="s">
        <v>11864</v>
      </c>
      <c r="C3546" s="13" t="s">
        <v>7465</v>
      </c>
      <c r="D3546" s="764" t="s">
        <v>12206</v>
      </c>
      <c r="E3546" s="22">
        <v>816740</v>
      </c>
      <c r="F3546" s="19"/>
      <c r="G3546" s="14">
        <f t="shared" si="69"/>
        <v>816740</v>
      </c>
      <c r="H3546" s="13"/>
    </row>
    <row r="3547" spans="1:8" hidden="1" x14ac:dyDescent="0.25">
      <c r="A3547" s="112">
        <v>45304</v>
      </c>
      <c r="B3547" s="21" t="s">
        <v>11864</v>
      </c>
      <c r="C3547" s="13" t="s">
        <v>168</v>
      </c>
      <c r="D3547" s="764" t="s">
        <v>12214</v>
      </c>
      <c r="E3547" s="22">
        <v>328130</v>
      </c>
      <c r="F3547" s="19"/>
      <c r="G3547" s="14">
        <f t="shared" si="69"/>
        <v>328130</v>
      </c>
      <c r="H3547" s="13"/>
    </row>
    <row r="3548" spans="1:8" hidden="1" x14ac:dyDescent="0.25">
      <c r="A3548" s="112">
        <v>45304</v>
      </c>
      <c r="B3548" s="21" t="s">
        <v>11864</v>
      </c>
      <c r="C3548" s="13" t="s">
        <v>168</v>
      </c>
      <c r="D3548" s="764" t="s">
        <v>11884</v>
      </c>
      <c r="E3548" s="22">
        <v>151031</v>
      </c>
      <c r="F3548" s="19"/>
      <c r="G3548" s="14">
        <f t="shared" si="69"/>
        <v>151031</v>
      </c>
      <c r="H3548" s="13"/>
    </row>
    <row r="3549" spans="1:8" hidden="1" x14ac:dyDescent="0.25">
      <c r="A3549" s="112">
        <v>45304</v>
      </c>
      <c r="B3549" s="21" t="s">
        <v>11864</v>
      </c>
      <c r="C3549" s="13" t="s">
        <v>180</v>
      </c>
      <c r="D3549" s="764" t="s">
        <v>12218</v>
      </c>
      <c r="E3549" s="22">
        <v>408700</v>
      </c>
      <c r="F3549" s="19"/>
      <c r="G3549" s="14">
        <f t="shared" si="69"/>
        <v>408700</v>
      </c>
      <c r="H3549" s="13"/>
    </row>
    <row r="3550" spans="1:8" hidden="1" x14ac:dyDescent="0.25">
      <c r="A3550" s="112">
        <v>45305</v>
      </c>
      <c r="B3550" s="21" t="s">
        <v>11864</v>
      </c>
      <c r="C3550" s="13" t="s">
        <v>4724</v>
      </c>
      <c r="D3550" s="764"/>
      <c r="E3550" s="22"/>
      <c r="F3550" s="19">
        <v>550000</v>
      </c>
      <c r="G3550" s="14">
        <f t="shared" si="69"/>
        <v>-550000</v>
      </c>
      <c r="H3550" s="13" t="s">
        <v>12148</v>
      </c>
    </row>
    <row r="3551" spans="1:8" hidden="1" x14ac:dyDescent="0.25">
      <c r="A3551" s="112">
        <v>45305</v>
      </c>
      <c r="B3551" s="21" t="s">
        <v>11864</v>
      </c>
      <c r="C3551" s="13" t="s">
        <v>7465</v>
      </c>
      <c r="D3551" s="764" t="s">
        <v>12207</v>
      </c>
      <c r="E3551" s="22">
        <v>831940</v>
      </c>
      <c r="F3551" s="19"/>
      <c r="G3551" s="14">
        <f t="shared" si="69"/>
        <v>831940</v>
      </c>
      <c r="H3551" s="13"/>
    </row>
    <row r="3552" spans="1:8" hidden="1" x14ac:dyDescent="0.25">
      <c r="A3552" s="112">
        <v>45305</v>
      </c>
      <c r="B3552" s="21" t="s">
        <v>11864</v>
      </c>
      <c r="C3552" s="13" t="s">
        <v>168</v>
      </c>
      <c r="D3552" s="764" t="s">
        <v>12215</v>
      </c>
      <c r="E3552" s="22">
        <v>57332</v>
      </c>
      <c r="F3552" s="19"/>
      <c r="G3552" s="14">
        <f t="shared" si="69"/>
        <v>57332</v>
      </c>
      <c r="H3552" s="13"/>
    </row>
    <row r="3553" spans="1:8" hidden="1" x14ac:dyDescent="0.25">
      <c r="A3553" s="112">
        <v>45307</v>
      </c>
      <c r="B3553" s="21" t="s">
        <v>10890</v>
      </c>
      <c r="C3553" s="13" t="s">
        <v>180</v>
      </c>
      <c r="D3553" s="764" t="s">
        <v>12219</v>
      </c>
      <c r="E3553" s="22">
        <v>36300</v>
      </c>
      <c r="F3553" s="19"/>
      <c r="G3553" s="14">
        <f t="shared" si="69"/>
        <v>36300</v>
      </c>
      <c r="H3553" s="13"/>
    </row>
    <row r="3554" spans="1:8" hidden="1" x14ac:dyDescent="0.25">
      <c r="A3554" s="112">
        <v>45307</v>
      </c>
      <c r="B3554" s="21" t="s">
        <v>10890</v>
      </c>
      <c r="C3554" s="13" t="s">
        <v>12457</v>
      </c>
      <c r="D3554" s="764" t="s">
        <v>8956</v>
      </c>
      <c r="E3554" s="22">
        <v>57719</v>
      </c>
      <c r="F3554" s="19"/>
      <c r="G3554" s="14">
        <f t="shared" si="69"/>
        <v>57719</v>
      </c>
      <c r="H3554" s="13"/>
    </row>
    <row r="3555" spans="1:8" hidden="1" x14ac:dyDescent="0.25">
      <c r="A3555" s="112">
        <v>45309</v>
      </c>
      <c r="B3555" s="21" t="s">
        <v>11864</v>
      </c>
      <c r="C3555" s="13" t="s">
        <v>168</v>
      </c>
      <c r="D3555" s="764" t="s">
        <v>12216</v>
      </c>
      <c r="E3555" s="22">
        <v>24244</v>
      </c>
      <c r="F3555" s="19"/>
      <c r="G3555" s="14">
        <f t="shared" si="69"/>
        <v>24244</v>
      </c>
      <c r="H3555" s="13"/>
    </row>
    <row r="3556" spans="1:8" hidden="1" x14ac:dyDescent="0.25">
      <c r="A3556" s="112">
        <v>45309</v>
      </c>
      <c r="B3556" s="21" t="s">
        <v>10890</v>
      </c>
      <c r="C3556" s="13" t="s">
        <v>168</v>
      </c>
      <c r="D3556" s="764" t="s">
        <v>12217</v>
      </c>
      <c r="E3556" s="22">
        <v>28900</v>
      </c>
      <c r="F3556" s="19"/>
      <c r="G3556" s="14">
        <f t="shared" si="69"/>
        <v>28900</v>
      </c>
      <c r="H3556" s="13"/>
    </row>
    <row r="3557" spans="1:8" hidden="1" x14ac:dyDescent="0.25">
      <c r="A3557" s="112">
        <v>45309</v>
      </c>
      <c r="B3557" s="21" t="s">
        <v>10890</v>
      </c>
      <c r="C3557" s="13" t="s">
        <v>166</v>
      </c>
      <c r="D3557" s="764" t="s">
        <v>12441</v>
      </c>
      <c r="E3557" s="22">
        <v>5100</v>
      </c>
      <c r="F3557" s="19"/>
      <c r="G3557" s="14">
        <f t="shared" si="69"/>
        <v>5100</v>
      </c>
      <c r="H3557" s="13"/>
    </row>
    <row r="3558" spans="1:8" hidden="1" x14ac:dyDescent="0.25">
      <c r="A3558" s="112">
        <v>45310</v>
      </c>
      <c r="B3558" s="21" t="s">
        <v>10890</v>
      </c>
      <c r="C3558" s="13" t="s">
        <v>166</v>
      </c>
      <c r="D3558" s="764" t="s">
        <v>12442</v>
      </c>
      <c r="E3558" s="22">
        <v>7000</v>
      </c>
      <c r="F3558" s="19"/>
      <c r="G3558" s="14">
        <f t="shared" si="69"/>
        <v>7000</v>
      </c>
      <c r="H3558" s="13"/>
    </row>
    <row r="3559" spans="1:8" hidden="1" x14ac:dyDescent="0.25">
      <c r="A3559" s="112">
        <v>45310</v>
      </c>
      <c r="B3559" s="21" t="s">
        <v>8645</v>
      </c>
      <c r="C3559" s="13" t="s">
        <v>5186</v>
      </c>
      <c r="D3559" s="764"/>
      <c r="E3559" s="22"/>
      <c r="F3559" s="19">
        <v>200000</v>
      </c>
      <c r="G3559" s="14">
        <f t="shared" si="68"/>
        <v>-200000</v>
      </c>
      <c r="H3559" s="1208" t="s">
        <v>13014</v>
      </c>
    </row>
    <row r="3560" spans="1:8" hidden="1" x14ac:dyDescent="0.25">
      <c r="A3560" s="112">
        <v>45310</v>
      </c>
      <c r="B3560" s="21" t="s">
        <v>8856</v>
      </c>
      <c r="C3560" s="13" t="s">
        <v>5186</v>
      </c>
      <c r="D3560" s="764"/>
      <c r="E3560" s="22"/>
      <c r="F3560" s="19">
        <v>200000</v>
      </c>
      <c r="G3560" s="14">
        <f t="shared" si="68"/>
        <v>-200000</v>
      </c>
      <c r="H3560" s="1210"/>
    </row>
    <row r="3561" spans="1:8" hidden="1" x14ac:dyDescent="0.25">
      <c r="A3561" s="112">
        <v>45310</v>
      </c>
      <c r="B3561" s="21" t="s">
        <v>11864</v>
      </c>
      <c r="C3561" s="13" t="s">
        <v>4724</v>
      </c>
      <c r="D3561" s="764"/>
      <c r="E3561" s="22">
        <v>1680000</v>
      </c>
      <c r="F3561" s="19"/>
      <c r="G3561" s="14">
        <f t="shared" si="68"/>
        <v>1680000</v>
      </c>
      <c r="H3561" s="13"/>
    </row>
    <row r="3562" spans="1:8" hidden="1" x14ac:dyDescent="0.25">
      <c r="A3562" s="112">
        <v>45310</v>
      </c>
      <c r="B3562" s="21" t="s">
        <v>11864</v>
      </c>
      <c r="C3562" s="13" t="s">
        <v>4724</v>
      </c>
      <c r="D3562" s="764"/>
      <c r="E3562" s="22"/>
      <c r="F3562" s="19">
        <v>600000</v>
      </c>
      <c r="G3562" s="14">
        <f t="shared" si="68"/>
        <v>-600000</v>
      </c>
      <c r="H3562" s="13" t="s">
        <v>12114</v>
      </c>
    </row>
    <row r="3563" spans="1:8" hidden="1" x14ac:dyDescent="0.25">
      <c r="A3563" s="112">
        <v>45310</v>
      </c>
      <c r="B3563" s="21" t="s">
        <v>8034</v>
      </c>
      <c r="C3563" s="13" t="s">
        <v>3010</v>
      </c>
      <c r="D3563" s="764"/>
      <c r="E3563" s="22"/>
      <c r="F3563" s="19">
        <v>56522</v>
      </c>
      <c r="G3563" s="14">
        <f t="shared" si="68"/>
        <v>-56522</v>
      </c>
      <c r="H3563" s="13" t="s">
        <v>4976</v>
      </c>
    </row>
    <row r="3564" spans="1:8" hidden="1" x14ac:dyDescent="0.25">
      <c r="A3564" s="112">
        <v>45310</v>
      </c>
      <c r="B3564" s="21" t="s">
        <v>8034</v>
      </c>
      <c r="C3564" s="13" t="s">
        <v>8445</v>
      </c>
      <c r="D3564" s="764"/>
      <c r="E3564" s="22"/>
      <c r="F3564" s="19">
        <v>24000</v>
      </c>
      <c r="G3564" s="14">
        <f t="shared" si="68"/>
        <v>-24000</v>
      </c>
      <c r="H3564" s="13" t="s">
        <v>4976</v>
      </c>
    </row>
    <row r="3565" spans="1:8" hidden="1" x14ac:dyDescent="0.25">
      <c r="A3565" s="112">
        <v>45310</v>
      </c>
      <c r="B3565" s="21" t="s">
        <v>2932</v>
      </c>
      <c r="C3565" s="13" t="s">
        <v>10100</v>
      </c>
      <c r="D3565" s="764"/>
      <c r="E3565" s="22"/>
      <c r="F3565" s="19">
        <v>76350</v>
      </c>
      <c r="G3565" s="14">
        <f t="shared" si="68"/>
        <v>-76350</v>
      </c>
      <c r="H3565" s="13" t="s">
        <v>4976</v>
      </c>
    </row>
    <row r="3566" spans="1:8" hidden="1" x14ac:dyDescent="0.25">
      <c r="A3566" s="112">
        <v>45310</v>
      </c>
      <c r="B3566" s="21" t="s">
        <v>8034</v>
      </c>
      <c r="C3566" s="13" t="s">
        <v>161</v>
      </c>
      <c r="D3566" s="764"/>
      <c r="E3566" s="22"/>
      <c r="F3566" s="19">
        <v>33213</v>
      </c>
      <c r="G3566" s="14">
        <f t="shared" si="68"/>
        <v>-33213</v>
      </c>
      <c r="H3566" s="13" t="s">
        <v>4976</v>
      </c>
    </row>
    <row r="3567" spans="1:8" hidden="1" x14ac:dyDescent="0.25">
      <c r="A3567" s="112">
        <v>45310</v>
      </c>
      <c r="B3567" s="21" t="s">
        <v>1399</v>
      </c>
      <c r="C3567" s="13" t="s">
        <v>1814</v>
      </c>
      <c r="D3567" s="764"/>
      <c r="E3567" s="22"/>
      <c r="F3567" s="19">
        <v>101800</v>
      </c>
      <c r="G3567" s="14">
        <f t="shared" si="68"/>
        <v>-101800</v>
      </c>
      <c r="H3567" s="13" t="s">
        <v>4976</v>
      </c>
    </row>
    <row r="3568" spans="1:8" hidden="1" x14ac:dyDescent="0.25">
      <c r="A3568" s="112">
        <v>45310</v>
      </c>
      <c r="B3568" s="21" t="s">
        <v>4720</v>
      </c>
      <c r="C3568" s="13" t="s">
        <v>1814</v>
      </c>
      <c r="D3568" s="764"/>
      <c r="E3568" s="22"/>
      <c r="F3568" s="19">
        <v>99334</v>
      </c>
      <c r="G3568" s="14">
        <f t="shared" si="68"/>
        <v>-99334</v>
      </c>
      <c r="H3568" s="13" t="s">
        <v>4976</v>
      </c>
    </row>
    <row r="3569" spans="1:8" hidden="1" x14ac:dyDescent="0.25">
      <c r="A3569" s="112">
        <v>45310</v>
      </c>
      <c r="B3569" s="21" t="s">
        <v>10220</v>
      </c>
      <c r="C3569" s="13" t="s">
        <v>11302</v>
      </c>
      <c r="D3569" s="764"/>
      <c r="E3569" s="22"/>
      <c r="F3569" s="19">
        <v>120000</v>
      </c>
      <c r="G3569" s="14">
        <f t="shared" si="68"/>
        <v>-120000</v>
      </c>
      <c r="H3569" s="13" t="s">
        <v>12244</v>
      </c>
    </row>
    <row r="3570" spans="1:8" hidden="1" x14ac:dyDescent="0.25">
      <c r="A3570" s="112">
        <v>45311</v>
      </c>
      <c r="B3570" s="21" t="s">
        <v>11864</v>
      </c>
      <c r="C3570" s="13" t="s">
        <v>7465</v>
      </c>
      <c r="D3570" s="764" t="s">
        <v>11775</v>
      </c>
      <c r="E3570" s="22">
        <v>774131</v>
      </c>
      <c r="F3570" s="19"/>
      <c r="G3570" s="14">
        <f t="shared" si="68"/>
        <v>774131</v>
      </c>
      <c r="H3570" s="13"/>
    </row>
    <row r="3571" spans="1:8" hidden="1" x14ac:dyDescent="0.25">
      <c r="A3571" s="112">
        <v>45313</v>
      </c>
      <c r="B3571" s="21" t="s">
        <v>11864</v>
      </c>
      <c r="C3571" s="13" t="s">
        <v>180</v>
      </c>
      <c r="D3571" s="764"/>
      <c r="E3571" s="22"/>
      <c r="F3571" s="19">
        <v>1119250</v>
      </c>
      <c r="G3571" s="14">
        <f t="shared" si="68"/>
        <v>-1119250</v>
      </c>
      <c r="H3571" s="13" t="s">
        <v>12220</v>
      </c>
    </row>
    <row r="3572" spans="1:8" hidden="1" x14ac:dyDescent="0.25">
      <c r="A3572" s="112">
        <v>45313</v>
      </c>
      <c r="B3572" s="21" t="s">
        <v>12171</v>
      </c>
      <c r="C3572" s="13" t="s">
        <v>180</v>
      </c>
      <c r="D3572" s="764" t="s">
        <v>12276</v>
      </c>
      <c r="E3572" s="22">
        <v>33710</v>
      </c>
      <c r="F3572" s="19"/>
      <c r="G3572" s="14">
        <f t="shared" si="68"/>
        <v>33710</v>
      </c>
      <c r="H3572" s="13" t="s">
        <v>341</v>
      </c>
    </row>
    <row r="3573" spans="1:8" hidden="1" x14ac:dyDescent="0.25">
      <c r="A3573" s="112">
        <v>45313</v>
      </c>
      <c r="B3573" s="21" t="s">
        <v>12171</v>
      </c>
      <c r="C3573" s="13" t="s">
        <v>180</v>
      </c>
      <c r="D3573" s="764" t="s">
        <v>12277</v>
      </c>
      <c r="E3573" s="22">
        <v>712701</v>
      </c>
      <c r="F3573" s="19"/>
      <c r="G3573" s="14">
        <f t="shared" si="68"/>
        <v>712701</v>
      </c>
      <c r="H3573" s="13" t="s">
        <v>12278</v>
      </c>
    </row>
    <row r="3574" spans="1:8" hidden="1" x14ac:dyDescent="0.25">
      <c r="A3574" s="112">
        <v>45313</v>
      </c>
      <c r="B3574" s="21" t="s">
        <v>12171</v>
      </c>
      <c r="C3574" s="13" t="s">
        <v>8384</v>
      </c>
      <c r="D3574" s="764" t="s">
        <v>12353</v>
      </c>
      <c r="E3574" s="22">
        <v>128444</v>
      </c>
      <c r="F3574" s="19"/>
      <c r="G3574" s="14">
        <f t="shared" si="68"/>
        <v>128444</v>
      </c>
      <c r="H3574" s="13"/>
    </row>
    <row r="3575" spans="1:8" hidden="1" x14ac:dyDescent="0.25">
      <c r="A3575" s="112">
        <v>45313</v>
      </c>
      <c r="B3575" s="21" t="s">
        <v>12171</v>
      </c>
      <c r="C3575" s="13" t="s">
        <v>166</v>
      </c>
      <c r="D3575" s="764" t="s">
        <v>12443</v>
      </c>
      <c r="E3575" s="22">
        <v>140000</v>
      </c>
      <c r="F3575" s="19"/>
      <c r="G3575" s="14">
        <f t="shared" si="68"/>
        <v>140000</v>
      </c>
      <c r="H3575" s="13"/>
    </row>
    <row r="3576" spans="1:8" hidden="1" x14ac:dyDescent="0.25">
      <c r="A3576" s="112">
        <v>45314</v>
      </c>
      <c r="B3576" s="21" t="s">
        <v>12171</v>
      </c>
      <c r="C3576" s="13" t="s">
        <v>166</v>
      </c>
      <c r="D3576" s="764" t="s">
        <v>12444</v>
      </c>
      <c r="E3576" s="22">
        <v>140000</v>
      </c>
      <c r="F3576" s="19"/>
      <c r="G3576" s="14">
        <f t="shared" si="68"/>
        <v>140000</v>
      </c>
      <c r="H3576" s="13"/>
    </row>
    <row r="3577" spans="1:8" hidden="1" x14ac:dyDescent="0.25">
      <c r="A3577" s="112">
        <v>45314</v>
      </c>
      <c r="B3577" s="21" t="s">
        <v>11864</v>
      </c>
      <c r="C3577" s="13" t="s">
        <v>7465</v>
      </c>
      <c r="D3577" s="764" t="s">
        <v>12279</v>
      </c>
      <c r="E3577" s="22">
        <v>816740</v>
      </c>
      <c r="F3577" s="19"/>
      <c r="G3577" s="14">
        <f t="shared" si="68"/>
        <v>816740</v>
      </c>
      <c r="H3577" s="13"/>
    </row>
    <row r="3578" spans="1:8" hidden="1" x14ac:dyDescent="0.25">
      <c r="A3578" s="112">
        <v>45315</v>
      </c>
      <c r="B3578" s="21" t="s">
        <v>11864</v>
      </c>
      <c r="C3578" s="13" t="s">
        <v>7465</v>
      </c>
      <c r="D3578" s="764" t="s">
        <v>12280</v>
      </c>
      <c r="E3578" s="22">
        <v>45600</v>
      </c>
      <c r="F3578" s="19"/>
      <c r="G3578" s="14">
        <f t="shared" si="68"/>
        <v>45600</v>
      </c>
      <c r="H3578" s="13"/>
    </row>
    <row r="3579" spans="1:8" hidden="1" x14ac:dyDescent="0.25">
      <c r="A3579" s="112">
        <v>45315</v>
      </c>
      <c r="B3579" s="21" t="s">
        <v>12171</v>
      </c>
      <c r="C3579" s="13" t="s">
        <v>166</v>
      </c>
      <c r="D3579" s="764" t="s">
        <v>12445</v>
      </c>
      <c r="E3579" s="22">
        <v>140000</v>
      </c>
      <c r="F3579" s="19"/>
      <c r="G3579" s="14">
        <f t="shared" si="68"/>
        <v>140000</v>
      </c>
      <c r="H3579" s="13"/>
    </row>
    <row r="3580" spans="1:8" hidden="1" x14ac:dyDescent="0.25">
      <c r="A3580" s="112">
        <v>45315</v>
      </c>
      <c r="B3580" s="21" t="s">
        <v>10220</v>
      </c>
      <c r="C3580" s="13" t="s">
        <v>7465</v>
      </c>
      <c r="D3580" s="764"/>
      <c r="E3580" s="22"/>
      <c r="F3580" s="19">
        <v>1000000</v>
      </c>
      <c r="G3580" s="14">
        <f t="shared" si="68"/>
        <v>-1000000</v>
      </c>
      <c r="H3580" s="13" t="s">
        <v>12002</v>
      </c>
    </row>
    <row r="3581" spans="1:8" hidden="1" x14ac:dyDescent="0.25">
      <c r="A3581" s="112">
        <v>45315</v>
      </c>
      <c r="B3581" s="21" t="s">
        <v>12171</v>
      </c>
      <c r="C3581" s="13" t="s">
        <v>8888</v>
      </c>
      <c r="D3581" s="764"/>
      <c r="E3581" s="22">
        <v>312552</v>
      </c>
      <c r="F3581" s="19"/>
      <c r="G3581" s="14">
        <f t="shared" si="68"/>
        <v>312552</v>
      </c>
      <c r="H3581" s="13"/>
    </row>
    <row r="3582" spans="1:8" hidden="1" x14ac:dyDescent="0.25">
      <c r="A3582" s="112">
        <v>45315</v>
      </c>
      <c r="B3582" s="21" t="s">
        <v>12171</v>
      </c>
      <c r="C3582" s="13" t="s">
        <v>8888</v>
      </c>
      <c r="D3582" s="764"/>
      <c r="E3582" s="22"/>
      <c r="F3582" s="19">
        <v>150000</v>
      </c>
      <c r="G3582" s="14">
        <f t="shared" si="68"/>
        <v>-150000</v>
      </c>
      <c r="H3582" s="13" t="s">
        <v>12268</v>
      </c>
    </row>
    <row r="3583" spans="1:8" hidden="1" x14ac:dyDescent="0.25">
      <c r="A3583" s="112">
        <v>45315</v>
      </c>
      <c r="B3583" s="21" t="s">
        <v>11864</v>
      </c>
      <c r="C3583" s="13" t="s">
        <v>8384</v>
      </c>
      <c r="D3583" s="764" t="s">
        <v>12354</v>
      </c>
      <c r="E3583" s="22">
        <v>2308000</v>
      </c>
      <c r="F3583" s="19"/>
      <c r="G3583" s="14">
        <f t="shared" si="68"/>
        <v>2308000</v>
      </c>
      <c r="H3583" s="13"/>
    </row>
    <row r="3584" spans="1:8" hidden="1" x14ac:dyDescent="0.25">
      <c r="A3584" s="112">
        <v>45315</v>
      </c>
      <c r="B3584" s="21" t="s">
        <v>10890</v>
      </c>
      <c r="C3584" s="13" t="s">
        <v>8384</v>
      </c>
      <c r="D3584" s="764" t="s">
        <v>12355</v>
      </c>
      <c r="E3584" s="22">
        <v>20637</v>
      </c>
      <c r="F3584" s="19"/>
      <c r="G3584" s="14">
        <f t="shared" si="68"/>
        <v>20637</v>
      </c>
      <c r="H3584" s="13"/>
    </row>
    <row r="3585" spans="1:8" hidden="1" x14ac:dyDescent="0.25">
      <c r="A3585" s="112">
        <v>45315</v>
      </c>
      <c r="B3585" s="21" t="s">
        <v>9820</v>
      </c>
      <c r="C3585" s="13" t="s">
        <v>8384</v>
      </c>
      <c r="D3585" s="764" t="s">
        <v>12356</v>
      </c>
      <c r="E3585" s="22">
        <v>15317</v>
      </c>
      <c r="F3585" s="19"/>
      <c r="G3585" s="14">
        <f t="shared" si="68"/>
        <v>15317</v>
      </c>
      <c r="H3585" s="13"/>
    </row>
    <row r="3586" spans="1:8" hidden="1" x14ac:dyDescent="0.25">
      <c r="A3586" s="112">
        <v>45316</v>
      </c>
      <c r="B3586" s="21" t="s">
        <v>10220</v>
      </c>
      <c r="C3586" s="13" t="s">
        <v>164</v>
      </c>
      <c r="D3586" s="764" t="s">
        <v>12455</v>
      </c>
      <c r="E3586" s="22">
        <v>6729</v>
      </c>
      <c r="F3586" s="19"/>
      <c r="G3586" s="14">
        <f t="shared" si="68"/>
        <v>6729</v>
      </c>
      <c r="H3586" s="13"/>
    </row>
    <row r="3587" spans="1:8" hidden="1" x14ac:dyDescent="0.25">
      <c r="A3587" s="112">
        <v>45316</v>
      </c>
      <c r="B3587" s="21" t="s">
        <v>10890</v>
      </c>
      <c r="C3587" s="13" t="s">
        <v>12457</v>
      </c>
      <c r="D3587" s="764" t="s">
        <v>9233</v>
      </c>
      <c r="E3587" s="22">
        <v>27608</v>
      </c>
      <c r="F3587" s="19"/>
      <c r="G3587" s="14">
        <f t="shared" si="68"/>
        <v>27608</v>
      </c>
      <c r="H3587" s="13"/>
    </row>
    <row r="3588" spans="1:8" hidden="1" x14ac:dyDescent="0.25">
      <c r="A3588" s="112">
        <v>45316</v>
      </c>
      <c r="B3588" s="21" t="s">
        <v>11864</v>
      </c>
      <c r="C3588" s="13" t="s">
        <v>6845</v>
      </c>
      <c r="D3588" s="764"/>
      <c r="E3588" s="22">
        <v>903164</v>
      </c>
      <c r="F3588" s="19"/>
      <c r="G3588" s="14">
        <f t="shared" si="68"/>
        <v>903164</v>
      </c>
      <c r="H3588" s="13"/>
    </row>
    <row r="3589" spans="1:8" hidden="1" x14ac:dyDescent="0.25">
      <c r="A3589" s="112">
        <v>45316</v>
      </c>
      <c r="B3589" s="21" t="s">
        <v>11864</v>
      </c>
      <c r="C3589" s="13" t="s">
        <v>6845</v>
      </c>
      <c r="D3589" s="764"/>
      <c r="E3589" s="22"/>
      <c r="F3589" s="19">
        <v>500000</v>
      </c>
      <c r="G3589" s="14">
        <f t="shared" si="68"/>
        <v>-500000</v>
      </c>
      <c r="H3589" s="13" t="s">
        <v>12002</v>
      </c>
    </row>
    <row r="3590" spans="1:8" hidden="1" x14ac:dyDescent="0.25">
      <c r="A3590" s="112">
        <v>45316</v>
      </c>
      <c r="B3590" s="21" t="s">
        <v>11864</v>
      </c>
      <c r="C3590" s="13" t="s">
        <v>8384</v>
      </c>
      <c r="D3590" s="764"/>
      <c r="E3590" s="22"/>
      <c r="F3590" s="19">
        <v>1000000</v>
      </c>
      <c r="G3590" s="14">
        <f t="shared" si="68"/>
        <v>-1000000</v>
      </c>
      <c r="H3590" s="13" t="s">
        <v>12282</v>
      </c>
    </row>
    <row r="3591" spans="1:8" hidden="1" x14ac:dyDescent="0.25">
      <c r="A3591" s="112">
        <v>45317</v>
      </c>
      <c r="B3591" s="21" t="s">
        <v>10890</v>
      </c>
      <c r="C3591" s="13" t="s">
        <v>166</v>
      </c>
      <c r="D3591" s="764" t="s">
        <v>12446</v>
      </c>
      <c r="E3591" s="22">
        <v>22950</v>
      </c>
      <c r="F3591" s="19"/>
      <c r="G3591" s="14">
        <f t="shared" si="68"/>
        <v>22950</v>
      </c>
      <c r="H3591" s="13"/>
    </row>
    <row r="3592" spans="1:8" hidden="1" x14ac:dyDescent="0.25">
      <c r="A3592" s="112">
        <v>45317</v>
      </c>
      <c r="B3592" s="21" t="s">
        <v>10564</v>
      </c>
      <c r="C3592" s="13" t="s">
        <v>8082</v>
      </c>
      <c r="D3592" s="764"/>
      <c r="E3592" s="22"/>
      <c r="F3592" s="19">
        <v>500000</v>
      </c>
      <c r="G3592" s="14">
        <f t="shared" si="68"/>
        <v>-500000</v>
      </c>
      <c r="H3592" s="13" t="s">
        <v>12300</v>
      </c>
    </row>
    <row r="3593" spans="1:8" hidden="1" x14ac:dyDescent="0.25">
      <c r="A3593" s="112">
        <v>45317</v>
      </c>
      <c r="B3593" s="21" t="s">
        <v>10890</v>
      </c>
      <c r="C3593" s="13" t="s">
        <v>7947</v>
      </c>
      <c r="D3593" s="764"/>
      <c r="E3593" s="22"/>
      <c r="F3593" s="19">
        <v>500000</v>
      </c>
      <c r="G3593" s="14">
        <f t="shared" si="68"/>
        <v>-500000</v>
      </c>
      <c r="H3593" s="13" t="s">
        <v>12297</v>
      </c>
    </row>
    <row r="3594" spans="1:8" hidden="1" x14ac:dyDescent="0.25">
      <c r="A3594" s="112">
        <v>45320</v>
      </c>
      <c r="B3594" s="21" t="s">
        <v>9820</v>
      </c>
      <c r="C3594" s="13" t="s">
        <v>180</v>
      </c>
      <c r="D3594" s="764"/>
      <c r="E3594" s="22"/>
      <c r="F3594" s="19">
        <v>491000</v>
      </c>
      <c r="G3594" s="14">
        <f t="shared" si="68"/>
        <v>-491000</v>
      </c>
      <c r="H3594" s="13" t="s">
        <v>12323</v>
      </c>
    </row>
    <row r="3595" spans="1:8" hidden="1" x14ac:dyDescent="0.25">
      <c r="A3595" s="112">
        <v>45320</v>
      </c>
      <c r="B3595" s="21" t="s">
        <v>11864</v>
      </c>
      <c r="C3595" s="13" t="s">
        <v>7465</v>
      </c>
      <c r="D3595" s="764"/>
      <c r="E3595" s="22"/>
      <c r="F3595" s="19">
        <v>650000</v>
      </c>
      <c r="G3595" s="14">
        <f t="shared" si="68"/>
        <v>-650000</v>
      </c>
      <c r="H3595" s="13" t="s">
        <v>12324</v>
      </c>
    </row>
    <row r="3596" spans="1:8" hidden="1" x14ac:dyDescent="0.25">
      <c r="A3596" s="112">
        <v>45320</v>
      </c>
      <c r="B3596" s="21" t="s">
        <v>10564</v>
      </c>
      <c r="C3596" s="13" t="s">
        <v>7465</v>
      </c>
      <c r="D3596" s="764"/>
      <c r="E3596" s="22"/>
      <c r="F3596" s="19">
        <v>700000</v>
      </c>
      <c r="G3596" s="14">
        <f t="shared" ref="G3596:G3698" si="70">E3596-F3596</f>
        <v>-700000</v>
      </c>
      <c r="H3596" s="13" t="s">
        <v>12324</v>
      </c>
    </row>
    <row r="3597" spans="1:8" hidden="1" x14ac:dyDescent="0.25">
      <c r="A3597" s="112">
        <v>45320</v>
      </c>
      <c r="B3597" s="21" t="s">
        <v>8547</v>
      </c>
      <c r="C3597" s="13" t="s">
        <v>7465</v>
      </c>
      <c r="D3597" s="764" t="s">
        <v>12352</v>
      </c>
      <c r="E3597" s="22">
        <v>174312</v>
      </c>
      <c r="F3597" s="19"/>
      <c r="G3597" s="14">
        <f t="shared" si="70"/>
        <v>174312</v>
      </c>
      <c r="H3597" s="13"/>
    </row>
    <row r="3598" spans="1:8" hidden="1" x14ac:dyDescent="0.25">
      <c r="A3598" s="112">
        <v>45320</v>
      </c>
      <c r="B3598" s="21" t="s">
        <v>11586</v>
      </c>
      <c r="C3598" s="13" t="s">
        <v>180</v>
      </c>
      <c r="D3598" s="764" t="s">
        <v>12450</v>
      </c>
      <c r="E3598" s="22">
        <v>127710</v>
      </c>
      <c r="F3598" s="19"/>
      <c r="G3598" s="14">
        <f t="shared" si="70"/>
        <v>127710</v>
      </c>
      <c r="H3598" s="13"/>
    </row>
    <row r="3599" spans="1:8" hidden="1" x14ac:dyDescent="0.25">
      <c r="A3599" s="112">
        <v>45321</v>
      </c>
      <c r="B3599" s="21" t="s">
        <v>12171</v>
      </c>
      <c r="C3599" s="13" t="s">
        <v>180</v>
      </c>
      <c r="D3599" s="764" t="s">
        <v>12451</v>
      </c>
      <c r="E3599" s="22">
        <v>63855</v>
      </c>
      <c r="F3599" s="19"/>
      <c r="G3599" s="14">
        <f t="shared" si="70"/>
        <v>63855</v>
      </c>
      <c r="H3599" s="13"/>
    </row>
    <row r="3600" spans="1:8" hidden="1" x14ac:dyDescent="0.25">
      <c r="A3600" s="112">
        <v>45321</v>
      </c>
      <c r="B3600" s="21" t="s">
        <v>11864</v>
      </c>
      <c r="C3600" s="13" t="s">
        <v>7465</v>
      </c>
      <c r="D3600" s="764" t="s">
        <v>12347</v>
      </c>
      <c r="E3600" s="22">
        <v>789331</v>
      </c>
      <c r="F3600" s="19"/>
      <c r="G3600" s="14">
        <f t="shared" si="70"/>
        <v>789331</v>
      </c>
      <c r="H3600" s="13"/>
    </row>
    <row r="3601" spans="1:8" hidden="1" x14ac:dyDescent="0.25">
      <c r="A3601" s="112">
        <v>45321</v>
      </c>
      <c r="B3601" s="21" t="s">
        <v>12171</v>
      </c>
      <c r="C3601" s="13" t="s">
        <v>166</v>
      </c>
      <c r="D3601" s="764" t="s">
        <v>12447</v>
      </c>
      <c r="E3601" s="22">
        <v>140000</v>
      </c>
      <c r="F3601" s="19"/>
      <c r="G3601" s="14">
        <f t="shared" si="70"/>
        <v>140000</v>
      </c>
      <c r="H3601" s="13"/>
    </row>
    <row r="3602" spans="1:8" hidden="1" x14ac:dyDescent="0.25">
      <c r="A3602" s="112">
        <v>45321</v>
      </c>
      <c r="B3602" s="21" t="s">
        <v>12171</v>
      </c>
      <c r="C3602" s="13" t="s">
        <v>166</v>
      </c>
      <c r="D3602" s="764" t="s">
        <v>12448</v>
      </c>
      <c r="E3602" s="22">
        <v>140000</v>
      </c>
      <c r="F3602" s="19"/>
      <c r="G3602" s="14">
        <f t="shared" si="70"/>
        <v>140000</v>
      </c>
      <c r="H3602" s="13"/>
    </row>
    <row r="3603" spans="1:8" hidden="1" x14ac:dyDescent="0.25">
      <c r="A3603" s="112">
        <v>45321</v>
      </c>
      <c r="B3603" s="21" t="s">
        <v>11864</v>
      </c>
      <c r="C3603" s="13" t="s">
        <v>12350</v>
      </c>
      <c r="D3603" s="764" t="s">
        <v>12351</v>
      </c>
      <c r="E3603" s="22">
        <v>169119</v>
      </c>
      <c r="F3603" s="19"/>
      <c r="G3603" s="14">
        <f t="shared" si="70"/>
        <v>169119</v>
      </c>
      <c r="H3603" s="13"/>
    </row>
    <row r="3604" spans="1:8" hidden="1" x14ac:dyDescent="0.25">
      <c r="A3604" s="112">
        <v>45321</v>
      </c>
      <c r="B3604" s="21" t="s">
        <v>11864</v>
      </c>
      <c r="C3604" s="13" t="s">
        <v>169</v>
      </c>
      <c r="D3604" s="764" t="s">
        <v>11189</v>
      </c>
      <c r="E3604" s="22">
        <v>73000</v>
      </c>
      <c r="F3604" s="19"/>
      <c r="G3604" s="14">
        <f t="shared" si="70"/>
        <v>73000</v>
      </c>
      <c r="H3604" s="13"/>
    </row>
    <row r="3605" spans="1:8" hidden="1" x14ac:dyDescent="0.25">
      <c r="A3605" s="112">
        <v>45321</v>
      </c>
      <c r="B3605" s="21" t="s">
        <v>10890</v>
      </c>
      <c r="C3605" s="13" t="s">
        <v>7947</v>
      </c>
      <c r="D3605" s="764" t="s">
        <v>14453</v>
      </c>
      <c r="E3605" s="22">
        <v>1200000</v>
      </c>
      <c r="F3605" s="19"/>
      <c r="G3605" s="14">
        <f t="shared" ref="G3605" si="71">E3605-F3605</f>
        <v>1200000</v>
      </c>
      <c r="H3605" s="13"/>
    </row>
    <row r="3606" spans="1:8" hidden="1" x14ac:dyDescent="0.25">
      <c r="A3606" s="112">
        <v>45322</v>
      </c>
      <c r="B3606" s="21" t="s">
        <v>9974</v>
      </c>
      <c r="C3606" s="13" t="s">
        <v>169</v>
      </c>
      <c r="D3606" s="764"/>
      <c r="E3606" s="22"/>
      <c r="F3606" s="19">
        <v>100000</v>
      </c>
      <c r="G3606" s="14">
        <f t="shared" si="70"/>
        <v>-100000</v>
      </c>
      <c r="H3606" s="1223" t="s">
        <v>13007</v>
      </c>
    </row>
    <row r="3607" spans="1:8" hidden="1" x14ac:dyDescent="0.25">
      <c r="A3607" s="112">
        <v>45322</v>
      </c>
      <c r="B3607" s="21" t="s">
        <v>10564</v>
      </c>
      <c r="C3607" s="13" t="s">
        <v>169</v>
      </c>
      <c r="D3607" s="764"/>
      <c r="E3607" s="22"/>
      <c r="F3607" s="19">
        <v>200000</v>
      </c>
      <c r="G3607" s="14">
        <f t="shared" si="70"/>
        <v>-200000</v>
      </c>
      <c r="H3607" s="1225"/>
    </row>
    <row r="3608" spans="1:8" hidden="1" x14ac:dyDescent="0.25">
      <c r="A3608" s="112">
        <v>45322</v>
      </c>
      <c r="B3608" s="21" t="s">
        <v>11864</v>
      </c>
      <c r="C3608" s="13" t="s">
        <v>166</v>
      </c>
      <c r="D3608" s="764" t="s">
        <v>12449</v>
      </c>
      <c r="E3608" s="22">
        <v>56000</v>
      </c>
      <c r="F3608" s="19"/>
      <c r="G3608" s="14">
        <f t="shared" si="70"/>
        <v>56000</v>
      </c>
      <c r="H3608" s="13"/>
    </row>
    <row r="3609" spans="1:8" hidden="1" x14ac:dyDescent="0.25">
      <c r="A3609" s="112">
        <v>45323</v>
      </c>
      <c r="B3609" s="21" t="s">
        <v>11864</v>
      </c>
      <c r="C3609" s="13" t="s">
        <v>8384</v>
      </c>
      <c r="D3609" s="764" t="s">
        <v>12435</v>
      </c>
      <c r="E3609" s="22">
        <v>294353</v>
      </c>
      <c r="F3609" s="19"/>
      <c r="G3609" s="14">
        <f t="shared" si="70"/>
        <v>294353</v>
      </c>
      <c r="H3609" s="13"/>
    </row>
    <row r="3610" spans="1:8" hidden="1" x14ac:dyDescent="0.25">
      <c r="A3610" s="112">
        <v>45323</v>
      </c>
      <c r="B3610" s="21" t="s">
        <v>9820</v>
      </c>
      <c r="C3610" s="13" t="s">
        <v>8384</v>
      </c>
      <c r="D3610" s="764" t="s">
        <v>12436</v>
      </c>
      <c r="E3610" s="22">
        <v>186369</v>
      </c>
      <c r="F3610" s="19"/>
      <c r="G3610" s="14">
        <f t="shared" si="70"/>
        <v>186369</v>
      </c>
      <c r="H3610" s="13"/>
    </row>
    <row r="3611" spans="1:8" hidden="1" x14ac:dyDescent="0.25">
      <c r="A3611" s="112">
        <v>45324</v>
      </c>
      <c r="B3611" s="21" t="s">
        <v>4720</v>
      </c>
      <c r="C3611" s="13" t="s">
        <v>8384</v>
      </c>
      <c r="D3611" s="764" t="s">
        <v>12437</v>
      </c>
      <c r="E3611" s="22">
        <v>162620</v>
      </c>
      <c r="F3611" s="19"/>
      <c r="G3611" s="14">
        <f t="shared" si="70"/>
        <v>162620</v>
      </c>
      <c r="H3611" s="13"/>
    </row>
    <row r="3612" spans="1:8" hidden="1" x14ac:dyDescent="0.25">
      <c r="A3612" s="112">
        <v>45324</v>
      </c>
      <c r="B3612" s="21" t="s">
        <v>10890</v>
      </c>
      <c r="C3612" s="13" t="s">
        <v>164</v>
      </c>
      <c r="D3612" s="764" t="s">
        <v>12453</v>
      </c>
      <c r="E3612" s="22">
        <v>756</v>
      </c>
      <c r="F3612" s="19"/>
      <c r="G3612" s="14">
        <f t="shared" si="70"/>
        <v>756</v>
      </c>
      <c r="H3612" s="13"/>
    </row>
    <row r="3613" spans="1:8" hidden="1" x14ac:dyDescent="0.25">
      <c r="A3613" s="112">
        <v>45324</v>
      </c>
      <c r="B3613" s="21" t="s">
        <v>12171</v>
      </c>
      <c r="C3613" s="13" t="s">
        <v>8384</v>
      </c>
      <c r="D3613" s="764" t="s">
        <v>12438</v>
      </c>
      <c r="E3613" s="22">
        <v>220142</v>
      </c>
      <c r="F3613" s="19"/>
      <c r="G3613" s="14">
        <f t="shared" si="70"/>
        <v>220142</v>
      </c>
      <c r="H3613" s="13"/>
    </row>
    <row r="3614" spans="1:8" hidden="1" x14ac:dyDescent="0.25">
      <c r="A3614" s="112">
        <v>45324</v>
      </c>
      <c r="B3614" s="21" t="s">
        <v>9820</v>
      </c>
      <c r="C3614" s="13" t="s">
        <v>7465</v>
      </c>
      <c r="D3614" s="764" t="s">
        <v>12348</v>
      </c>
      <c r="E3614" s="22">
        <v>138352</v>
      </c>
      <c r="F3614" s="19"/>
      <c r="G3614" s="14">
        <f t="shared" si="70"/>
        <v>138352</v>
      </c>
      <c r="H3614" s="13"/>
    </row>
    <row r="3615" spans="1:8" hidden="1" x14ac:dyDescent="0.25">
      <c r="A3615" s="112">
        <v>45324</v>
      </c>
      <c r="B3615" s="21" t="s">
        <v>9820</v>
      </c>
      <c r="C3615" s="13" t="s">
        <v>7465</v>
      </c>
      <c r="D3615" s="764" t="s">
        <v>12349</v>
      </c>
      <c r="E3615" s="22">
        <v>131702</v>
      </c>
      <c r="F3615" s="19"/>
      <c r="G3615" s="14">
        <f t="shared" si="70"/>
        <v>131702</v>
      </c>
      <c r="H3615" s="13"/>
    </row>
    <row r="3616" spans="1:8" hidden="1" x14ac:dyDescent="0.25">
      <c r="A3616" s="112">
        <v>45325</v>
      </c>
      <c r="B3616" s="21" t="s">
        <v>11864</v>
      </c>
      <c r="C3616" s="13" t="s">
        <v>1197</v>
      </c>
      <c r="D3616" s="764"/>
      <c r="E3616" s="22"/>
      <c r="F3616" s="19">
        <v>158688</v>
      </c>
      <c r="G3616" s="14">
        <f t="shared" si="70"/>
        <v>-158688</v>
      </c>
      <c r="H3616" s="13" t="s">
        <v>1156</v>
      </c>
    </row>
    <row r="3617" spans="1:8" hidden="1" x14ac:dyDescent="0.25">
      <c r="A3617" s="112">
        <v>45329</v>
      </c>
      <c r="B3617" s="21" t="s">
        <v>11864</v>
      </c>
      <c r="C3617" s="13" t="s">
        <v>7465</v>
      </c>
      <c r="D3617" s="764" t="s">
        <v>12460</v>
      </c>
      <c r="E3617" s="22">
        <v>704112</v>
      </c>
      <c r="F3617" s="19"/>
      <c r="G3617" s="14">
        <f t="shared" si="70"/>
        <v>704112</v>
      </c>
      <c r="H3617" s="13"/>
    </row>
    <row r="3618" spans="1:8" hidden="1" x14ac:dyDescent="0.25">
      <c r="A3618" s="112">
        <v>45329</v>
      </c>
      <c r="B3618" s="21" t="s">
        <v>12171</v>
      </c>
      <c r="C3618" s="13" t="s">
        <v>8888</v>
      </c>
      <c r="D3618" s="764"/>
      <c r="E3618" s="22"/>
      <c r="F3618" s="19">
        <v>162500</v>
      </c>
      <c r="G3618" s="14">
        <f t="shared" si="70"/>
        <v>-162500</v>
      </c>
      <c r="H3618" s="13" t="s">
        <v>12002</v>
      </c>
    </row>
    <row r="3619" spans="1:8" hidden="1" x14ac:dyDescent="0.25">
      <c r="A3619" s="112">
        <v>45329</v>
      </c>
      <c r="B3619" s="21" t="s">
        <v>12171</v>
      </c>
      <c r="C3619" s="13" t="s">
        <v>8888</v>
      </c>
      <c r="D3619" s="764"/>
      <c r="E3619" s="22"/>
      <c r="F3619" s="19">
        <v>52</v>
      </c>
      <c r="G3619" s="14">
        <f t="shared" si="70"/>
        <v>-52</v>
      </c>
      <c r="H3619" s="13" t="s">
        <v>3917</v>
      </c>
    </row>
    <row r="3620" spans="1:8" hidden="1" x14ac:dyDescent="0.25">
      <c r="A3620" s="112">
        <v>45329</v>
      </c>
      <c r="B3620" s="21" t="s">
        <v>11864</v>
      </c>
      <c r="C3620" s="13" t="s">
        <v>1197</v>
      </c>
      <c r="D3620" s="764" t="s">
        <v>12439</v>
      </c>
      <c r="E3620" s="22">
        <v>158688</v>
      </c>
      <c r="F3620" s="19"/>
      <c r="G3620" s="14">
        <f t="shared" si="70"/>
        <v>158688</v>
      </c>
      <c r="H3620" s="13"/>
    </row>
    <row r="3621" spans="1:8" hidden="1" x14ac:dyDescent="0.25">
      <c r="A3621" s="112">
        <v>45331</v>
      </c>
      <c r="B3621" s="21" t="s">
        <v>10890</v>
      </c>
      <c r="C3621" s="13" t="s">
        <v>166</v>
      </c>
      <c r="D3621" s="764" t="s">
        <v>12644</v>
      </c>
      <c r="E3621" s="22">
        <v>8000</v>
      </c>
      <c r="F3621" s="19"/>
      <c r="G3621" s="14">
        <f t="shared" si="70"/>
        <v>8000</v>
      </c>
      <c r="H3621" s="13"/>
    </row>
    <row r="3622" spans="1:8" hidden="1" x14ac:dyDescent="0.25">
      <c r="A3622" s="112">
        <v>45334</v>
      </c>
      <c r="B3622" s="21" t="s">
        <v>11864</v>
      </c>
      <c r="C3622" s="13" t="s">
        <v>8082</v>
      </c>
      <c r="D3622" s="764"/>
      <c r="E3622" s="22"/>
      <c r="F3622" s="19">
        <v>500000</v>
      </c>
      <c r="G3622" s="14">
        <f t="shared" si="70"/>
        <v>-500000</v>
      </c>
      <c r="H3622" s="13" t="s">
        <v>12431</v>
      </c>
    </row>
    <row r="3623" spans="1:8" hidden="1" x14ac:dyDescent="0.25">
      <c r="A3623" s="112">
        <v>45335</v>
      </c>
      <c r="B3623" s="21" t="s">
        <v>11864</v>
      </c>
      <c r="C3623" s="13" t="s">
        <v>7465</v>
      </c>
      <c r="D3623" s="764" t="s">
        <v>12461</v>
      </c>
      <c r="E3623" s="22">
        <v>688912</v>
      </c>
      <c r="F3623" s="19"/>
      <c r="G3623" s="14">
        <f t="shared" si="70"/>
        <v>688912</v>
      </c>
      <c r="H3623" s="13"/>
    </row>
    <row r="3624" spans="1:8" hidden="1" x14ac:dyDescent="0.25">
      <c r="A3624" s="112">
        <v>45335</v>
      </c>
      <c r="B3624" s="21" t="s">
        <v>8547</v>
      </c>
      <c r="C3624" s="13" t="s">
        <v>7465</v>
      </c>
      <c r="D3624" s="764" t="s">
        <v>12462</v>
      </c>
      <c r="E3624" s="22">
        <v>52109</v>
      </c>
      <c r="F3624" s="19"/>
      <c r="G3624" s="14">
        <f t="shared" si="70"/>
        <v>52109</v>
      </c>
      <c r="H3624" s="13"/>
    </row>
    <row r="3625" spans="1:8" hidden="1" x14ac:dyDescent="0.25">
      <c r="A3625" s="112">
        <v>45335</v>
      </c>
      <c r="B3625" s="21" t="s">
        <v>11864</v>
      </c>
      <c r="C3625" s="13" t="s">
        <v>7465</v>
      </c>
      <c r="D3625" s="764" t="s">
        <v>11240</v>
      </c>
      <c r="E3625" s="22">
        <v>90000</v>
      </c>
      <c r="F3625" s="19"/>
      <c r="G3625" s="14">
        <f t="shared" si="70"/>
        <v>90000</v>
      </c>
      <c r="H3625" s="13"/>
    </row>
    <row r="3626" spans="1:8" hidden="1" x14ac:dyDescent="0.25">
      <c r="A3626" s="112">
        <v>45336</v>
      </c>
      <c r="B3626" s="21" t="s">
        <v>11864</v>
      </c>
      <c r="C3626" s="13" t="s">
        <v>8384</v>
      </c>
      <c r="D3626" s="764"/>
      <c r="E3626" s="22"/>
      <c r="F3626" s="19">
        <v>1000000</v>
      </c>
      <c r="G3626" s="14">
        <f t="shared" si="70"/>
        <v>-1000000</v>
      </c>
      <c r="H3626" s="13" t="s">
        <v>12282</v>
      </c>
    </row>
    <row r="3627" spans="1:8" hidden="1" x14ac:dyDescent="0.25">
      <c r="A3627" s="112">
        <v>45336</v>
      </c>
      <c r="B3627" s="21" t="s">
        <v>8547</v>
      </c>
      <c r="C3627" s="13" t="s">
        <v>8384</v>
      </c>
      <c r="D3627" s="764" t="s">
        <v>12562</v>
      </c>
      <c r="E3627" s="22">
        <v>38932</v>
      </c>
      <c r="F3627" s="19"/>
      <c r="G3627" s="14">
        <f t="shared" si="70"/>
        <v>38932</v>
      </c>
      <c r="H3627" s="13"/>
    </row>
    <row r="3628" spans="1:8" hidden="1" x14ac:dyDescent="0.25">
      <c r="A3628" s="112">
        <v>45336</v>
      </c>
      <c r="B3628" s="21" t="s">
        <v>10890</v>
      </c>
      <c r="C3628" s="13" t="s">
        <v>7947</v>
      </c>
      <c r="D3628" s="764" t="s">
        <v>14411</v>
      </c>
      <c r="E3628" s="22">
        <v>4500</v>
      </c>
      <c r="F3628" s="19"/>
      <c r="G3628" s="14">
        <f t="shared" si="70"/>
        <v>4500</v>
      </c>
      <c r="H3628" s="13"/>
    </row>
    <row r="3629" spans="1:8" hidden="1" x14ac:dyDescent="0.25">
      <c r="A3629" s="112">
        <v>45337</v>
      </c>
      <c r="B3629" s="21" t="s">
        <v>11864</v>
      </c>
      <c r="C3629" s="13" t="s">
        <v>8384</v>
      </c>
      <c r="D3629" s="764" t="s">
        <v>12563</v>
      </c>
      <c r="E3629" s="22">
        <v>23692</v>
      </c>
      <c r="F3629" s="19"/>
      <c r="G3629" s="14">
        <f t="shared" si="70"/>
        <v>23692</v>
      </c>
      <c r="H3629" s="13"/>
    </row>
    <row r="3630" spans="1:8" hidden="1" x14ac:dyDescent="0.25">
      <c r="A3630" s="112">
        <v>45337</v>
      </c>
      <c r="B3630" s="21" t="s">
        <v>11488</v>
      </c>
      <c r="C3630" s="13" t="s">
        <v>8384</v>
      </c>
      <c r="D3630" s="764" t="s">
        <v>12564</v>
      </c>
      <c r="E3630" s="22">
        <v>59502</v>
      </c>
      <c r="F3630" s="19"/>
      <c r="G3630" s="14">
        <f t="shared" si="70"/>
        <v>59502</v>
      </c>
      <c r="H3630" s="13"/>
    </row>
    <row r="3631" spans="1:8" hidden="1" x14ac:dyDescent="0.25">
      <c r="A3631" s="112">
        <v>45337</v>
      </c>
      <c r="B3631" s="21" t="s">
        <v>12171</v>
      </c>
      <c r="C3631" s="13" t="s">
        <v>8384</v>
      </c>
      <c r="D3631" s="764" t="s">
        <v>12565</v>
      </c>
      <c r="E3631" s="22">
        <v>136842</v>
      </c>
      <c r="F3631" s="19"/>
      <c r="G3631" s="14">
        <f t="shared" si="70"/>
        <v>136842</v>
      </c>
      <c r="H3631" s="13"/>
    </row>
    <row r="3632" spans="1:8" hidden="1" x14ac:dyDescent="0.25">
      <c r="A3632" s="112">
        <v>45337</v>
      </c>
      <c r="B3632" s="21" t="s">
        <v>12211</v>
      </c>
      <c r="C3632" s="13" t="s">
        <v>12350</v>
      </c>
      <c r="D3632" s="764" t="s">
        <v>12571</v>
      </c>
      <c r="E3632" s="22">
        <v>27500</v>
      </c>
      <c r="F3632" s="19"/>
      <c r="G3632" s="14">
        <f t="shared" si="70"/>
        <v>27500</v>
      </c>
      <c r="H3632" s="13"/>
    </row>
    <row r="3633" spans="1:8" hidden="1" x14ac:dyDescent="0.25">
      <c r="A3633" s="112">
        <v>45338</v>
      </c>
      <c r="B3633" s="21" t="s">
        <v>11864</v>
      </c>
      <c r="C3633" s="13" t="s">
        <v>7465</v>
      </c>
      <c r="D3633" s="764" t="s">
        <v>12568</v>
      </c>
      <c r="E3633" s="22">
        <v>549168</v>
      </c>
      <c r="F3633" s="19"/>
      <c r="G3633" s="14">
        <f t="shared" si="70"/>
        <v>549168</v>
      </c>
      <c r="H3633" s="13"/>
    </row>
    <row r="3634" spans="1:8" hidden="1" x14ac:dyDescent="0.25">
      <c r="A3634" s="112">
        <v>45338</v>
      </c>
      <c r="B3634" s="21" t="s">
        <v>11864</v>
      </c>
      <c r="C3634" s="13" t="s">
        <v>7465</v>
      </c>
      <c r="D3634" s="764" t="s">
        <v>12569</v>
      </c>
      <c r="E3634" s="22">
        <v>336414</v>
      </c>
      <c r="F3634" s="19"/>
      <c r="G3634" s="14">
        <f t="shared" si="70"/>
        <v>336414</v>
      </c>
      <c r="H3634" s="13"/>
    </row>
    <row r="3635" spans="1:8" hidden="1" x14ac:dyDescent="0.25">
      <c r="A3635" s="112">
        <v>45339</v>
      </c>
      <c r="B3635" s="21" t="s">
        <v>11864</v>
      </c>
      <c r="C3635" s="13" t="s">
        <v>8384</v>
      </c>
      <c r="D3635" s="764" t="s">
        <v>12566</v>
      </c>
      <c r="E3635" s="22">
        <v>23879</v>
      </c>
      <c r="F3635" s="19"/>
      <c r="G3635" s="14">
        <f t="shared" si="70"/>
        <v>23879</v>
      </c>
      <c r="H3635" s="13"/>
    </row>
    <row r="3636" spans="1:8" hidden="1" x14ac:dyDescent="0.25">
      <c r="A3636" s="112">
        <v>45339</v>
      </c>
      <c r="B3636" s="21" t="s">
        <v>11685</v>
      </c>
      <c r="C3636" s="13" t="s">
        <v>8384</v>
      </c>
      <c r="D3636" s="764" t="s">
        <v>12567</v>
      </c>
      <c r="E3636" s="22">
        <v>6768</v>
      </c>
      <c r="F3636" s="19"/>
      <c r="G3636" s="14">
        <f t="shared" si="70"/>
        <v>6768</v>
      </c>
      <c r="H3636" s="13"/>
    </row>
    <row r="3637" spans="1:8" hidden="1" x14ac:dyDescent="0.25">
      <c r="A3637" s="112">
        <v>45339</v>
      </c>
      <c r="B3637" s="21" t="s">
        <v>9820</v>
      </c>
      <c r="C3637" s="13" t="s">
        <v>12350</v>
      </c>
      <c r="D3637" s="764"/>
      <c r="E3637" s="22"/>
      <c r="F3637" s="19">
        <v>480000</v>
      </c>
      <c r="G3637" s="14">
        <f t="shared" si="70"/>
        <v>-480000</v>
      </c>
      <c r="H3637" s="13" t="s">
        <v>12504</v>
      </c>
    </row>
    <row r="3638" spans="1:8" hidden="1" x14ac:dyDescent="0.25">
      <c r="A3638" s="112">
        <v>45339</v>
      </c>
      <c r="B3638" s="21" t="s">
        <v>9820</v>
      </c>
      <c r="C3638" s="13" t="s">
        <v>12350</v>
      </c>
      <c r="D3638" s="764"/>
      <c r="E3638" s="22"/>
      <c r="F3638" s="19">
        <v>370000</v>
      </c>
      <c r="G3638" s="14">
        <f t="shared" si="70"/>
        <v>-370000</v>
      </c>
      <c r="H3638" s="13" t="s">
        <v>12504</v>
      </c>
    </row>
    <row r="3639" spans="1:8" hidden="1" x14ac:dyDescent="0.25">
      <c r="A3639" s="112">
        <v>45339</v>
      </c>
      <c r="B3639" s="21" t="s">
        <v>9820</v>
      </c>
      <c r="C3639" s="13" t="s">
        <v>12350</v>
      </c>
      <c r="D3639" s="764"/>
      <c r="E3639" s="22"/>
      <c r="F3639" s="19">
        <v>704800</v>
      </c>
      <c r="G3639" s="14">
        <f t="shared" si="70"/>
        <v>-704800</v>
      </c>
      <c r="H3639" s="13" t="s">
        <v>12505</v>
      </c>
    </row>
    <row r="3640" spans="1:8" hidden="1" x14ac:dyDescent="0.25">
      <c r="A3640" s="112">
        <v>45339</v>
      </c>
      <c r="B3640" s="21" t="s">
        <v>9820</v>
      </c>
      <c r="C3640" s="13" t="s">
        <v>180</v>
      </c>
      <c r="D3640" s="764" t="s">
        <v>12643</v>
      </c>
      <c r="E3640" s="22">
        <v>427400</v>
      </c>
      <c r="F3640" s="19"/>
      <c r="G3640" s="14">
        <f t="shared" si="70"/>
        <v>427400</v>
      </c>
      <c r="H3640" s="13"/>
    </row>
    <row r="3641" spans="1:8" hidden="1" x14ac:dyDescent="0.25">
      <c r="A3641" s="112">
        <v>45341</v>
      </c>
      <c r="B3641" s="21" t="s">
        <v>10284</v>
      </c>
      <c r="C3641" s="13" t="s">
        <v>5186</v>
      </c>
      <c r="D3641" s="764"/>
      <c r="E3641" s="22"/>
      <c r="F3641" s="19">
        <v>300000</v>
      </c>
      <c r="G3641" s="14">
        <f t="shared" si="70"/>
        <v>-300000</v>
      </c>
      <c r="H3641" s="13" t="s">
        <v>10709</v>
      </c>
    </row>
    <row r="3642" spans="1:8" hidden="1" x14ac:dyDescent="0.25">
      <c r="A3642" s="112">
        <v>45342</v>
      </c>
      <c r="B3642" s="21" t="s">
        <v>9820</v>
      </c>
      <c r="C3642" s="13" t="s">
        <v>12350</v>
      </c>
      <c r="D3642" s="764" t="s">
        <v>12570</v>
      </c>
      <c r="E3642" s="22">
        <v>1554800</v>
      </c>
      <c r="F3642" s="19"/>
      <c r="G3642" s="14">
        <f t="shared" si="70"/>
        <v>1554800</v>
      </c>
      <c r="H3642" s="13"/>
    </row>
    <row r="3643" spans="1:8" hidden="1" x14ac:dyDescent="0.25">
      <c r="A3643" s="112">
        <v>45342</v>
      </c>
      <c r="B3643" s="21" t="s">
        <v>10890</v>
      </c>
      <c r="C3643" s="13" t="s">
        <v>166</v>
      </c>
      <c r="D3643" s="764" t="s">
        <v>12645</v>
      </c>
      <c r="E3643" s="22">
        <v>3300</v>
      </c>
      <c r="F3643" s="19"/>
      <c r="G3643" s="14">
        <f t="shared" si="70"/>
        <v>3300</v>
      </c>
      <c r="H3643" s="13"/>
    </row>
    <row r="3644" spans="1:8" hidden="1" x14ac:dyDescent="0.25">
      <c r="A3644" s="112">
        <v>45343</v>
      </c>
      <c r="B3644" s="21" t="s">
        <v>11864</v>
      </c>
      <c r="C3644" s="13" t="s">
        <v>7465</v>
      </c>
      <c r="D3644" s="764"/>
      <c r="E3644" s="22"/>
      <c r="F3644" s="19">
        <v>1000000</v>
      </c>
      <c r="G3644" s="14">
        <f t="shared" si="70"/>
        <v>-1000000</v>
      </c>
      <c r="H3644" s="13" t="s">
        <v>12526</v>
      </c>
    </row>
    <row r="3645" spans="1:8" hidden="1" x14ac:dyDescent="0.25">
      <c r="A3645" s="112">
        <v>45343</v>
      </c>
      <c r="B3645" s="21" t="s">
        <v>12594</v>
      </c>
      <c r="C3645" s="13" t="s">
        <v>7465</v>
      </c>
      <c r="D3645" s="764" t="s">
        <v>12630</v>
      </c>
      <c r="E3645" s="22">
        <v>45459</v>
      </c>
      <c r="F3645" s="109"/>
      <c r="G3645" s="14">
        <f t="shared" si="70"/>
        <v>45459</v>
      </c>
      <c r="H3645" s="13"/>
    </row>
    <row r="3646" spans="1:8" hidden="1" x14ac:dyDescent="0.25">
      <c r="A3646" s="112">
        <v>45346</v>
      </c>
      <c r="B3646" s="21" t="s">
        <v>11864</v>
      </c>
      <c r="C3646" s="13" t="s">
        <v>8384</v>
      </c>
      <c r="D3646" s="764"/>
      <c r="E3646" s="22"/>
      <c r="F3646" s="109">
        <v>500000</v>
      </c>
      <c r="G3646" s="14">
        <f t="shared" si="70"/>
        <v>-500000</v>
      </c>
      <c r="H3646" s="13" t="s">
        <v>12282</v>
      </c>
    </row>
    <row r="3647" spans="1:8" hidden="1" x14ac:dyDescent="0.25">
      <c r="A3647" s="112">
        <v>45346</v>
      </c>
      <c r="B3647" s="21" t="s">
        <v>10367</v>
      </c>
      <c r="C3647" s="13" t="s">
        <v>180</v>
      </c>
      <c r="D3647" s="764"/>
      <c r="E3647" s="781"/>
      <c r="F3647" s="783">
        <v>13760</v>
      </c>
      <c r="G3647" s="782">
        <f t="shared" si="70"/>
        <v>-13760</v>
      </c>
      <c r="H3647" s="1214" t="s">
        <v>12544</v>
      </c>
    </row>
    <row r="3648" spans="1:8" hidden="1" x14ac:dyDescent="0.25">
      <c r="A3648" s="112">
        <v>45346</v>
      </c>
      <c r="B3648" s="21" t="s">
        <v>10890</v>
      </c>
      <c r="C3648" s="13" t="s">
        <v>180</v>
      </c>
      <c r="D3648" s="764"/>
      <c r="E3648" s="781"/>
      <c r="F3648" s="141">
        <v>164280</v>
      </c>
      <c r="G3648" s="782">
        <f t="shared" si="70"/>
        <v>-164280</v>
      </c>
      <c r="H3648" s="1215"/>
    </row>
    <row r="3649" spans="1:8" hidden="1" x14ac:dyDescent="0.25">
      <c r="A3649" s="112">
        <v>45346</v>
      </c>
      <c r="B3649" s="21" t="s">
        <v>11586</v>
      </c>
      <c r="C3649" s="13" t="s">
        <v>180</v>
      </c>
      <c r="D3649" s="764"/>
      <c r="E3649" s="781"/>
      <c r="F3649" s="141">
        <v>145230</v>
      </c>
      <c r="G3649" s="782">
        <f t="shared" si="70"/>
        <v>-145230</v>
      </c>
      <c r="H3649" s="1215"/>
    </row>
    <row r="3650" spans="1:8" ht="16.5" hidden="1" thickBot="1" x14ac:dyDescent="0.3">
      <c r="A3650" s="112">
        <v>45346</v>
      </c>
      <c r="B3650" s="21" t="s">
        <v>11864</v>
      </c>
      <c r="C3650" s="13" t="s">
        <v>180</v>
      </c>
      <c r="D3650" s="764"/>
      <c r="E3650" s="781"/>
      <c r="F3650" s="784">
        <v>176730</v>
      </c>
      <c r="G3650" s="782">
        <f t="shared" si="70"/>
        <v>-176730</v>
      </c>
      <c r="H3650" s="1216"/>
    </row>
    <row r="3651" spans="1:8" hidden="1" x14ac:dyDescent="0.25">
      <c r="A3651" s="112">
        <v>45341</v>
      </c>
      <c r="B3651" s="62" t="s">
        <v>12171</v>
      </c>
      <c r="C3651" s="13" t="s">
        <v>166</v>
      </c>
      <c r="D3651" s="764"/>
      <c r="E3651" s="22"/>
      <c r="F3651" s="111">
        <v>653892</v>
      </c>
      <c r="G3651" s="14">
        <f t="shared" si="70"/>
        <v>-653892</v>
      </c>
      <c r="H3651" s="13" t="s">
        <v>12536</v>
      </c>
    </row>
    <row r="3652" spans="1:8" hidden="1" x14ac:dyDescent="0.25">
      <c r="A3652" s="112">
        <v>45342</v>
      </c>
      <c r="B3652" s="21" t="s">
        <v>8547</v>
      </c>
      <c r="C3652" s="13" t="s">
        <v>164</v>
      </c>
      <c r="D3652" s="764" t="s">
        <v>12675</v>
      </c>
      <c r="E3652" s="22">
        <v>75279</v>
      </c>
      <c r="F3652" s="111"/>
      <c r="G3652" s="14">
        <f t="shared" si="70"/>
        <v>75279</v>
      </c>
      <c r="H3652" s="13"/>
    </row>
    <row r="3653" spans="1:8" hidden="1" x14ac:dyDescent="0.25">
      <c r="A3653" s="112">
        <v>45343</v>
      </c>
      <c r="B3653" s="21" t="s">
        <v>10890</v>
      </c>
      <c r="C3653" s="13" t="s">
        <v>7947</v>
      </c>
      <c r="D3653" s="764"/>
      <c r="E3653" s="22"/>
      <c r="F3653" s="111">
        <v>275000</v>
      </c>
      <c r="G3653" s="14">
        <f t="shared" si="70"/>
        <v>-275000</v>
      </c>
      <c r="H3653" s="13" t="s">
        <v>12525</v>
      </c>
    </row>
    <row r="3654" spans="1:8" hidden="1" x14ac:dyDescent="0.25">
      <c r="A3654" s="112">
        <v>45346</v>
      </c>
      <c r="B3654" s="62" t="s">
        <v>9820</v>
      </c>
      <c r="C3654" s="13" t="s">
        <v>164</v>
      </c>
      <c r="D3654" s="764" t="s">
        <v>12676</v>
      </c>
      <c r="E3654" s="22">
        <v>4290</v>
      </c>
      <c r="F3654" s="111"/>
      <c r="G3654" s="14">
        <f t="shared" si="70"/>
        <v>4290</v>
      </c>
      <c r="H3654" s="13"/>
    </row>
    <row r="3655" spans="1:8" hidden="1" x14ac:dyDescent="0.25">
      <c r="A3655" s="112">
        <v>45348</v>
      </c>
      <c r="B3655" s="21" t="s">
        <v>10890</v>
      </c>
      <c r="C3655" s="13" t="s">
        <v>12457</v>
      </c>
      <c r="D3655" s="764" t="s">
        <v>9233</v>
      </c>
      <c r="E3655" s="22">
        <v>27608</v>
      </c>
      <c r="F3655" s="111"/>
      <c r="G3655" s="14">
        <f t="shared" si="70"/>
        <v>27608</v>
      </c>
      <c r="H3655" s="13"/>
    </row>
    <row r="3656" spans="1:8" hidden="1" x14ac:dyDescent="0.25">
      <c r="A3656" s="112">
        <v>45348</v>
      </c>
      <c r="B3656" s="21" t="s">
        <v>12171</v>
      </c>
      <c r="C3656" s="13" t="s">
        <v>8384</v>
      </c>
      <c r="D3656" s="764" t="s">
        <v>12626</v>
      </c>
      <c r="E3656" s="22">
        <v>64376</v>
      </c>
      <c r="F3656" s="111"/>
      <c r="G3656" s="14">
        <f t="shared" si="70"/>
        <v>64376</v>
      </c>
      <c r="H3656" s="13"/>
    </row>
    <row r="3657" spans="1:8" hidden="1" x14ac:dyDescent="0.25">
      <c r="A3657" s="112">
        <v>45348</v>
      </c>
      <c r="B3657" s="21" t="s">
        <v>9820</v>
      </c>
      <c r="C3657" s="13" t="s">
        <v>8384</v>
      </c>
      <c r="D3657" s="764" t="s">
        <v>12627</v>
      </c>
      <c r="E3657" s="22">
        <v>40701</v>
      </c>
      <c r="F3657" s="111"/>
      <c r="G3657" s="14">
        <f t="shared" si="70"/>
        <v>40701</v>
      </c>
      <c r="H3657" s="13"/>
    </row>
    <row r="3658" spans="1:8" hidden="1" x14ac:dyDescent="0.25">
      <c r="A3658" s="112">
        <v>45348</v>
      </c>
      <c r="B3658" s="21" t="s">
        <v>10220</v>
      </c>
      <c r="C3658" s="13" t="s">
        <v>11302</v>
      </c>
      <c r="D3658" s="764"/>
      <c r="E3658" s="22"/>
      <c r="F3658" s="19">
        <v>146000</v>
      </c>
      <c r="G3658" s="14">
        <f>E3658-F3658</f>
        <v>-146000</v>
      </c>
      <c r="H3658" s="13" t="s">
        <v>12550</v>
      </c>
    </row>
    <row r="3659" spans="1:8" hidden="1" x14ac:dyDescent="0.25">
      <c r="A3659" s="112">
        <v>45348</v>
      </c>
      <c r="B3659" s="21" t="s">
        <v>11864</v>
      </c>
      <c r="C3659" s="13" t="s">
        <v>169</v>
      </c>
      <c r="D3659" s="764" t="s">
        <v>12461</v>
      </c>
      <c r="E3659" s="22">
        <v>82734</v>
      </c>
      <c r="F3659" s="19"/>
      <c r="G3659" s="14">
        <f t="shared" ref="G3659:G3661" si="72">E3659-F3659</f>
        <v>82734</v>
      </c>
      <c r="H3659" s="13"/>
    </row>
    <row r="3660" spans="1:8" hidden="1" x14ac:dyDescent="0.25">
      <c r="A3660" s="112">
        <v>45348</v>
      </c>
      <c r="B3660" s="21" t="s">
        <v>9820</v>
      </c>
      <c r="C3660" s="13" t="s">
        <v>164</v>
      </c>
      <c r="D3660" s="764" t="s">
        <v>12677</v>
      </c>
      <c r="E3660" s="22">
        <v>2660</v>
      </c>
      <c r="F3660" s="19"/>
      <c r="G3660" s="14">
        <f t="shared" si="72"/>
        <v>2660</v>
      </c>
      <c r="H3660" s="13"/>
    </row>
    <row r="3661" spans="1:8" hidden="1" x14ac:dyDescent="0.25">
      <c r="A3661" s="112">
        <v>45348</v>
      </c>
      <c r="B3661" s="21" t="s">
        <v>9820</v>
      </c>
      <c r="C3661" s="13" t="s">
        <v>164</v>
      </c>
      <c r="D3661" s="764" t="s">
        <v>12678</v>
      </c>
      <c r="E3661" s="22">
        <v>3588</v>
      </c>
      <c r="F3661" s="19"/>
      <c r="G3661" s="14">
        <f t="shared" si="72"/>
        <v>3588</v>
      </c>
      <c r="H3661" s="13"/>
    </row>
    <row r="3662" spans="1:8" hidden="1" x14ac:dyDescent="0.25">
      <c r="A3662" s="112">
        <v>45349</v>
      </c>
      <c r="B3662" s="21" t="s">
        <v>10890</v>
      </c>
      <c r="C3662" s="13" t="s">
        <v>12457</v>
      </c>
      <c r="D3662" s="764"/>
      <c r="E3662" s="22"/>
      <c r="F3662" s="19">
        <v>200000</v>
      </c>
      <c r="G3662" s="14">
        <f t="shared" si="70"/>
        <v>-200000</v>
      </c>
      <c r="H3662" s="13" t="s">
        <v>12557</v>
      </c>
    </row>
    <row r="3663" spans="1:8" hidden="1" x14ac:dyDescent="0.25">
      <c r="A3663" s="112">
        <v>45349</v>
      </c>
      <c r="B3663" s="21" t="s">
        <v>11864</v>
      </c>
      <c r="C3663" s="13" t="s">
        <v>7465</v>
      </c>
      <c r="D3663" s="764"/>
      <c r="E3663" s="22"/>
      <c r="F3663" s="19">
        <v>1000000</v>
      </c>
      <c r="G3663" s="14">
        <f t="shared" si="70"/>
        <v>-1000000</v>
      </c>
      <c r="H3663" s="13" t="s">
        <v>12573</v>
      </c>
    </row>
    <row r="3664" spans="1:8" hidden="1" x14ac:dyDescent="0.25">
      <c r="A3664" s="112">
        <v>45349</v>
      </c>
      <c r="B3664" s="21" t="s">
        <v>11864</v>
      </c>
      <c r="C3664" s="13" t="s">
        <v>7465</v>
      </c>
      <c r="D3664" s="764" t="s">
        <v>12631</v>
      </c>
      <c r="E3664" s="22">
        <v>123660</v>
      </c>
      <c r="F3664" s="19"/>
      <c r="G3664" s="14">
        <f t="shared" si="70"/>
        <v>123660</v>
      </c>
      <c r="H3664" s="13"/>
    </row>
    <row r="3665" spans="1:8" hidden="1" x14ac:dyDescent="0.25">
      <c r="A3665" s="112">
        <v>45349</v>
      </c>
      <c r="B3665" s="21" t="s">
        <v>11864</v>
      </c>
      <c r="C3665" s="13" t="s">
        <v>7465</v>
      </c>
      <c r="D3665" s="764" t="s">
        <v>12632</v>
      </c>
      <c r="E3665" s="22">
        <v>270563</v>
      </c>
      <c r="F3665" s="19"/>
      <c r="G3665" s="14">
        <f t="shared" si="70"/>
        <v>270563</v>
      </c>
      <c r="H3665" s="13"/>
    </row>
    <row r="3666" spans="1:8" hidden="1" x14ac:dyDescent="0.25">
      <c r="A3666" s="112">
        <v>45350</v>
      </c>
      <c r="B3666" s="21" t="s">
        <v>11864</v>
      </c>
      <c r="C3666" s="13" t="s">
        <v>169</v>
      </c>
      <c r="D3666" s="764" t="s">
        <v>11240</v>
      </c>
      <c r="E3666" s="22">
        <v>4657</v>
      </c>
      <c r="F3666" s="19"/>
      <c r="G3666" s="14">
        <f t="shared" si="70"/>
        <v>4657</v>
      </c>
      <c r="H3666" s="13"/>
    </row>
    <row r="3667" spans="1:8" hidden="1" x14ac:dyDescent="0.25">
      <c r="A3667" s="112">
        <v>45351</v>
      </c>
      <c r="B3667" s="21" t="s">
        <v>11864</v>
      </c>
      <c r="C3667" s="13" t="s">
        <v>8384</v>
      </c>
      <c r="D3667" s="764" t="s">
        <v>12628</v>
      </c>
      <c r="E3667" s="22">
        <v>25644</v>
      </c>
      <c r="F3667" s="19"/>
      <c r="G3667" s="14">
        <f t="shared" si="70"/>
        <v>25644</v>
      </c>
      <c r="H3667" s="13"/>
    </row>
    <row r="3668" spans="1:8" hidden="1" x14ac:dyDescent="0.25">
      <c r="A3668" s="112">
        <v>45351</v>
      </c>
      <c r="B3668" s="21" t="s">
        <v>12171</v>
      </c>
      <c r="C3668" s="13" t="s">
        <v>8384</v>
      </c>
      <c r="D3668" s="764" t="s">
        <v>12629</v>
      </c>
      <c r="E3668" s="22">
        <v>20455</v>
      </c>
      <c r="F3668" s="19"/>
      <c r="G3668" s="14">
        <f t="shared" si="70"/>
        <v>20455</v>
      </c>
      <c r="H3668" s="13"/>
    </row>
    <row r="3669" spans="1:8" hidden="1" x14ac:dyDescent="0.25">
      <c r="A3669" s="112">
        <v>45351</v>
      </c>
      <c r="B3669" s="21" t="s">
        <v>10890</v>
      </c>
      <c r="C3669" s="13" t="s">
        <v>166</v>
      </c>
      <c r="D3669" s="764" t="s">
        <v>12646</v>
      </c>
      <c r="E3669" s="22">
        <v>1460</v>
      </c>
      <c r="F3669" s="19"/>
      <c r="G3669" s="14">
        <f t="shared" si="70"/>
        <v>1460</v>
      </c>
      <c r="H3669" s="13"/>
    </row>
    <row r="3670" spans="1:8" hidden="1" x14ac:dyDescent="0.25">
      <c r="A3670" s="112">
        <v>45355</v>
      </c>
      <c r="B3670" s="21" t="s">
        <v>11864</v>
      </c>
      <c r="C3670" s="13" t="s">
        <v>7465</v>
      </c>
      <c r="D3670" s="764" t="s">
        <v>12633</v>
      </c>
      <c r="E3670" s="22">
        <v>30400</v>
      </c>
      <c r="F3670" s="19"/>
      <c r="G3670" s="14">
        <f t="shared" si="70"/>
        <v>30400</v>
      </c>
      <c r="H3670" s="13"/>
    </row>
    <row r="3671" spans="1:8" hidden="1" x14ac:dyDescent="0.25">
      <c r="A3671" s="112">
        <v>45357</v>
      </c>
      <c r="B3671" s="21" t="s">
        <v>10559</v>
      </c>
      <c r="C3671" s="13" t="s">
        <v>12350</v>
      </c>
      <c r="D3671" s="764" t="s">
        <v>12674</v>
      </c>
      <c r="E3671" s="22">
        <v>22000</v>
      </c>
      <c r="F3671" s="19"/>
      <c r="G3671" s="14">
        <f t="shared" si="70"/>
        <v>22000</v>
      </c>
      <c r="H3671" s="13"/>
    </row>
    <row r="3672" spans="1:8" hidden="1" x14ac:dyDescent="0.25">
      <c r="A3672" s="112">
        <v>45357</v>
      </c>
      <c r="B3672" s="21" t="s">
        <v>9820</v>
      </c>
      <c r="C3672" s="13" t="s">
        <v>164</v>
      </c>
      <c r="D3672" s="764"/>
      <c r="E3672" s="22"/>
      <c r="F3672" s="19">
        <v>2776</v>
      </c>
      <c r="G3672" s="14">
        <f t="shared" si="70"/>
        <v>-2776</v>
      </c>
      <c r="H3672" s="13" t="s">
        <v>4469</v>
      </c>
    </row>
    <row r="3673" spans="1:8" hidden="1" x14ac:dyDescent="0.25">
      <c r="A3673" s="112">
        <v>45358</v>
      </c>
      <c r="B3673" s="21" t="s">
        <v>10890</v>
      </c>
      <c r="C3673" s="13" t="s">
        <v>166</v>
      </c>
      <c r="D3673" s="764" t="s">
        <v>12647</v>
      </c>
      <c r="E3673" s="22">
        <v>34680</v>
      </c>
      <c r="F3673" s="19"/>
      <c r="G3673" s="14">
        <f t="shared" si="70"/>
        <v>34680</v>
      </c>
      <c r="H3673" s="13"/>
    </row>
    <row r="3674" spans="1:8" hidden="1" x14ac:dyDescent="0.25">
      <c r="A3674" s="112">
        <v>45358</v>
      </c>
      <c r="B3674" s="21" t="s">
        <v>8547</v>
      </c>
      <c r="C3674" s="13" t="s">
        <v>166</v>
      </c>
      <c r="D3674" s="764" t="s">
        <v>12832</v>
      </c>
      <c r="E3674" s="22">
        <v>3390</v>
      </c>
      <c r="F3674" s="19"/>
      <c r="G3674" s="14">
        <f t="shared" si="70"/>
        <v>3390</v>
      </c>
      <c r="H3674" s="13"/>
    </row>
    <row r="3675" spans="1:8" hidden="1" x14ac:dyDescent="0.25">
      <c r="A3675" s="112">
        <v>45358</v>
      </c>
      <c r="B3675" s="21" t="s">
        <v>8547</v>
      </c>
      <c r="C3675" s="13" t="s">
        <v>164</v>
      </c>
      <c r="D3675" s="764" t="s">
        <v>12941</v>
      </c>
      <c r="E3675" s="22">
        <v>32375</v>
      </c>
      <c r="F3675" s="19"/>
      <c r="G3675" s="14">
        <f t="shared" si="70"/>
        <v>32375</v>
      </c>
      <c r="H3675" s="13"/>
    </row>
    <row r="3676" spans="1:8" hidden="1" x14ac:dyDescent="0.25">
      <c r="A3676" s="112">
        <v>45362</v>
      </c>
      <c r="B3676" s="21" t="s">
        <v>8547</v>
      </c>
      <c r="C3676" s="13" t="s">
        <v>8384</v>
      </c>
      <c r="D3676" s="764" t="s">
        <v>12733</v>
      </c>
      <c r="E3676" s="22">
        <v>35310</v>
      </c>
      <c r="F3676" s="19"/>
      <c r="G3676" s="14">
        <f t="shared" si="70"/>
        <v>35310</v>
      </c>
      <c r="H3676" s="13"/>
    </row>
    <row r="3677" spans="1:8" hidden="1" x14ac:dyDescent="0.25">
      <c r="A3677" s="112">
        <v>45362</v>
      </c>
      <c r="B3677" s="21" t="s">
        <v>8547</v>
      </c>
      <c r="C3677" s="13" t="s">
        <v>164</v>
      </c>
      <c r="D3677" s="764" t="s">
        <v>12943</v>
      </c>
      <c r="E3677" s="22">
        <v>59400</v>
      </c>
      <c r="F3677" s="19"/>
      <c r="G3677" s="14">
        <f t="shared" si="70"/>
        <v>59400</v>
      </c>
      <c r="H3677" s="13"/>
    </row>
    <row r="3678" spans="1:8" hidden="1" x14ac:dyDescent="0.25">
      <c r="A3678" s="112">
        <v>45363</v>
      </c>
      <c r="B3678" s="21" t="s">
        <v>8547</v>
      </c>
      <c r="C3678" s="13" t="s">
        <v>164</v>
      </c>
      <c r="D3678" s="764" t="s">
        <v>12937</v>
      </c>
      <c r="E3678" s="22">
        <v>3600</v>
      </c>
      <c r="F3678" s="19"/>
      <c r="G3678" s="14">
        <f t="shared" si="70"/>
        <v>3600</v>
      </c>
      <c r="H3678" s="13"/>
    </row>
    <row r="3679" spans="1:8" hidden="1" x14ac:dyDescent="0.25">
      <c r="A3679" s="112">
        <v>45363</v>
      </c>
      <c r="B3679" s="21" t="s">
        <v>11864</v>
      </c>
      <c r="C3679" s="13" t="s">
        <v>8384</v>
      </c>
      <c r="D3679" s="764" t="s">
        <v>12734</v>
      </c>
      <c r="E3679" s="22">
        <v>27143</v>
      </c>
      <c r="F3679" s="19"/>
      <c r="G3679" s="14">
        <f t="shared" si="70"/>
        <v>27143</v>
      </c>
      <c r="H3679" s="13"/>
    </row>
    <row r="3680" spans="1:8" hidden="1" x14ac:dyDescent="0.25">
      <c r="A3680" s="112">
        <v>45363</v>
      </c>
      <c r="B3680" s="21" t="s">
        <v>12171</v>
      </c>
      <c r="C3680" s="13" t="s">
        <v>8384</v>
      </c>
      <c r="D3680" s="764" t="s">
        <v>12735</v>
      </c>
      <c r="E3680" s="22">
        <v>6740</v>
      </c>
      <c r="F3680" s="19"/>
      <c r="G3680" s="14">
        <f t="shared" si="70"/>
        <v>6740</v>
      </c>
      <c r="H3680" s="13"/>
    </row>
    <row r="3681" spans="1:8" hidden="1" x14ac:dyDescent="0.25">
      <c r="A3681" s="112">
        <v>45367</v>
      </c>
      <c r="B3681" s="21" t="s">
        <v>11864</v>
      </c>
      <c r="C3681" s="13" t="s">
        <v>7465</v>
      </c>
      <c r="D3681" s="764"/>
      <c r="E3681" s="22"/>
      <c r="F3681" s="19">
        <v>2000000</v>
      </c>
      <c r="G3681" s="14">
        <f t="shared" si="70"/>
        <v>-2000000</v>
      </c>
      <c r="H3681" s="13" t="s">
        <v>12721</v>
      </c>
    </row>
    <row r="3682" spans="1:8" hidden="1" x14ac:dyDescent="0.25">
      <c r="A3682" s="112">
        <v>45367</v>
      </c>
      <c r="B3682" s="21" t="s">
        <v>11864</v>
      </c>
      <c r="C3682" s="13" t="s">
        <v>7465</v>
      </c>
      <c r="D3682" s="764" t="s">
        <v>12730</v>
      </c>
      <c r="E3682" s="22">
        <v>30400</v>
      </c>
      <c r="F3682" s="19"/>
      <c r="G3682" s="14">
        <f t="shared" si="70"/>
        <v>30400</v>
      </c>
      <c r="H3682" s="13"/>
    </row>
    <row r="3683" spans="1:8" hidden="1" x14ac:dyDescent="0.25">
      <c r="A3683" s="112">
        <v>45367</v>
      </c>
      <c r="B3683" s="21" t="s">
        <v>11864</v>
      </c>
      <c r="C3683" s="13" t="s">
        <v>7465</v>
      </c>
      <c r="D3683" s="764" t="s">
        <v>12731</v>
      </c>
      <c r="E3683" s="22">
        <v>131702</v>
      </c>
      <c r="F3683" s="19"/>
      <c r="G3683" s="14">
        <f t="shared" si="70"/>
        <v>131702</v>
      </c>
      <c r="H3683" s="13"/>
    </row>
    <row r="3684" spans="1:8" hidden="1" x14ac:dyDescent="0.25">
      <c r="A3684" s="112">
        <v>45367</v>
      </c>
      <c r="B3684" s="21" t="s">
        <v>9820</v>
      </c>
      <c r="C3684" s="13" t="s">
        <v>166</v>
      </c>
      <c r="D3684" s="764" t="s">
        <v>12833</v>
      </c>
      <c r="E3684" s="22">
        <v>60200</v>
      </c>
      <c r="F3684" s="19"/>
      <c r="G3684" s="14">
        <f t="shared" si="70"/>
        <v>60200</v>
      </c>
      <c r="H3684" s="13"/>
    </row>
    <row r="3685" spans="1:8" hidden="1" x14ac:dyDescent="0.25">
      <c r="A3685" s="112">
        <v>45367</v>
      </c>
      <c r="B3685" s="21" t="s">
        <v>10890</v>
      </c>
      <c r="C3685" s="13" t="s">
        <v>169</v>
      </c>
      <c r="D3685" s="764" t="s">
        <v>12830</v>
      </c>
      <c r="E3685" s="22">
        <v>9908</v>
      </c>
      <c r="F3685" s="19"/>
      <c r="G3685" s="14">
        <f t="shared" si="70"/>
        <v>9908</v>
      </c>
      <c r="H3685" s="53"/>
    </row>
    <row r="3686" spans="1:8" hidden="1" x14ac:dyDescent="0.25">
      <c r="A3686" s="112">
        <v>45369</v>
      </c>
      <c r="B3686" s="21" t="s">
        <v>11586</v>
      </c>
      <c r="C3686" s="13" t="s">
        <v>8384</v>
      </c>
      <c r="D3686" s="764"/>
      <c r="E3686" s="22"/>
      <c r="F3686" s="19">
        <v>100000</v>
      </c>
      <c r="G3686" s="14">
        <f t="shared" si="70"/>
        <v>-100000</v>
      </c>
      <c r="H3686" s="1208" t="s">
        <v>13011</v>
      </c>
    </row>
    <row r="3687" spans="1:8" hidden="1" x14ac:dyDescent="0.25">
      <c r="A3687" s="112">
        <v>45369</v>
      </c>
      <c r="B3687" s="21" t="s">
        <v>12328</v>
      </c>
      <c r="C3687" s="13" t="s">
        <v>8384</v>
      </c>
      <c r="D3687" s="764"/>
      <c r="E3687" s="22"/>
      <c r="F3687" s="19">
        <v>900000</v>
      </c>
      <c r="G3687" s="14">
        <f t="shared" ref="G3687" si="73">E3687-F3687</f>
        <v>-900000</v>
      </c>
      <c r="H3687" s="1210"/>
    </row>
    <row r="3688" spans="1:8" hidden="1" x14ac:dyDescent="0.25">
      <c r="A3688" s="112">
        <v>45369</v>
      </c>
      <c r="B3688" s="21" t="s">
        <v>8547</v>
      </c>
      <c r="C3688" s="13" t="s">
        <v>164</v>
      </c>
      <c r="D3688" s="764" t="s">
        <v>12942</v>
      </c>
      <c r="E3688" s="22">
        <v>22546</v>
      </c>
      <c r="F3688" s="19"/>
      <c r="G3688" s="14">
        <f t="shared" si="70"/>
        <v>22546</v>
      </c>
      <c r="H3688" s="13"/>
    </row>
    <row r="3689" spans="1:8" hidden="1" x14ac:dyDescent="0.25">
      <c r="A3689" s="112">
        <v>45370</v>
      </c>
      <c r="B3689" s="21" t="s">
        <v>11864</v>
      </c>
      <c r="C3689" s="13" t="s">
        <v>7465</v>
      </c>
      <c r="D3689" s="764" t="s">
        <v>11308</v>
      </c>
      <c r="E3689" s="22">
        <v>9000</v>
      </c>
      <c r="F3689" s="19"/>
      <c r="G3689" s="14">
        <f t="shared" si="70"/>
        <v>9000</v>
      </c>
      <c r="H3689" s="13"/>
    </row>
    <row r="3690" spans="1:8" hidden="1" x14ac:dyDescent="0.25">
      <c r="A3690" s="112">
        <v>45371</v>
      </c>
      <c r="B3690" s="21" t="s">
        <v>11864</v>
      </c>
      <c r="C3690" s="13" t="s">
        <v>7465</v>
      </c>
      <c r="D3690" s="764" t="s">
        <v>12732</v>
      </c>
      <c r="E3690" s="22">
        <v>227953</v>
      </c>
      <c r="F3690" s="19"/>
      <c r="G3690" s="14">
        <f t="shared" si="70"/>
        <v>227953</v>
      </c>
      <c r="H3690" s="13"/>
    </row>
    <row r="3691" spans="1:8" hidden="1" x14ac:dyDescent="0.25">
      <c r="A3691" s="112">
        <v>45371</v>
      </c>
      <c r="B3691" s="21" t="s">
        <v>10559</v>
      </c>
      <c r="C3691" s="13" t="s">
        <v>12350</v>
      </c>
      <c r="D3691" s="764" t="s">
        <v>12795</v>
      </c>
      <c r="E3691" s="22">
        <v>11000</v>
      </c>
      <c r="F3691" s="19"/>
      <c r="G3691" s="14">
        <f t="shared" si="70"/>
        <v>11000</v>
      </c>
      <c r="H3691" s="13"/>
    </row>
    <row r="3692" spans="1:8" hidden="1" x14ac:dyDescent="0.25">
      <c r="A3692" s="112">
        <v>45372</v>
      </c>
      <c r="B3692" s="21" t="s">
        <v>12171</v>
      </c>
      <c r="C3692" s="13" t="s">
        <v>180</v>
      </c>
      <c r="D3692" s="764"/>
      <c r="E3692" s="22"/>
      <c r="F3692" s="19">
        <v>712701</v>
      </c>
      <c r="G3692" s="14">
        <f t="shared" si="70"/>
        <v>-712701</v>
      </c>
      <c r="H3692" s="13" t="s">
        <v>12747</v>
      </c>
    </row>
    <row r="3693" spans="1:8" hidden="1" x14ac:dyDescent="0.25">
      <c r="A3693" s="112">
        <v>45373</v>
      </c>
      <c r="B3693" s="21" t="s">
        <v>11864</v>
      </c>
      <c r="C3693" s="13" t="s">
        <v>8384</v>
      </c>
      <c r="D3693" s="764" t="s">
        <v>12794</v>
      </c>
      <c r="E3693" s="22">
        <v>11306</v>
      </c>
      <c r="F3693" s="19"/>
      <c r="G3693" s="14">
        <f t="shared" si="70"/>
        <v>11306</v>
      </c>
      <c r="H3693" s="13"/>
    </row>
    <row r="3694" spans="1:8" hidden="1" x14ac:dyDescent="0.25">
      <c r="A3694" s="112">
        <v>45373</v>
      </c>
      <c r="B3694" s="21" t="s">
        <v>11488</v>
      </c>
      <c r="C3694" s="13" t="s">
        <v>164</v>
      </c>
      <c r="D3694" s="764" t="s">
        <v>12939</v>
      </c>
      <c r="E3694" s="22">
        <v>28603</v>
      </c>
      <c r="F3694" s="19"/>
      <c r="G3694" s="14">
        <f t="shared" si="70"/>
        <v>28603</v>
      </c>
      <c r="H3694" s="13"/>
    </row>
    <row r="3695" spans="1:8" hidden="1" x14ac:dyDescent="0.25">
      <c r="A3695" s="112">
        <v>45377</v>
      </c>
      <c r="B3695" s="21" t="s">
        <v>10890</v>
      </c>
      <c r="C3695" s="13" t="s">
        <v>12457</v>
      </c>
      <c r="D3695" s="764"/>
      <c r="E3695" s="22"/>
      <c r="F3695" s="19">
        <v>100000</v>
      </c>
      <c r="G3695" s="14">
        <f t="shared" si="70"/>
        <v>-100000</v>
      </c>
      <c r="H3695" s="13" t="s">
        <v>12759</v>
      </c>
    </row>
    <row r="3696" spans="1:8" hidden="1" x14ac:dyDescent="0.25">
      <c r="A3696" s="112">
        <v>45377</v>
      </c>
      <c r="B3696" s="21" t="s">
        <v>10890</v>
      </c>
      <c r="C3696" s="13" t="s">
        <v>7947</v>
      </c>
      <c r="D3696" s="764"/>
      <c r="E3696" s="22"/>
      <c r="F3696" s="19">
        <v>200000</v>
      </c>
      <c r="G3696" s="14">
        <f t="shared" si="70"/>
        <v>-200000</v>
      </c>
      <c r="H3696" s="13" t="s">
        <v>12760</v>
      </c>
    </row>
    <row r="3697" spans="1:8" hidden="1" x14ac:dyDescent="0.25">
      <c r="A3697" s="112">
        <v>45377</v>
      </c>
      <c r="B3697" s="21" t="s">
        <v>10890</v>
      </c>
      <c r="C3697" s="13" t="s">
        <v>7947</v>
      </c>
      <c r="D3697" s="764"/>
      <c r="E3697" s="22"/>
      <c r="F3697" s="19">
        <v>100000</v>
      </c>
      <c r="G3697" s="14">
        <f t="shared" si="70"/>
        <v>-100000</v>
      </c>
      <c r="H3697" s="13" t="s">
        <v>12760</v>
      </c>
    </row>
    <row r="3698" spans="1:8" hidden="1" x14ac:dyDescent="0.25">
      <c r="A3698" s="112">
        <v>45377</v>
      </c>
      <c r="B3698" s="21" t="s">
        <v>10890</v>
      </c>
      <c r="C3698" s="13" t="s">
        <v>7947</v>
      </c>
      <c r="D3698" s="764"/>
      <c r="E3698" s="22"/>
      <c r="F3698" s="19">
        <v>277000</v>
      </c>
      <c r="G3698" s="14">
        <f t="shared" si="70"/>
        <v>-277000</v>
      </c>
      <c r="H3698" s="13" t="s">
        <v>15803</v>
      </c>
    </row>
    <row r="3699" spans="1:8" hidden="1" x14ac:dyDescent="0.25">
      <c r="A3699" s="112">
        <v>45381</v>
      </c>
      <c r="B3699" s="21" t="s">
        <v>12774</v>
      </c>
      <c r="C3699" s="13" t="s">
        <v>166</v>
      </c>
      <c r="D3699" s="764" t="s">
        <v>12834</v>
      </c>
      <c r="E3699" s="22">
        <v>14000</v>
      </c>
      <c r="F3699" s="19"/>
      <c r="G3699" s="14">
        <f t="shared" ref="G3699:G3773" si="74">E3699-F3699</f>
        <v>14000</v>
      </c>
      <c r="H3699" s="13"/>
    </row>
    <row r="3700" spans="1:8" hidden="1" x14ac:dyDescent="0.25">
      <c r="A3700" s="112">
        <v>45384</v>
      </c>
      <c r="B3700" s="21" t="s">
        <v>12783</v>
      </c>
      <c r="C3700" s="13" t="s">
        <v>7465</v>
      </c>
      <c r="D3700" s="764" t="s">
        <v>12830</v>
      </c>
      <c r="E3700" s="22">
        <v>87507</v>
      </c>
      <c r="F3700" s="19"/>
      <c r="G3700" s="14">
        <f t="shared" si="74"/>
        <v>87507</v>
      </c>
      <c r="H3700" s="13"/>
    </row>
    <row r="3701" spans="1:8" hidden="1" x14ac:dyDescent="0.25">
      <c r="A3701" s="112">
        <v>45386</v>
      </c>
      <c r="B3701" s="21" t="s">
        <v>12774</v>
      </c>
      <c r="C3701" s="13" t="s">
        <v>12350</v>
      </c>
      <c r="D3701" s="764" t="s">
        <v>12831</v>
      </c>
      <c r="E3701" s="22">
        <v>38500</v>
      </c>
      <c r="F3701" s="19"/>
      <c r="G3701" s="14">
        <f t="shared" si="74"/>
        <v>38500</v>
      </c>
      <c r="H3701" s="13"/>
    </row>
    <row r="3702" spans="1:8" hidden="1" x14ac:dyDescent="0.25">
      <c r="A3702" s="112">
        <v>45386</v>
      </c>
      <c r="B3702" s="21" t="s">
        <v>12774</v>
      </c>
      <c r="C3702" s="13" t="s">
        <v>8384</v>
      </c>
      <c r="D3702" s="764" t="s">
        <v>12835</v>
      </c>
      <c r="E3702" s="22">
        <v>153139</v>
      </c>
      <c r="F3702" s="19"/>
      <c r="G3702" s="14">
        <f t="shared" si="74"/>
        <v>153139</v>
      </c>
      <c r="H3702" s="13"/>
    </row>
    <row r="3703" spans="1:8" hidden="1" x14ac:dyDescent="0.25">
      <c r="A3703" s="112">
        <v>45397</v>
      </c>
      <c r="B3703" s="21" t="s">
        <v>11488</v>
      </c>
      <c r="C3703" s="13" t="s">
        <v>166</v>
      </c>
      <c r="D3703" s="764" t="s">
        <v>12950</v>
      </c>
      <c r="E3703" s="22">
        <v>18000</v>
      </c>
      <c r="F3703" s="19"/>
      <c r="G3703" s="14">
        <f t="shared" si="74"/>
        <v>18000</v>
      </c>
      <c r="H3703" s="13"/>
    </row>
    <row r="3704" spans="1:8" hidden="1" x14ac:dyDescent="0.25">
      <c r="A3704" s="112">
        <v>45400</v>
      </c>
      <c r="B3704" s="21" t="s">
        <v>11</v>
      </c>
      <c r="C3704" s="13" t="s">
        <v>164</v>
      </c>
      <c r="D3704" s="764" t="s">
        <v>12940</v>
      </c>
      <c r="E3704" s="22">
        <v>7183</v>
      </c>
      <c r="F3704" s="19"/>
      <c r="G3704" s="14">
        <f>E3704-F3704</f>
        <v>7183</v>
      </c>
      <c r="H3704" s="13"/>
    </row>
    <row r="3705" spans="1:8" hidden="1" x14ac:dyDescent="0.25">
      <c r="A3705" s="112">
        <v>45401</v>
      </c>
      <c r="B3705" s="21" t="s">
        <v>13278</v>
      </c>
      <c r="C3705" s="13" t="s">
        <v>166</v>
      </c>
      <c r="D3705" s="764" t="s">
        <v>12951</v>
      </c>
      <c r="E3705" s="22">
        <v>39662</v>
      </c>
      <c r="F3705" s="19"/>
      <c r="G3705" s="14">
        <f>E3705-F3705</f>
        <v>39662</v>
      </c>
      <c r="H3705" s="13"/>
    </row>
    <row r="3706" spans="1:8" hidden="1" x14ac:dyDescent="0.25">
      <c r="A3706" s="112">
        <v>45406</v>
      </c>
      <c r="B3706" s="21" t="s">
        <v>13278</v>
      </c>
      <c r="C3706" s="13" t="s">
        <v>166</v>
      </c>
      <c r="D3706" s="764" t="s">
        <v>12955</v>
      </c>
      <c r="E3706" s="22">
        <v>22440</v>
      </c>
      <c r="F3706" s="19"/>
      <c r="G3706" s="14">
        <f t="shared" si="74"/>
        <v>22440</v>
      </c>
      <c r="H3706" s="13"/>
    </row>
    <row r="3707" spans="1:8" hidden="1" x14ac:dyDescent="0.25">
      <c r="A3707" s="112">
        <v>45407</v>
      </c>
      <c r="B3707" s="21" t="s">
        <v>11864</v>
      </c>
      <c r="C3707" s="13" t="s">
        <v>7465</v>
      </c>
      <c r="D3707" s="764" t="s">
        <v>12948</v>
      </c>
      <c r="E3707" s="22">
        <v>13240</v>
      </c>
      <c r="F3707" s="19"/>
      <c r="G3707" s="14">
        <f t="shared" si="74"/>
        <v>13240</v>
      </c>
      <c r="H3707" s="13"/>
    </row>
    <row r="3708" spans="1:8" hidden="1" x14ac:dyDescent="0.25">
      <c r="A3708" s="112">
        <v>45407</v>
      </c>
      <c r="B3708" s="21" t="s">
        <v>13278</v>
      </c>
      <c r="C3708" s="13" t="s">
        <v>166</v>
      </c>
      <c r="D3708" s="764" t="s">
        <v>12953</v>
      </c>
      <c r="E3708" s="22">
        <v>145050</v>
      </c>
      <c r="F3708" s="19"/>
      <c r="G3708" s="14">
        <f t="shared" si="74"/>
        <v>145050</v>
      </c>
      <c r="H3708" s="13"/>
    </row>
    <row r="3709" spans="1:8" hidden="1" x14ac:dyDescent="0.25">
      <c r="A3709" s="112">
        <v>45407</v>
      </c>
      <c r="B3709" s="21" t="s">
        <v>12171</v>
      </c>
      <c r="C3709" s="13" t="s">
        <v>8384</v>
      </c>
      <c r="D3709" s="764" t="s">
        <v>12956</v>
      </c>
      <c r="E3709" s="22">
        <v>420666</v>
      </c>
      <c r="F3709" s="19"/>
      <c r="G3709" s="14">
        <f t="shared" si="74"/>
        <v>420666</v>
      </c>
      <c r="H3709" s="13"/>
    </row>
    <row r="3710" spans="1:8" hidden="1" x14ac:dyDescent="0.25">
      <c r="A3710" s="112">
        <v>45411</v>
      </c>
      <c r="B3710" s="21" t="s">
        <v>9820</v>
      </c>
      <c r="C3710" s="13" t="s">
        <v>164</v>
      </c>
      <c r="D3710" s="764" t="s">
        <v>12938</v>
      </c>
      <c r="E3710" s="22">
        <v>9100</v>
      </c>
      <c r="F3710" s="19"/>
      <c r="G3710" s="14">
        <f t="shared" si="74"/>
        <v>9100</v>
      </c>
      <c r="H3710" s="13"/>
    </row>
    <row r="3711" spans="1:8" hidden="1" x14ac:dyDescent="0.25">
      <c r="A3711" s="112">
        <v>45411</v>
      </c>
      <c r="B3711" s="21" t="s">
        <v>10220</v>
      </c>
      <c r="C3711" s="13" t="s">
        <v>1197</v>
      </c>
      <c r="D3711" s="764" t="s">
        <v>12954</v>
      </c>
      <c r="E3711" s="22">
        <v>31000</v>
      </c>
      <c r="F3711" s="19"/>
      <c r="G3711" s="14">
        <f t="shared" si="74"/>
        <v>31000</v>
      </c>
      <c r="H3711" s="13"/>
    </row>
    <row r="3712" spans="1:8" hidden="1" x14ac:dyDescent="0.25">
      <c r="A3712" s="112">
        <v>45411</v>
      </c>
      <c r="B3712" s="21" t="s">
        <v>11488</v>
      </c>
      <c r="C3712" s="13" t="s">
        <v>5680</v>
      </c>
      <c r="D3712" s="764" t="s">
        <v>9952</v>
      </c>
      <c r="E3712" s="22">
        <v>43428</v>
      </c>
      <c r="F3712" s="19"/>
      <c r="G3712" s="14">
        <f t="shared" si="74"/>
        <v>43428</v>
      </c>
      <c r="H3712" s="13"/>
    </row>
    <row r="3713" spans="1:8" hidden="1" x14ac:dyDescent="0.25">
      <c r="A3713" s="112">
        <v>45412</v>
      </c>
      <c r="B3713" s="21" t="s">
        <v>8547</v>
      </c>
      <c r="C3713" s="13" t="s">
        <v>164</v>
      </c>
      <c r="D3713" s="764"/>
      <c r="E3713" s="22"/>
      <c r="F3713" s="19">
        <v>300000</v>
      </c>
      <c r="G3713" s="14">
        <f t="shared" si="74"/>
        <v>-300000</v>
      </c>
      <c r="H3713" s="13" t="s">
        <v>12266</v>
      </c>
    </row>
    <row r="3714" spans="1:8" hidden="1" x14ac:dyDescent="0.25">
      <c r="A3714" s="112">
        <v>45415</v>
      </c>
      <c r="B3714" s="21" t="s">
        <v>11488</v>
      </c>
      <c r="C3714" s="13" t="s">
        <v>164</v>
      </c>
      <c r="D3714" s="764" t="s">
        <v>12944</v>
      </c>
      <c r="E3714" s="22">
        <v>11563</v>
      </c>
      <c r="F3714" s="109"/>
      <c r="G3714" s="14">
        <f t="shared" si="74"/>
        <v>11563</v>
      </c>
      <c r="H3714" s="13"/>
    </row>
    <row r="3715" spans="1:8" hidden="1" x14ac:dyDescent="0.25">
      <c r="A3715" s="112">
        <v>45415</v>
      </c>
      <c r="B3715" s="21" t="s">
        <v>12171</v>
      </c>
      <c r="C3715" s="13" t="s">
        <v>166</v>
      </c>
      <c r="D3715" s="764" t="s">
        <v>13235</v>
      </c>
      <c r="E3715" s="781">
        <v>93900</v>
      </c>
      <c r="F3715" s="213"/>
      <c r="G3715" s="782">
        <f t="shared" si="74"/>
        <v>93900</v>
      </c>
      <c r="H3715" s="53"/>
    </row>
    <row r="3716" spans="1:8" hidden="1" x14ac:dyDescent="0.25">
      <c r="A3716" s="112">
        <v>45416</v>
      </c>
      <c r="B3716" s="21" t="s">
        <v>4720</v>
      </c>
      <c r="C3716" s="13" t="s">
        <v>8384</v>
      </c>
      <c r="D3716" s="764"/>
      <c r="E3716" s="781"/>
      <c r="F3716" s="783">
        <v>162620</v>
      </c>
      <c r="G3716" s="782">
        <f t="shared" si="74"/>
        <v>-162620</v>
      </c>
      <c r="H3716" s="1214" t="s">
        <v>13013</v>
      </c>
    </row>
    <row r="3717" spans="1:8" hidden="1" x14ac:dyDescent="0.25">
      <c r="A3717" s="112">
        <v>45416</v>
      </c>
      <c r="B3717" s="21" t="s">
        <v>8547</v>
      </c>
      <c r="C3717" s="13" t="s">
        <v>8384</v>
      </c>
      <c r="D3717" s="764"/>
      <c r="E3717" s="781"/>
      <c r="F3717" s="141">
        <v>74242</v>
      </c>
      <c r="G3717" s="782">
        <f t="shared" ref="G3717:G3722" si="75">E3717-F3717</f>
        <v>-74242</v>
      </c>
      <c r="H3717" s="1215"/>
    </row>
    <row r="3718" spans="1:8" hidden="1" x14ac:dyDescent="0.25">
      <c r="A3718" s="112">
        <v>45416</v>
      </c>
      <c r="B3718" s="21" t="s">
        <v>10890</v>
      </c>
      <c r="C3718" s="13" t="s">
        <v>8384</v>
      </c>
      <c r="D3718" s="764"/>
      <c r="E3718" s="781"/>
      <c r="F3718" s="141">
        <v>20637</v>
      </c>
      <c r="G3718" s="782">
        <f t="shared" si="75"/>
        <v>-20637</v>
      </c>
      <c r="H3718" s="1215"/>
    </row>
    <row r="3719" spans="1:8" hidden="1" x14ac:dyDescent="0.25">
      <c r="A3719" s="112">
        <v>45416</v>
      </c>
      <c r="B3719" s="21" t="s">
        <v>11685</v>
      </c>
      <c r="C3719" s="13" t="s">
        <v>8384</v>
      </c>
      <c r="D3719" s="764"/>
      <c r="E3719" s="781"/>
      <c r="F3719" s="141">
        <v>6768</v>
      </c>
      <c r="G3719" s="782">
        <f t="shared" si="75"/>
        <v>-6768</v>
      </c>
      <c r="H3719" s="1215"/>
    </row>
    <row r="3720" spans="1:8" hidden="1" x14ac:dyDescent="0.25">
      <c r="A3720" s="112">
        <v>45416</v>
      </c>
      <c r="B3720" s="21" t="s">
        <v>11586</v>
      </c>
      <c r="C3720" s="13" t="s">
        <v>8384</v>
      </c>
      <c r="D3720" s="764"/>
      <c r="E3720" s="781"/>
      <c r="F3720" s="141">
        <v>25632</v>
      </c>
      <c r="G3720" s="782">
        <f t="shared" si="75"/>
        <v>-25632</v>
      </c>
      <c r="H3720" s="1215"/>
    </row>
    <row r="3721" spans="1:8" hidden="1" x14ac:dyDescent="0.25">
      <c r="A3721" s="112">
        <v>45416</v>
      </c>
      <c r="B3721" s="21" t="s">
        <v>12774</v>
      </c>
      <c r="C3721" s="13" t="s">
        <v>8384</v>
      </c>
      <c r="D3721" s="764"/>
      <c r="E3721" s="781"/>
      <c r="F3721" s="141">
        <v>153139</v>
      </c>
      <c r="G3721" s="782">
        <f t="shared" si="75"/>
        <v>-153139</v>
      </c>
      <c r="H3721" s="1215"/>
    </row>
    <row r="3722" spans="1:8" ht="16.5" hidden="1" thickBot="1" x14ac:dyDescent="0.3">
      <c r="A3722" s="112">
        <v>45416</v>
      </c>
      <c r="B3722" s="21" t="s">
        <v>11707</v>
      </c>
      <c r="C3722" s="13" t="s">
        <v>8384</v>
      </c>
      <c r="D3722" s="764"/>
      <c r="E3722" s="781"/>
      <c r="F3722" s="784">
        <v>56962</v>
      </c>
      <c r="G3722" s="782">
        <f t="shared" si="75"/>
        <v>-56962</v>
      </c>
      <c r="H3722" s="1216"/>
    </row>
    <row r="3723" spans="1:8" hidden="1" x14ac:dyDescent="0.25">
      <c r="A3723" s="112">
        <v>45418</v>
      </c>
      <c r="B3723" s="21" t="s">
        <v>11864</v>
      </c>
      <c r="C3723" s="13" t="s">
        <v>7465</v>
      </c>
      <c r="D3723" s="764"/>
      <c r="E3723" s="22"/>
      <c r="F3723" s="111">
        <v>900000</v>
      </c>
      <c r="G3723" s="14">
        <f t="shared" si="74"/>
        <v>-900000</v>
      </c>
      <c r="H3723" s="13" t="s">
        <v>12935</v>
      </c>
    </row>
    <row r="3724" spans="1:8" hidden="1" x14ac:dyDescent="0.25">
      <c r="A3724" s="112">
        <v>45418</v>
      </c>
      <c r="B3724" s="21" t="s">
        <v>11864</v>
      </c>
      <c r="C3724" s="13" t="s">
        <v>7465</v>
      </c>
      <c r="D3724" s="764"/>
      <c r="E3724" s="22"/>
      <c r="F3724" s="109">
        <v>924000</v>
      </c>
      <c r="G3724" s="14">
        <f t="shared" si="74"/>
        <v>-924000</v>
      </c>
      <c r="H3724" s="13" t="s">
        <v>12935</v>
      </c>
    </row>
    <row r="3725" spans="1:8" hidden="1" x14ac:dyDescent="0.25">
      <c r="A3725" s="112">
        <v>45418</v>
      </c>
      <c r="B3725" s="21" t="s">
        <v>9955</v>
      </c>
      <c r="C3725" s="13" t="s">
        <v>169</v>
      </c>
      <c r="D3725" s="764"/>
      <c r="E3725" s="781"/>
      <c r="F3725" s="783">
        <v>15350</v>
      </c>
      <c r="G3725" s="782">
        <f t="shared" si="74"/>
        <v>-15350</v>
      </c>
      <c r="H3725" s="1208" t="s">
        <v>13009</v>
      </c>
    </row>
    <row r="3726" spans="1:8" hidden="1" x14ac:dyDescent="0.25">
      <c r="A3726" s="112">
        <v>45418</v>
      </c>
      <c r="B3726" s="21" t="s">
        <v>10564</v>
      </c>
      <c r="C3726" s="13" t="s">
        <v>169</v>
      </c>
      <c r="D3726" s="764"/>
      <c r="E3726" s="781"/>
      <c r="F3726" s="141">
        <v>46500</v>
      </c>
      <c r="G3726" s="782">
        <f t="shared" si="74"/>
        <v>-46500</v>
      </c>
      <c r="H3726" s="1209"/>
    </row>
    <row r="3727" spans="1:8" hidden="1" x14ac:dyDescent="0.25">
      <c r="A3727" s="112">
        <v>45418</v>
      </c>
      <c r="B3727" s="21" t="s">
        <v>10890</v>
      </c>
      <c r="C3727" s="13" t="s">
        <v>169</v>
      </c>
      <c r="D3727" s="764"/>
      <c r="E3727" s="781"/>
      <c r="F3727" s="141">
        <v>80500</v>
      </c>
      <c r="G3727" s="782">
        <f t="shared" si="74"/>
        <v>-80500</v>
      </c>
      <c r="H3727" s="1209"/>
    </row>
    <row r="3728" spans="1:8" ht="16.5" hidden="1" thickBot="1" x14ac:dyDescent="0.3">
      <c r="A3728" s="112">
        <v>45418</v>
      </c>
      <c r="B3728" s="21" t="s">
        <v>11864</v>
      </c>
      <c r="C3728" s="13" t="s">
        <v>169</v>
      </c>
      <c r="D3728" s="764"/>
      <c r="E3728" s="781"/>
      <c r="F3728" s="784">
        <v>157650</v>
      </c>
      <c r="G3728" s="782">
        <f t="shared" si="74"/>
        <v>-157650</v>
      </c>
      <c r="H3728" s="1210"/>
    </row>
    <row r="3729" spans="1:8" hidden="1" x14ac:dyDescent="0.25">
      <c r="A3729" s="112">
        <v>45419</v>
      </c>
      <c r="B3729" s="21" t="s">
        <v>11488</v>
      </c>
      <c r="C3729" s="13" t="s">
        <v>164</v>
      </c>
      <c r="D3729" s="764" t="s">
        <v>12949</v>
      </c>
      <c r="E3729" s="22">
        <v>864</v>
      </c>
      <c r="F3729" s="111"/>
      <c r="G3729" s="14">
        <f t="shared" si="74"/>
        <v>864</v>
      </c>
      <c r="H3729" s="13"/>
    </row>
    <row r="3730" spans="1:8" hidden="1" x14ac:dyDescent="0.25">
      <c r="A3730" s="112">
        <v>45419</v>
      </c>
      <c r="B3730" s="21" t="s">
        <v>9820</v>
      </c>
      <c r="C3730" s="13" t="s">
        <v>8384</v>
      </c>
      <c r="D3730" s="764" t="s">
        <v>13156</v>
      </c>
      <c r="E3730" s="22">
        <v>32064</v>
      </c>
      <c r="F3730" s="111"/>
      <c r="G3730" s="14">
        <f t="shared" si="74"/>
        <v>32064</v>
      </c>
      <c r="H3730" s="13"/>
    </row>
    <row r="3731" spans="1:8" hidden="1" x14ac:dyDescent="0.25">
      <c r="A3731" s="112">
        <v>45421</v>
      </c>
      <c r="B3731" s="21" t="s">
        <v>6503</v>
      </c>
      <c r="C3731" s="13" t="s">
        <v>164</v>
      </c>
      <c r="D3731" s="764" t="s">
        <v>12952</v>
      </c>
      <c r="E3731" s="22">
        <v>9034</v>
      </c>
      <c r="F3731" s="19"/>
      <c r="G3731" s="14">
        <f t="shared" si="74"/>
        <v>9034</v>
      </c>
      <c r="H3731" s="13"/>
    </row>
    <row r="3732" spans="1:8" hidden="1" x14ac:dyDescent="0.25">
      <c r="A3732" s="112">
        <v>45421</v>
      </c>
      <c r="B3732" s="21" t="s">
        <v>8645</v>
      </c>
      <c r="C3732" s="13" t="s">
        <v>5186</v>
      </c>
      <c r="D3732" s="764"/>
      <c r="E3732" s="22"/>
      <c r="F3732" s="19">
        <v>57548</v>
      </c>
      <c r="G3732" s="14">
        <f t="shared" si="74"/>
        <v>-57548</v>
      </c>
      <c r="H3732" s="13" t="s">
        <v>13015</v>
      </c>
    </row>
    <row r="3733" spans="1:8" hidden="1" x14ac:dyDescent="0.25">
      <c r="A3733" s="112">
        <v>45421</v>
      </c>
      <c r="B3733" s="21" t="s">
        <v>8856</v>
      </c>
      <c r="C3733" s="13" t="s">
        <v>5186</v>
      </c>
      <c r="D3733" s="764"/>
      <c r="E3733" s="22"/>
      <c r="F3733" s="19">
        <v>6816</v>
      </c>
      <c r="G3733" s="14">
        <f t="shared" si="74"/>
        <v>-6816</v>
      </c>
      <c r="H3733" s="13" t="s">
        <v>13015</v>
      </c>
    </row>
    <row r="3734" spans="1:8" hidden="1" x14ac:dyDescent="0.25">
      <c r="A3734" s="112">
        <v>45421</v>
      </c>
      <c r="B3734" s="21" t="s">
        <v>8864</v>
      </c>
      <c r="C3734" s="13" t="s">
        <v>5186</v>
      </c>
      <c r="D3734" s="764"/>
      <c r="E3734" s="22"/>
      <c r="F3734" s="19">
        <v>78114</v>
      </c>
      <c r="G3734" s="14">
        <f t="shared" si="74"/>
        <v>-78114</v>
      </c>
      <c r="H3734" s="13" t="s">
        <v>13015</v>
      </c>
    </row>
    <row r="3735" spans="1:8" hidden="1" x14ac:dyDescent="0.25">
      <c r="A3735" s="112">
        <v>45421</v>
      </c>
      <c r="B3735" s="21" t="s">
        <v>9649</v>
      </c>
      <c r="C3735" s="13" t="s">
        <v>5186</v>
      </c>
      <c r="D3735" s="764"/>
      <c r="E3735" s="22"/>
      <c r="F3735" s="19">
        <v>180880</v>
      </c>
      <c r="G3735" s="14">
        <f t="shared" si="74"/>
        <v>-180880</v>
      </c>
      <c r="H3735" s="13" t="s">
        <v>13015</v>
      </c>
    </row>
    <row r="3736" spans="1:8" hidden="1" x14ac:dyDescent="0.25">
      <c r="A3736" s="112">
        <v>45421</v>
      </c>
      <c r="B3736" s="21" t="s">
        <v>9757</v>
      </c>
      <c r="C3736" s="13" t="s">
        <v>5186</v>
      </c>
      <c r="D3736" s="764"/>
      <c r="E3736" s="22"/>
      <c r="F3736" s="19">
        <v>113647</v>
      </c>
      <c r="G3736" s="14">
        <f t="shared" si="74"/>
        <v>-113647</v>
      </c>
      <c r="H3736" s="13" t="s">
        <v>13015</v>
      </c>
    </row>
    <row r="3737" spans="1:8" hidden="1" x14ac:dyDescent="0.25">
      <c r="A3737" s="112">
        <v>45421</v>
      </c>
      <c r="B3737" s="21" t="s">
        <v>10284</v>
      </c>
      <c r="C3737" s="13" t="s">
        <v>5186</v>
      </c>
      <c r="D3737" s="764"/>
      <c r="E3737" s="22"/>
      <c r="F3737" s="19">
        <v>68588</v>
      </c>
      <c r="G3737" s="14">
        <f t="shared" si="74"/>
        <v>-68588</v>
      </c>
      <c r="H3737" s="13" t="s">
        <v>13015</v>
      </c>
    </row>
    <row r="3738" spans="1:8" hidden="1" x14ac:dyDescent="0.25">
      <c r="A3738" s="112">
        <v>45421</v>
      </c>
      <c r="B3738" s="21" t="s">
        <v>10892</v>
      </c>
      <c r="C3738" s="13" t="s">
        <v>5186</v>
      </c>
      <c r="D3738" s="764"/>
      <c r="E3738" s="22"/>
      <c r="F3738" s="19">
        <v>15000</v>
      </c>
      <c r="G3738" s="14">
        <f t="shared" si="74"/>
        <v>-15000</v>
      </c>
      <c r="H3738" s="13" t="s">
        <v>13015</v>
      </c>
    </row>
    <row r="3739" spans="1:8" hidden="1" x14ac:dyDescent="0.25">
      <c r="A3739" s="112">
        <v>45421</v>
      </c>
      <c r="B3739" s="21" t="s">
        <v>10890</v>
      </c>
      <c r="C3739" s="13" t="s">
        <v>5186</v>
      </c>
      <c r="D3739" s="764"/>
      <c r="E3739" s="22"/>
      <c r="F3739" s="19">
        <v>227885.49999999988</v>
      </c>
      <c r="G3739" s="14">
        <f t="shared" si="74"/>
        <v>-227885.49999999988</v>
      </c>
      <c r="H3739" s="13" t="s">
        <v>13015</v>
      </c>
    </row>
    <row r="3740" spans="1:8" hidden="1" x14ac:dyDescent="0.25">
      <c r="A3740" s="112">
        <v>45421</v>
      </c>
      <c r="B3740" s="21" t="s">
        <v>10890</v>
      </c>
      <c r="C3740" s="13" t="s">
        <v>5186</v>
      </c>
      <c r="D3740" s="764"/>
      <c r="E3740" s="22">
        <v>250000</v>
      </c>
      <c r="F3740" s="19"/>
      <c r="G3740" s="14">
        <f t="shared" si="74"/>
        <v>250000</v>
      </c>
      <c r="H3740" s="13" t="s">
        <v>13016</v>
      </c>
    </row>
    <row r="3741" spans="1:8" hidden="1" x14ac:dyDescent="0.25">
      <c r="A3741" s="112">
        <v>45422</v>
      </c>
      <c r="B3741" s="21" t="s">
        <v>12171</v>
      </c>
      <c r="C3741" s="13" t="s">
        <v>166</v>
      </c>
      <c r="D3741" s="764" t="s">
        <v>13236</v>
      </c>
      <c r="E3741" s="781">
        <v>31400</v>
      </c>
      <c r="F3741" s="213"/>
      <c r="G3741" s="782">
        <f t="shared" ref="G3741" si="76">E3741-F3741</f>
        <v>31400</v>
      </c>
      <c r="H3741" s="53"/>
    </row>
    <row r="3742" spans="1:8" hidden="1" x14ac:dyDescent="0.25">
      <c r="A3742" s="112">
        <v>45425</v>
      </c>
      <c r="B3742" s="21" t="s">
        <v>12671</v>
      </c>
      <c r="C3742" s="13" t="s">
        <v>12350</v>
      </c>
      <c r="D3742" s="764" t="s">
        <v>13072</v>
      </c>
      <c r="E3742" s="22">
        <v>12000</v>
      </c>
      <c r="F3742" s="19"/>
      <c r="G3742" s="14">
        <f t="shared" si="74"/>
        <v>12000</v>
      </c>
      <c r="H3742" s="13"/>
    </row>
    <row r="3743" spans="1:8" hidden="1" x14ac:dyDescent="0.25">
      <c r="A3743" s="112">
        <v>45425</v>
      </c>
      <c r="B3743" s="21" t="s">
        <v>11864</v>
      </c>
      <c r="C3743" s="13" t="s">
        <v>6845</v>
      </c>
      <c r="D3743" s="764"/>
      <c r="E3743" s="22"/>
      <c r="F3743" s="19">
        <v>403164</v>
      </c>
      <c r="G3743" s="14">
        <f t="shared" si="74"/>
        <v>-403164</v>
      </c>
      <c r="H3743" s="13" t="s">
        <v>7869</v>
      </c>
    </row>
    <row r="3744" spans="1:8" ht="16.5" hidden="1" customHeight="1" x14ac:dyDescent="0.25">
      <c r="A3744" s="112">
        <v>45425</v>
      </c>
      <c r="B3744" s="21" t="s">
        <v>11864</v>
      </c>
      <c r="C3744" s="13" t="s">
        <v>4724</v>
      </c>
      <c r="D3744" s="764"/>
      <c r="E3744" s="22"/>
      <c r="F3744" s="19">
        <v>530000</v>
      </c>
      <c r="G3744" s="14">
        <f t="shared" si="74"/>
        <v>-530000</v>
      </c>
      <c r="H3744" s="13" t="s">
        <v>7869</v>
      </c>
    </row>
    <row r="3745" spans="1:8" hidden="1" x14ac:dyDescent="0.25">
      <c r="A3745" s="112">
        <v>45425</v>
      </c>
      <c r="B3745" s="21" t="s">
        <v>13213</v>
      </c>
      <c r="C3745" s="13" t="s">
        <v>169</v>
      </c>
      <c r="D3745" s="764" t="s">
        <v>14486</v>
      </c>
      <c r="E3745" s="22">
        <v>18216</v>
      </c>
      <c r="F3745" s="19"/>
      <c r="G3745" s="14">
        <f t="shared" si="74"/>
        <v>18216</v>
      </c>
      <c r="H3745" s="13"/>
    </row>
    <row r="3746" spans="1:8" hidden="1" x14ac:dyDescent="0.25">
      <c r="A3746" s="112">
        <v>45425</v>
      </c>
      <c r="B3746" s="21" t="s">
        <v>40</v>
      </c>
      <c r="C3746" s="13" t="s">
        <v>161</v>
      </c>
      <c r="D3746" s="764"/>
      <c r="E3746" s="22">
        <v>17519</v>
      </c>
      <c r="F3746" s="19"/>
      <c r="G3746" s="14">
        <f t="shared" si="74"/>
        <v>17519</v>
      </c>
      <c r="H3746" s="13"/>
    </row>
    <row r="3747" spans="1:8" hidden="1" x14ac:dyDescent="0.25">
      <c r="A3747" s="112">
        <v>45426</v>
      </c>
      <c r="B3747" s="21" t="s">
        <v>11488</v>
      </c>
      <c r="C3747" s="13" t="s">
        <v>8384</v>
      </c>
      <c r="D3747" s="764" t="s">
        <v>13157</v>
      </c>
      <c r="E3747" s="22">
        <v>339606</v>
      </c>
      <c r="F3747" s="111"/>
      <c r="G3747" s="14">
        <f t="shared" ref="G3747" si="77">E3747-F3747</f>
        <v>339606</v>
      </c>
      <c r="H3747" s="13"/>
    </row>
    <row r="3748" spans="1:8" hidden="1" x14ac:dyDescent="0.25">
      <c r="A3748" s="112">
        <v>45427</v>
      </c>
      <c r="B3748" s="21" t="s">
        <v>11488</v>
      </c>
      <c r="C3748" s="13" t="s">
        <v>164</v>
      </c>
      <c r="D3748" s="764" t="s">
        <v>13154</v>
      </c>
      <c r="E3748" s="22">
        <v>2106</v>
      </c>
      <c r="F3748" s="19"/>
      <c r="G3748" s="14">
        <f t="shared" ref="G3748:G3749" si="78">E3748-F3748</f>
        <v>2106</v>
      </c>
      <c r="H3748" s="53"/>
    </row>
    <row r="3749" spans="1:8" hidden="1" x14ac:dyDescent="0.25">
      <c r="A3749" s="112">
        <v>45428</v>
      </c>
      <c r="B3749" s="21" t="s">
        <v>13213</v>
      </c>
      <c r="C3749" s="13" t="s">
        <v>169</v>
      </c>
      <c r="D3749" s="764" t="s">
        <v>14485</v>
      </c>
      <c r="E3749" s="22">
        <v>12105</v>
      </c>
      <c r="F3749" s="19"/>
      <c r="G3749" s="14">
        <f t="shared" si="78"/>
        <v>12105</v>
      </c>
      <c r="H3749" s="53"/>
    </row>
    <row r="3750" spans="1:8" hidden="1" x14ac:dyDescent="0.25">
      <c r="A3750" s="112">
        <v>45430</v>
      </c>
      <c r="B3750" s="21" t="s">
        <v>10890</v>
      </c>
      <c r="C3750" s="13" t="s">
        <v>164</v>
      </c>
      <c r="D3750" s="764" t="s">
        <v>13152</v>
      </c>
      <c r="E3750" s="22">
        <v>4678</v>
      </c>
      <c r="F3750" s="19"/>
      <c r="G3750" s="14">
        <f t="shared" si="74"/>
        <v>4678</v>
      </c>
      <c r="H3750" s="53"/>
    </row>
    <row r="3751" spans="1:8" hidden="1" x14ac:dyDescent="0.25">
      <c r="A3751" s="112">
        <v>45432</v>
      </c>
      <c r="B3751" s="21" t="s">
        <v>9820</v>
      </c>
      <c r="C3751" s="13" t="s">
        <v>180</v>
      </c>
      <c r="D3751" s="764"/>
      <c r="E3751" s="22"/>
      <c r="F3751" s="19">
        <v>135900</v>
      </c>
      <c r="G3751" s="14">
        <f t="shared" si="74"/>
        <v>-135900</v>
      </c>
      <c r="H3751" s="1214" t="s">
        <v>13275</v>
      </c>
    </row>
    <row r="3752" spans="1:8" hidden="1" x14ac:dyDescent="0.25">
      <c r="A3752" s="112">
        <v>45432</v>
      </c>
      <c r="B3752" s="21" t="s">
        <v>11864</v>
      </c>
      <c r="C3752" s="13" t="s">
        <v>180</v>
      </c>
      <c r="D3752" s="764"/>
      <c r="E3752" s="22"/>
      <c r="F3752" s="19">
        <v>48390</v>
      </c>
      <c r="G3752" s="14">
        <f t="shared" si="74"/>
        <v>-48390</v>
      </c>
      <c r="H3752" s="1215"/>
    </row>
    <row r="3753" spans="1:8" hidden="1" x14ac:dyDescent="0.25">
      <c r="A3753" s="112">
        <v>45432</v>
      </c>
      <c r="B3753" s="21" t="s">
        <v>12171</v>
      </c>
      <c r="C3753" s="13" t="s">
        <v>180</v>
      </c>
      <c r="D3753" s="764"/>
      <c r="E3753" s="22"/>
      <c r="F3753" s="19">
        <v>90710</v>
      </c>
      <c r="G3753" s="14">
        <f t="shared" si="74"/>
        <v>-90710</v>
      </c>
      <c r="H3753" s="1216"/>
    </row>
    <row r="3754" spans="1:8" hidden="1" x14ac:dyDescent="0.25">
      <c r="A3754" s="112">
        <v>45436</v>
      </c>
      <c r="B3754" s="21" t="s">
        <v>9820</v>
      </c>
      <c r="C3754" s="13" t="s">
        <v>166</v>
      </c>
      <c r="D3754" s="764"/>
      <c r="E3754" s="22"/>
      <c r="F3754" s="19">
        <v>90000</v>
      </c>
      <c r="G3754" s="14">
        <f t="shared" si="74"/>
        <v>-90000</v>
      </c>
      <c r="H3754" s="1214" t="s">
        <v>13139</v>
      </c>
    </row>
    <row r="3755" spans="1:8" hidden="1" x14ac:dyDescent="0.25">
      <c r="A3755" s="112">
        <v>45436</v>
      </c>
      <c r="B3755" s="21" t="s">
        <v>11488</v>
      </c>
      <c r="C3755" s="13" t="s">
        <v>166</v>
      </c>
      <c r="D3755" s="764"/>
      <c r="E3755" s="22"/>
      <c r="F3755" s="19">
        <v>10000</v>
      </c>
      <c r="G3755" s="14">
        <f t="shared" si="74"/>
        <v>-10000</v>
      </c>
      <c r="H3755" s="1215"/>
    </row>
    <row r="3756" spans="1:8" hidden="1" x14ac:dyDescent="0.25">
      <c r="A3756" s="112">
        <v>45436</v>
      </c>
      <c r="B3756" s="21" t="s">
        <v>13278</v>
      </c>
      <c r="C3756" s="13" t="s">
        <v>166</v>
      </c>
      <c r="D3756" s="764"/>
      <c r="E3756" s="22"/>
      <c r="F3756" s="19">
        <v>200000</v>
      </c>
      <c r="G3756" s="14">
        <f t="shared" si="74"/>
        <v>-200000</v>
      </c>
      <c r="H3756" s="1216"/>
    </row>
    <row r="3757" spans="1:8" hidden="1" x14ac:dyDescent="0.25">
      <c r="A3757" s="112">
        <v>45436</v>
      </c>
      <c r="B3757" s="21" t="s">
        <v>12671</v>
      </c>
      <c r="C3757" s="13" t="s">
        <v>1062</v>
      </c>
      <c r="D3757" s="764" t="s">
        <v>13227</v>
      </c>
      <c r="E3757" s="22">
        <v>17185</v>
      </c>
      <c r="F3757" s="19"/>
      <c r="G3757" s="14">
        <f t="shared" si="74"/>
        <v>17185</v>
      </c>
      <c r="H3757" s="1080"/>
    </row>
    <row r="3758" spans="1:8" hidden="1" x14ac:dyDescent="0.25">
      <c r="A3758" s="112">
        <v>45439</v>
      </c>
      <c r="B3758" s="21" t="s">
        <v>10220</v>
      </c>
      <c r="C3758" s="13" t="s">
        <v>164</v>
      </c>
      <c r="D3758" s="764" t="s">
        <v>13155</v>
      </c>
      <c r="E3758" s="22">
        <v>14301</v>
      </c>
      <c r="F3758" s="19"/>
      <c r="G3758" s="14">
        <f t="shared" ref="G3758:G3760" si="79">E3758-F3758</f>
        <v>14301</v>
      </c>
      <c r="H3758" s="53"/>
    </row>
    <row r="3759" spans="1:8" hidden="1" x14ac:dyDescent="0.25">
      <c r="A3759" s="112">
        <v>45439</v>
      </c>
      <c r="B3759" s="21" t="s">
        <v>12171</v>
      </c>
      <c r="C3759" s="13" t="s">
        <v>8384</v>
      </c>
      <c r="D3759" s="764" t="s">
        <v>13221</v>
      </c>
      <c r="E3759" s="22">
        <v>600551</v>
      </c>
      <c r="F3759" s="111"/>
      <c r="G3759" s="14">
        <f t="shared" si="79"/>
        <v>600551</v>
      </c>
      <c r="H3759" s="13"/>
    </row>
    <row r="3760" spans="1:8" hidden="1" x14ac:dyDescent="0.25">
      <c r="A3760" s="112">
        <v>45439</v>
      </c>
      <c r="B3760" s="21" t="s">
        <v>12171</v>
      </c>
      <c r="C3760" s="13" t="s">
        <v>166</v>
      </c>
      <c r="D3760" s="764" t="s">
        <v>13237</v>
      </c>
      <c r="E3760" s="781">
        <v>18500</v>
      </c>
      <c r="F3760" s="213"/>
      <c r="G3760" s="782">
        <f t="shared" si="79"/>
        <v>18500</v>
      </c>
      <c r="H3760" s="53"/>
    </row>
    <row r="3761" spans="1:8" hidden="1" x14ac:dyDescent="0.25">
      <c r="A3761" s="112">
        <v>45441</v>
      </c>
      <c r="B3761" s="21" t="s">
        <v>12171</v>
      </c>
      <c r="C3761" s="13" t="s">
        <v>164</v>
      </c>
      <c r="D3761" s="764" t="s">
        <v>13153</v>
      </c>
      <c r="E3761" s="22">
        <v>2016</v>
      </c>
      <c r="F3761" s="111"/>
      <c r="G3761" s="14">
        <f t="shared" si="74"/>
        <v>2016</v>
      </c>
      <c r="H3761" s="342"/>
    </row>
    <row r="3762" spans="1:8" hidden="1" x14ac:dyDescent="0.25">
      <c r="A3762" s="112">
        <v>45441</v>
      </c>
      <c r="B3762" s="21" t="s">
        <v>12171</v>
      </c>
      <c r="C3762" s="13" t="s">
        <v>8384</v>
      </c>
      <c r="D3762" s="764"/>
      <c r="E3762" s="22"/>
      <c r="F3762" s="19">
        <v>500000</v>
      </c>
      <c r="G3762" s="14">
        <f t="shared" si="74"/>
        <v>-500000</v>
      </c>
      <c r="H3762" s="13" t="s">
        <v>13013</v>
      </c>
    </row>
    <row r="3763" spans="1:8" hidden="1" x14ac:dyDescent="0.25">
      <c r="A3763" s="112">
        <v>45441</v>
      </c>
      <c r="B3763" s="21" t="s">
        <v>9820</v>
      </c>
      <c r="C3763" s="13" t="s">
        <v>13116</v>
      </c>
      <c r="D3763" s="764"/>
      <c r="E3763" s="22"/>
      <c r="F3763" s="19">
        <v>600000</v>
      </c>
      <c r="G3763" s="14">
        <f t="shared" si="74"/>
        <v>-600000</v>
      </c>
      <c r="H3763" s="1312" t="s">
        <v>13119</v>
      </c>
    </row>
    <row r="3764" spans="1:8" hidden="1" x14ac:dyDescent="0.25">
      <c r="A3764" s="112">
        <v>45441</v>
      </c>
      <c r="B3764" s="21" t="s">
        <v>11864</v>
      </c>
      <c r="C3764" s="13" t="s">
        <v>13116</v>
      </c>
      <c r="D3764" s="764"/>
      <c r="E3764" s="22"/>
      <c r="F3764" s="19">
        <v>400000</v>
      </c>
      <c r="G3764" s="14">
        <f t="shared" si="74"/>
        <v>-400000</v>
      </c>
      <c r="H3764" s="1313"/>
    </row>
    <row r="3765" spans="1:8" hidden="1" x14ac:dyDescent="0.25">
      <c r="A3765" s="112">
        <v>45444</v>
      </c>
      <c r="B3765" s="21" t="s">
        <v>12388</v>
      </c>
      <c r="C3765" s="13" t="s">
        <v>1062</v>
      </c>
      <c r="D3765" s="764" t="s">
        <v>13229</v>
      </c>
      <c r="E3765" s="22">
        <v>133650</v>
      </c>
      <c r="F3765" s="19"/>
      <c r="G3765" s="14">
        <f t="shared" si="74"/>
        <v>133650</v>
      </c>
      <c r="H3765" s="53"/>
    </row>
    <row r="3766" spans="1:8" hidden="1" x14ac:dyDescent="0.25">
      <c r="A3766" s="112">
        <v>45444</v>
      </c>
      <c r="B3766" s="21" t="s">
        <v>12671</v>
      </c>
      <c r="C3766" s="13" t="s">
        <v>1062</v>
      </c>
      <c r="D3766" s="764" t="s">
        <v>13230</v>
      </c>
      <c r="E3766" s="22">
        <v>7632</v>
      </c>
      <c r="F3766" s="19"/>
      <c r="G3766" s="14">
        <f t="shared" si="74"/>
        <v>7632</v>
      </c>
      <c r="H3766" s="53"/>
    </row>
    <row r="3767" spans="1:8" hidden="1" x14ac:dyDescent="0.25">
      <c r="A3767" s="112">
        <v>45444</v>
      </c>
      <c r="B3767" s="21" t="s">
        <v>9820</v>
      </c>
      <c r="C3767" s="13" t="s">
        <v>1062</v>
      </c>
      <c r="D3767" s="764" t="s">
        <v>13231</v>
      </c>
      <c r="E3767" s="22">
        <v>3412</v>
      </c>
      <c r="F3767" s="19"/>
      <c r="G3767" s="14">
        <f t="shared" si="74"/>
        <v>3412</v>
      </c>
      <c r="H3767" s="53"/>
    </row>
    <row r="3768" spans="1:8" hidden="1" x14ac:dyDescent="0.25">
      <c r="A3768" s="112">
        <v>45446</v>
      </c>
      <c r="B3768" s="21" t="s">
        <v>12171</v>
      </c>
      <c r="C3768" s="13" t="s">
        <v>8384</v>
      </c>
      <c r="D3768" s="764" t="s">
        <v>13222</v>
      </c>
      <c r="E3768" s="22">
        <v>33474</v>
      </c>
      <c r="F3768" s="19"/>
      <c r="G3768" s="14">
        <f t="shared" si="74"/>
        <v>33474</v>
      </c>
      <c r="H3768" s="53"/>
    </row>
    <row r="3769" spans="1:8" hidden="1" x14ac:dyDescent="0.25">
      <c r="A3769" s="112">
        <v>45446</v>
      </c>
      <c r="B3769" s="21" t="s">
        <v>12171</v>
      </c>
      <c r="C3769" s="13" t="s">
        <v>166</v>
      </c>
      <c r="D3769" s="764" t="s">
        <v>13238</v>
      </c>
      <c r="E3769" s="781">
        <v>18500</v>
      </c>
      <c r="F3769" s="213"/>
      <c r="G3769" s="782">
        <f t="shared" si="74"/>
        <v>18500</v>
      </c>
      <c r="H3769" s="53"/>
    </row>
    <row r="3770" spans="1:8" hidden="1" x14ac:dyDescent="0.25">
      <c r="A3770" s="112">
        <v>45447</v>
      </c>
      <c r="B3770" s="21" t="s">
        <v>10890</v>
      </c>
      <c r="C3770" s="13" t="s">
        <v>5186</v>
      </c>
      <c r="D3770" s="764"/>
      <c r="E3770" s="22"/>
      <c r="F3770" s="19">
        <v>250000</v>
      </c>
      <c r="G3770" s="14">
        <f t="shared" si="74"/>
        <v>-250000</v>
      </c>
      <c r="H3770" s="1208" t="s">
        <v>13188</v>
      </c>
    </row>
    <row r="3771" spans="1:8" hidden="1" x14ac:dyDescent="0.25">
      <c r="A3771" s="112">
        <v>45447</v>
      </c>
      <c r="B3771" s="21" t="s">
        <v>13098</v>
      </c>
      <c r="C3771" s="13" t="s">
        <v>5186</v>
      </c>
      <c r="D3771" s="764"/>
      <c r="E3771" s="22"/>
      <c r="F3771" s="19">
        <v>250000</v>
      </c>
      <c r="G3771" s="14">
        <f t="shared" si="74"/>
        <v>-250000</v>
      </c>
      <c r="H3771" s="1210"/>
    </row>
    <row r="3772" spans="1:8" hidden="1" x14ac:dyDescent="0.25">
      <c r="A3772" s="112">
        <v>45453</v>
      </c>
      <c r="B3772" s="21" t="s">
        <v>9820</v>
      </c>
      <c r="C3772" s="13" t="s">
        <v>8384</v>
      </c>
      <c r="D3772" s="764"/>
      <c r="E3772" s="22"/>
      <c r="F3772" s="19">
        <v>250000</v>
      </c>
      <c r="G3772" s="14">
        <f t="shared" si="74"/>
        <v>-250000</v>
      </c>
      <c r="H3772" s="1214" t="s">
        <v>13013</v>
      </c>
    </row>
    <row r="3773" spans="1:8" hidden="1" x14ac:dyDescent="0.25">
      <c r="A3773" s="112">
        <v>45453</v>
      </c>
      <c r="B3773" s="21" t="s">
        <v>11488</v>
      </c>
      <c r="C3773" s="13" t="s">
        <v>8384</v>
      </c>
      <c r="D3773" s="764"/>
      <c r="E3773" s="22"/>
      <c r="F3773" s="19">
        <v>250000</v>
      </c>
      <c r="G3773" s="14">
        <f t="shared" si="74"/>
        <v>-250000</v>
      </c>
      <c r="H3773" s="1216"/>
    </row>
    <row r="3774" spans="1:8" hidden="1" x14ac:dyDescent="0.25">
      <c r="A3774" s="112">
        <v>45453</v>
      </c>
      <c r="B3774" s="21" t="s">
        <v>12171</v>
      </c>
      <c r="C3774" s="13" t="s">
        <v>166</v>
      </c>
      <c r="D3774" s="764" t="s">
        <v>13239</v>
      </c>
      <c r="E3774" s="781">
        <v>20211</v>
      </c>
      <c r="F3774" s="19"/>
      <c r="G3774" s="782">
        <f t="shared" ref="G3774:G3808" si="80">E3774-F3774</f>
        <v>20211</v>
      </c>
      <c r="H3774" s="53"/>
    </row>
    <row r="3775" spans="1:8" hidden="1" x14ac:dyDescent="0.25">
      <c r="A3775" s="112">
        <v>45454</v>
      </c>
      <c r="B3775" s="21" t="s">
        <v>12388</v>
      </c>
      <c r="C3775" s="13" t="s">
        <v>7947</v>
      </c>
      <c r="D3775" s="764"/>
      <c r="E3775" s="781"/>
      <c r="F3775" s="19">
        <v>1000000</v>
      </c>
      <c r="G3775" s="782">
        <f t="shared" si="80"/>
        <v>-1000000</v>
      </c>
      <c r="H3775" s="1208" t="s">
        <v>14460</v>
      </c>
    </row>
    <row r="3776" spans="1:8" hidden="1" x14ac:dyDescent="0.25">
      <c r="A3776" s="112">
        <v>45454</v>
      </c>
      <c r="B3776" s="21" t="s">
        <v>12388</v>
      </c>
      <c r="C3776" s="13" t="s">
        <v>7947</v>
      </c>
      <c r="D3776" s="764"/>
      <c r="E3776" s="781"/>
      <c r="F3776" s="19">
        <v>1000000</v>
      </c>
      <c r="G3776" s="782">
        <f t="shared" si="80"/>
        <v>-1000000</v>
      </c>
      <c r="H3776" s="1210"/>
    </row>
    <row r="3777" spans="1:8" hidden="1" x14ac:dyDescent="0.25">
      <c r="A3777" s="112">
        <v>45455</v>
      </c>
      <c r="B3777" s="21" t="s">
        <v>12388</v>
      </c>
      <c r="C3777" s="13" t="s">
        <v>164</v>
      </c>
      <c r="D3777" s="764" t="s">
        <v>13261</v>
      </c>
      <c r="E3777" s="781">
        <v>1008</v>
      </c>
      <c r="F3777" s="19"/>
      <c r="G3777" s="782">
        <f t="shared" si="80"/>
        <v>1008</v>
      </c>
      <c r="H3777" s="53"/>
    </row>
    <row r="3778" spans="1:8" hidden="1" x14ac:dyDescent="0.25">
      <c r="A3778" s="112">
        <v>45455</v>
      </c>
      <c r="B3778" s="21" t="s">
        <v>9820</v>
      </c>
      <c r="C3778" s="13" t="s">
        <v>12350</v>
      </c>
      <c r="D3778" s="764" t="s">
        <v>13292</v>
      </c>
      <c r="E3778" s="22">
        <v>78900</v>
      </c>
      <c r="F3778" s="19"/>
      <c r="G3778" s="782">
        <f t="shared" ref="G3778" si="81">E3778-F3778</f>
        <v>78900</v>
      </c>
      <c r="H3778" s="13"/>
    </row>
    <row r="3779" spans="1:8" hidden="1" x14ac:dyDescent="0.25">
      <c r="A3779" s="112">
        <v>45456</v>
      </c>
      <c r="B3779" s="21" t="s">
        <v>11864</v>
      </c>
      <c r="C3779" s="13" t="s">
        <v>7465</v>
      </c>
      <c r="D3779" s="764"/>
      <c r="E3779" s="22"/>
      <c r="F3779" s="19">
        <v>500000</v>
      </c>
      <c r="G3779" s="782">
        <f t="shared" si="80"/>
        <v>-500000</v>
      </c>
      <c r="H3779" s="13" t="s">
        <v>13260</v>
      </c>
    </row>
    <row r="3780" spans="1:8" hidden="1" x14ac:dyDescent="0.25">
      <c r="A3780" s="112">
        <v>45456</v>
      </c>
      <c r="B3780" s="21" t="s">
        <v>10167</v>
      </c>
      <c r="C3780" s="13" t="s">
        <v>164</v>
      </c>
      <c r="D3780" s="764"/>
      <c r="E3780" s="22"/>
      <c r="F3780" s="19">
        <v>7183</v>
      </c>
      <c r="G3780" s="782">
        <f t="shared" si="80"/>
        <v>-7183</v>
      </c>
      <c r="H3780" s="1232" t="s">
        <v>13262</v>
      </c>
    </row>
    <row r="3781" spans="1:8" hidden="1" x14ac:dyDescent="0.25">
      <c r="A3781" s="112">
        <v>45456</v>
      </c>
      <c r="B3781" s="21" t="s">
        <v>6503</v>
      </c>
      <c r="C3781" s="13" t="s">
        <v>164</v>
      </c>
      <c r="D3781" s="764"/>
      <c r="E3781" s="22"/>
      <c r="F3781" s="19">
        <v>9034</v>
      </c>
      <c r="G3781" s="782">
        <f t="shared" si="80"/>
        <v>-9034</v>
      </c>
      <c r="H3781" s="1233"/>
    </row>
    <row r="3782" spans="1:8" hidden="1" x14ac:dyDescent="0.25">
      <c r="A3782" s="112">
        <v>45456</v>
      </c>
      <c r="B3782" s="21" t="s">
        <v>8547</v>
      </c>
      <c r="C3782" s="13" t="s">
        <v>164</v>
      </c>
      <c r="D3782" s="764"/>
      <c r="E3782" s="22"/>
      <c r="F3782" s="19">
        <v>5194</v>
      </c>
      <c r="G3782" s="782">
        <f t="shared" si="80"/>
        <v>-5194</v>
      </c>
      <c r="H3782" s="1233"/>
    </row>
    <row r="3783" spans="1:8" hidden="1" x14ac:dyDescent="0.25">
      <c r="A3783" s="112">
        <v>45456</v>
      </c>
      <c r="B3783" s="21" t="s">
        <v>11068</v>
      </c>
      <c r="C3783" s="13" t="s">
        <v>164</v>
      </c>
      <c r="D3783" s="764"/>
      <c r="E3783" s="22"/>
      <c r="F3783" s="19">
        <v>81179</v>
      </c>
      <c r="G3783" s="782">
        <f t="shared" si="80"/>
        <v>-81179</v>
      </c>
      <c r="H3783" s="1233"/>
    </row>
    <row r="3784" spans="1:8" hidden="1" x14ac:dyDescent="0.25">
      <c r="A3784" s="112">
        <v>45456</v>
      </c>
      <c r="B3784" s="21" t="s">
        <v>10220</v>
      </c>
      <c r="C3784" s="13" t="s">
        <v>164</v>
      </c>
      <c r="D3784" s="764"/>
      <c r="E3784" s="22"/>
      <c r="F3784" s="19">
        <v>21030</v>
      </c>
      <c r="G3784" s="782">
        <f t="shared" si="80"/>
        <v>-21030</v>
      </c>
      <c r="H3784" s="1233"/>
    </row>
    <row r="3785" spans="1:8" hidden="1" x14ac:dyDescent="0.25">
      <c r="A3785" s="112">
        <v>45456</v>
      </c>
      <c r="B3785" s="21" t="s">
        <v>10890</v>
      </c>
      <c r="C3785" s="13" t="s">
        <v>164</v>
      </c>
      <c r="D3785" s="764"/>
      <c r="E3785" s="22"/>
      <c r="F3785" s="19">
        <v>5434</v>
      </c>
      <c r="G3785" s="782">
        <f t="shared" si="80"/>
        <v>-5434</v>
      </c>
      <c r="H3785" s="1233"/>
    </row>
    <row r="3786" spans="1:8" hidden="1" x14ac:dyDescent="0.25">
      <c r="A3786" s="112">
        <v>45456</v>
      </c>
      <c r="B3786" s="21" t="s">
        <v>11586</v>
      </c>
      <c r="C3786" s="13" t="s">
        <v>164</v>
      </c>
      <c r="D3786" s="764"/>
      <c r="E3786" s="22"/>
      <c r="F3786" s="19">
        <v>10407</v>
      </c>
      <c r="G3786" s="782">
        <f t="shared" si="80"/>
        <v>-10407</v>
      </c>
      <c r="H3786" s="1233"/>
    </row>
    <row r="3787" spans="1:8" hidden="1" x14ac:dyDescent="0.25">
      <c r="A3787" s="112">
        <v>45456</v>
      </c>
      <c r="B3787" s="21" t="s">
        <v>11488</v>
      </c>
      <c r="C3787" s="13" t="s">
        <v>164</v>
      </c>
      <c r="D3787" s="764"/>
      <c r="E3787" s="22"/>
      <c r="F3787" s="19">
        <v>43136</v>
      </c>
      <c r="G3787" s="782">
        <f t="shared" si="80"/>
        <v>-43136</v>
      </c>
      <c r="H3787" s="1233"/>
    </row>
    <row r="3788" spans="1:8" hidden="1" x14ac:dyDescent="0.25">
      <c r="A3788" s="112">
        <v>45456</v>
      </c>
      <c r="B3788" s="21" t="s">
        <v>12171</v>
      </c>
      <c r="C3788" s="13" t="s">
        <v>164</v>
      </c>
      <c r="D3788" s="764"/>
      <c r="E3788" s="22"/>
      <c r="F3788" s="19">
        <v>2016</v>
      </c>
      <c r="G3788" s="782">
        <f t="shared" si="80"/>
        <v>-2016</v>
      </c>
      <c r="H3788" s="1233"/>
    </row>
    <row r="3789" spans="1:8" hidden="1" x14ac:dyDescent="0.25">
      <c r="A3789" s="112">
        <v>45456</v>
      </c>
      <c r="B3789" s="21" t="s">
        <v>12388</v>
      </c>
      <c r="C3789" s="13" t="s">
        <v>164</v>
      </c>
      <c r="D3789" s="764"/>
      <c r="E3789" s="22"/>
      <c r="F3789" s="19">
        <v>387</v>
      </c>
      <c r="G3789" s="782">
        <f t="shared" si="80"/>
        <v>-387</v>
      </c>
      <c r="H3789" s="1234"/>
    </row>
    <row r="3790" spans="1:8" ht="18.75" hidden="1" x14ac:dyDescent="0.25">
      <c r="A3790" s="112">
        <v>45456</v>
      </c>
      <c r="B3790" s="21" t="s">
        <v>12388</v>
      </c>
      <c r="C3790" s="13" t="s">
        <v>1062</v>
      </c>
      <c r="D3790" s="764" t="s">
        <v>13282</v>
      </c>
      <c r="E3790" s="22">
        <v>90306</v>
      </c>
      <c r="F3790" s="19"/>
      <c r="G3790" s="782">
        <f t="shared" si="80"/>
        <v>90306</v>
      </c>
      <c r="H3790" s="1056"/>
    </row>
    <row r="3791" spans="1:8" hidden="1" x14ac:dyDescent="0.25">
      <c r="A3791" s="112">
        <v>45457</v>
      </c>
      <c r="B3791" s="21" t="s">
        <v>13098</v>
      </c>
      <c r="C3791" s="13" t="s">
        <v>13276</v>
      </c>
      <c r="D3791" s="764" t="s">
        <v>13277</v>
      </c>
      <c r="E3791" s="22">
        <v>85478</v>
      </c>
      <c r="F3791" s="19"/>
      <c r="G3791" s="782">
        <f t="shared" si="80"/>
        <v>85478</v>
      </c>
      <c r="H3791" s="13"/>
    </row>
    <row r="3792" spans="1:8" hidden="1"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hidden="1" x14ac:dyDescent="0.25">
      <c r="A3794" s="112">
        <v>45469</v>
      </c>
      <c r="B3794" s="21" t="s">
        <v>13098</v>
      </c>
      <c r="C3794" s="13" t="s">
        <v>8384</v>
      </c>
      <c r="D3794" s="764" t="s">
        <v>13388</v>
      </c>
      <c r="E3794" s="22">
        <v>69112</v>
      </c>
      <c r="F3794" s="19"/>
      <c r="G3794" s="14">
        <f>E3794-F3794</f>
        <v>69112</v>
      </c>
      <c r="H3794" s="53"/>
    </row>
    <row r="3795" spans="1:8" hidden="1" x14ac:dyDescent="0.25">
      <c r="A3795" s="112">
        <v>45469</v>
      </c>
      <c r="B3795" s="21" t="s">
        <v>12171</v>
      </c>
      <c r="C3795" s="13" t="s">
        <v>166</v>
      </c>
      <c r="D3795" s="764" t="s">
        <v>13392</v>
      </c>
      <c r="E3795" s="22">
        <v>130000</v>
      </c>
      <c r="F3795" s="19"/>
      <c r="G3795" s="782">
        <f>E3795-F3795</f>
        <v>130000</v>
      </c>
      <c r="H3795" s="53"/>
    </row>
    <row r="3796" spans="1:8" hidden="1" x14ac:dyDescent="0.25">
      <c r="A3796" s="112">
        <v>45470</v>
      </c>
      <c r="B3796" s="21" t="s">
        <v>12388</v>
      </c>
      <c r="C3796" s="13" t="s">
        <v>12350</v>
      </c>
      <c r="D3796" s="764" t="s">
        <v>13330</v>
      </c>
      <c r="E3796" s="22">
        <v>40223</v>
      </c>
      <c r="F3796" s="19"/>
      <c r="G3796" s="782">
        <f t="shared" si="80"/>
        <v>40223</v>
      </c>
      <c r="H3796" s="13"/>
    </row>
    <row r="3797" spans="1:8" hidden="1" x14ac:dyDescent="0.25">
      <c r="A3797" s="112">
        <v>45470</v>
      </c>
      <c r="B3797" s="21" t="s">
        <v>13098</v>
      </c>
      <c r="C3797" s="13" t="s">
        <v>12350</v>
      </c>
      <c r="D3797" s="764" t="s">
        <v>13331</v>
      </c>
      <c r="E3797" s="22">
        <v>10403</v>
      </c>
      <c r="F3797" s="19"/>
      <c r="G3797" s="782">
        <f t="shared" si="80"/>
        <v>10403</v>
      </c>
      <c r="H3797" s="13"/>
    </row>
    <row r="3798" spans="1:8" hidden="1" x14ac:dyDescent="0.25">
      <c r="A3798" s="112">
        <v>45470</v>
      </c>
      <c r="B3798" s="21" t="s">
        <v>12048</v>
      </c>
      <c r="C3798" s="13" t="s">
        <v>164</v>
      </c>
      <c r="D3798" s="764" t="s">
        <v>13332</v>
      </c>
      <c r="E3798" s="22">
        <v>70329</v>
      </c>
      <c r="F3798" s="19"/>
      <c r="G3798" s="14">
        <f t="shared" si="80"/>
        <v>70329</v>
      </c>
      <c r="H3798" s="13"/>
    </row>
    <row r="3799" spans="1:8" hidden="1" x14ac:dyDescent="0.25">
      <c r="A3799" s="112">
        <v>45470</v>
      </c>
      <c r="B3799" s="21" t="s">
        <v>11488</v>
      </c>
      <c r="C3799" s="13" t="s">
        <v>8384</v>
      </c>
      <c r="D3799" s="764"/>
      <c r="E3799" s="22"/>
      <c r="F3799" s="19">
        <v>54293</v>
      </c>
      <c r="G3799" s="14">
        <f t="shared" si="80"/>
        <v>-54293</v>
      </c>
      <c r="H3799" s="1214" t="s">
        <v>13336</v>
      </c>
    </row>
    <row r="3800" spans="1:8" hidden="1" x14ac:dyDescent="0.25">
      <c r="A3800" s="112">
        <v>45470</v>
      </c>
      <c r="B3800" s="21" t="s">
        <v>11864</v>
      </c>
      <c r="C3800" s="13" t="s">
        <v>8384</v>
      </c>
      <c r="D3800" s="764"/>
      <c r="E3800" s="22"/>
      <c r="F3800" s="19">
        <v>214017</v>
      </c>
      <c r="G3800" s="14">
        <f t="shared" si="80"/>
        <v>-214017</v>
      </c>
      <c r="H3800" s="1215"/>
    </row>
    <row r="3801" spans="1:8" hidden="1" x14ac:dyDescent="0.25">
      <c r="A3801" s="112">
        <v>45470</v>
      </c>
      <c r="B3801" s="21" t="s">
        <v>12171</v>
      </c>
      <c r="C3801" s="13" t="s">
        <v>8384</v>
      </c>
      <c r="D3801" s="764"/>
      <c r="E3801" s="22"/>
      <c r="F3801" s="109">
        <v>231690</v>
      </c>
      <c r="G3801" s="14">
        <f t="shared" si="80"/>
        <v>-231690</v>
      </c>
      <c r="H3801" s="1216"/>
    </row>
    <row r="3802" spans="1:8" hidden="1" x14ac:dyDescent="0.25">
      <c r="A3802" s="112">
        <v>45471</v>
      </c>
      <c r="B3802" s="21" t="s">
        <v>8547</v>
      </c>
      <c r="C3802" s="13" t="s">
        <v>7465</v>
      </c>
      <c r="D3802" s="764"/>
      <c r="E3802" s="781"/>
      <c r="F3802" s="783">
        <v>197307</v>
      </c>
      <c r="G3802" s="782">
        <f t="shared" si="80"/>
        <v>-197307</v>
      </c>
      <c r="H3802" s="1208" t="s">
        <v>13341</v>
      </c>
    </row>
    <row r="3803" spans="1:8" hidden="1" x14ac:dyDescent="0.25">
      <c r="A3803" s="112">
        <v>45471</v>
      </c>
      <c r="B3803" s="21" t="s">
        <v>11068</v>
      </c>
      <c r="C3803" s="13" t="s">
        <v>7465</v>
      </c>
      <c r="D3803" s="764"/>
      <c r="E3803" s="781"/>
      <c r="F3803" s="141">
        <v>43808</v>
      </c>
      <c r="G3803" s="782">
        <f t="shared" si="80"/>
        <v>-43808</v>
      </c>
      <c r="H3803" s="1209"/>
    </row>
    <row r="3804" spans="1:8" hidden="1" x14ac:dyDescent="0.25">
      <c r="A3804" s="112">
        <v>45471</v>
      </c>
      <c r="B3804" s="21" t="s">
        <v>10220</v>
      </c>
      <c r="C3804" s="13" t="s">
        <v>7465</v>
      </c>
      <c r="D3804" s="764"/>
      <c r="E3804" s="781"/>
      <c r="F3804" s="141">
        <v>203105</v>
      </c>
      <c r="G3804" s="782">
        <f t="shared" si="80"/>
        <v>-203105</v>
      </c>
      <c r="H3804" s="1209"/>
    </row>
    <row r="3805" spans="1:8" hidden="1" x14ac:dyDescent="0.25">
      <c r="A3805" s="112">
        <v>45471</v>
      </c>
      <c r="B3805" s="21" t="s">
        <v>12783</v>
      </c>
      <c r="C3805" s="13" t="s">
        <v>7465</v>
      </c>
      <c r="D3805" s="764"/>
      <c r="E3805" s="781"/>
      <c r="F3805" s="141">
        <v>49280</v>
      </c>
      <c r="G3805" s="782">
        <f t="shared" si="80"/>
        <v>-49280</v>
      </c>
      <c r="H3805" s="1209"/>
    </row>
    <row r="3806" spans="1:8" ht="16.5" hidden="1" thickBot="1" x14ac:dyDescent="0.3">
      <c r="A3806" s="112">
        <v>45471</v>
      </c>
      <c r="B3806" s="21" t="s">
        <v>13213</v>
      </c>
      <c r="C3806" s="13" t="s">
        <v>7465</v>
      </c>
      <c r="D3806" s="764"/>
      <c r="E3806" s="781"/>
      <c r="F3806" s="784">
        <v>6500</v>
      </c>
      <c r="G3806" s="782">
        <f t="shared" si="80"/>
        <v>-6500</v>
      </c>
      <c r="H3806" s="1209"/>
    </row>
    <row r="3807" spans="1:8" hidden="1" x14ac:dyDescent="0.25">
      <c r="A3807" s="112">
        <v>45472</v>
      </c>
      <c r="B3807" s="21" t="s">
        <v>9344</v>
      </c>
      <c r="C3807" s="13" t="s">
        <v>1062</v>
      </c>
      <c r="D3807" s="764"/>
      <c r="E3807" s="22"/>
      <c r="F3807" s="111">
        <v>100000</v>
      </c>
      <c r="G3807" s="14">
        <f t="shared" si="80"/>
        <v>-100000</v>
      </c>
      <c r="H3807" s="1214" t="s">
        <v>13007</v>
      </c>
    </row>
    <row r="3808" spans="1:8" hidden="1" x14ac:dyDescent="0.25">
      <c r="A3808" s="112">
        <v>45472</v>
      </c>
      <c r="B3808" s="21" t="s">
        <v>12388</v>
      </c>
      <c r="C3808" s="13" t="s">
        <v>1062</v>
      </c>
      <c r="D3808" s="764"/>
      <c r="E3808" s="22"/>
      <c r="F3808" s="19">
        <v>200000</v>
      </c>
      <c r="G3808" s="14">
        <f t="shared" si="80"/>
        <v>-200000</v>
      </c>
      <c r="H3808" s="1216"/>
    </row>
    <row r="3809" spans="1:8" hidden="1" x14ac:dyDescent="0.25">
      <c r="A3809" s="112">
        <v>45472</v>
      </c>
      <c r="B3809" s="21" t="s">
        <v>12171</v>
      </c>
      <c r="C3809" s="13" t="s">
        <v>8384</v>
      </c>
      <c r="D3809" s="764" t="s">
        <v>13389</v>
      </c>
      <c r="E3809" s="22">
        <v>261620</v>
      </c>
      <c r="F3809" s="19"/>
      <c r="G3809" s="14">
        <f t="shared" ref="G3809:G3822" si="82">E3809-F3809</f>
        <v>261620</v>
      </c>
      <c r="H3809" s="53"/>
    </row>
    <row r="3810" spans="1:8" hidden="1" x14ac:dyDescent="0.25">
      <c r="A3810" s="112">
        <v>45472</v>
      </c>
      <c r="B3810" s="21" t="s">
        <v>6503</v>
      </c>
      <c r="C3810" s="13" t="s">
        <v>8384</v>
      </c>
      <c r="D3810" s="764" t="s">
        <v>13390</v>
      </c>
      <c r="E3810" s="22">
        <v>255098</v>
      </c>
      <c r="F3810" s="19"/>
      <c r="G3810" s="14">
        <f t="shared" si="82"/>
        <v>255098</v>
      </c>
      <c r="H3810" s="53"/>
    </row>
    <row r="3811" spans="1:8" hidden="1" x14ac:dyDescent="0.25">
      <c r="A3811" s="112">
        <v>45472</v>
      </c>
      <c r="B3811" s="21" t="s">
        <v>13240</v>
      </c>
      <c r="C3811" s="13" t="s">
        <v>8384</v>
      </c>
      <c r="D3811" s="764" t="s">
        <v>13391</v>
      </c>
      <c r="E3811" s="22">
        <v>195823</v>
      </c>
      <c r="F3811" s="19"/>
      <c r="G3811" s="14">
        <f t="shared" si="82"/>
        <v>195823</v>
      </c>
      <c r="H3811" s="13"/>
    </row>
    <row r="3812" spans="1:8" hidden="1" x14ac:dyDescent="0.25">
      <c r="A3812" s="112">
        <v>45472</v>
      </c>
      <c r="B3812" s="21" t="s">
        <v>9820</v>
      </c>
      <c r="C3812" s="13" t="s">
        <v>12350</v>
      </c>
      <c r="D3812" s="764" t="s">
        <v>13474</v>
      </c>
      <c r="E3812" s="1135">
        <v>746304</v>
      </c>
      <c r="F3812" s="19"/>
      <c r="G3812" s="14">
        <f t="shared" si="82"/>
        <v>746304</v>
      </c>
      <c r="H3812" s="13"/>
    </row>
    <row r="3813" spans="1:8" hidden="1" x14ac:dyDescent="0.25">
      <c r="A3813" s="112">
        <v>45474</v>
      </c>
      <c r="B3813" s="21" t="s">
        <v>13213</v>
      </c>
      <c r="C3813" s="13" t="s">
        <v>169</v>
      </c>
      <c r="D3813" s="764" t="s">
        <v>8446</v>
      </c>
      <c r="E3813" s="22">
        <v>9408</v>
      </c>
      <c r="F3813" s="19"/>
      <c r="G3813" s="14">
        <f t="shared" si="82"/>
        <v>9408</v>
      </c>
      <c r="H3813" s="13"/>
    </row>
    <row r="3814" spans="1:8" hidden="1" x14ac:dyDescent="0.25">
      <c r="A3814" s="112">
        <v>45476</v>
      </c>
      <c r="B3814" s="21" t="s">
        <v>13098</v>
      </c>
      <c r="C3814" s="13" t="s">
        <v>1062</v>
      </c>
      <c r="D3814" s="764">
        <v>15113</v>
      </c>
      <c r="E3814" s="22">
        <v>58320</v>
      </c>
      <c r="F3814" s="19"/>
      <c r="G3814" s="14">
        <f t="shared" si="82"/>
        <v>58320</v>
      </c>
      <c r="H3814" s="13"/>
    </row>
    <row r="3815" spans="1:8" hidden="1" x14ac:dyDescent="0.25">
      <c r="A3815" s="112">
        <v>45476</v>
      </c>
      <c r="B3815" s="21" t="s">
        <v>13213</v>
      </c>
      <c r="C3815" s="13" t="s">
        <v>1062</v>
      </c>
      <c r="D3815" s="764">
        <v>15114</v>
      </c>
      <c r="E3815" s="22">
        <v>3600</v>
      </c>
      <c r="F3815" s="19"/>
      <c r="G3815" s="14">
        <f t="shared" si="82"/>
        <v>3600</v>
      </c>
      <c r="H3815" s="13"/>
    </row>
    <row r="3816" spans="1:8" hidden="1" x14ac:dyDescent="0.25">
      <c r="A3816" s="112">
        <v>45476</v>
      </c>
      <c r="B3816" s="21" t="s">
        <v>13098</v>
      </c>
      <c r="C3816" s="13" t="s">
        <v>1062</v>
      </c>
      <c r="D3816" s="764">
        <v>15117</v>
      </c>
      <c r="E3816" s="22">
        <v>2340</v>
      </c>
      <c r="F3816" s="19"/>
      <c r="G3816" s="14">
        <f t="shared" si="82"/>
        <v>2340</v>
      </c>
      <c r="H3816" s="13"/>
    </row>
    <row r="3817" spans="1:8" hidden="1" x14ac:dyDescent="0.25">
      <c r="A3817" s="112">
        <v>45476</v>
      </c>
      <c r="B3817" s="21" t="s">
        <v>13213</v>
      </c>
      <c r="C3817" s="13" t="s">
        <v>1062</v>
      </c>
      <c r="D3817" s="764" t="s">
        <v>14715</v>
      </c>
      <c r="E3817" s="22">
        <v>7200</v>
      </c>
      <c r="F3817" s="19"/>
      <c r="G3817" s="14">
        <f t="shared" si="82"/>
        <v>7200</v>
      </c>
      <c r="H3817" s="13"/>
    </row>
    <row r="3818" spans="1:8" hidden="1" x14ac:dyDescent="0.25">
      <c r="A3818" s="112">
        <v>45477</v>
      </c>
      <c r="B3818" s="21" t="s">
        <v>13417</v>
      </c>
      <c r="C3818" s="13" t="s">
        <v>164</v>
      </c>
      <c r="D3818" s="764" t="s">
        <v>13488</v>
      </c>
      <c r="E3818" s="22">
        <v>28585</v>
      </c>
      <c r="F3818" s="19"/>
      <c r="G3818" s="14">
        <f t="shared" si="82"/>
        <v>28585</v>
      </c>
      <c r="H3818" s="13"/>
    </row>
    <row r="3819" spans="1:8" hidden="1" x14ac:dyDescent="0.25">
      <c r="A3819" s="112">
        <v>45477</v>
      </c>
      <c r="B3819" s="21" t="s">
        <v>9820</v>
      </c>
      <c r="C3819" s="13" t="s">
        <v>166</v>
      </c>
      <c r="D3819" s="764" t="s">
        <v>13492</v>
      </c>
      <c r="E3819" s="22">
        <v>27284</v>
      </c>
      <c r="F3819" s="19"/>
      <c r="G3819" s="14">
        <f t="shared" si="82"/>
        <v>27284</v>
      </c>
      <c r="H3819" s="13"/>
    </row>
    <row r="3820" spans="1:8" hidden="1" x14ac:dyDescent="0.25">
      <c r="A3820" s="112">
        <v>45477</v>
      </c>
      <c r="B3820" s="21" t="s">
        <v>10220</v>
      </c>
      <c r="C3820" s="13" t="s">
        <v>180</v>
      </c>
      <c r="D3820" s="764" t="s">
        <v>10797</v>
      </c>
      <c r="E3820" s="22">
        <v>1047708</v>
      </c>
      <c r="F3820" s="19"/>
      <c r="G3820" s="14">
        <f t="shared" si="82"/>
        <v>1047708</v>
      </c>
      <c r="H3820" s="13"/>
    </row>
    <row r="3821" spans="1:8" hidden="1" x14ac:dyDescent="0.25">
      <c r="A3821" s="112">
        <v>45478</v>
      </c>
      <c r="B3821" s="21" t="s">
        <v>13098</v>
      </c>
      <c r="C3821" s="13" t="s">
        <v>1197</v>
      </c>
      <c r="D3821" s="764"/>
      <c r="E3821" s="22"/>
      <c r="F3821" s="19">
        <v>1000000</v>
      </c>
      <c r="G3821" s="14">
        <f t="shared" si="82"/>
        <v>-1000000</v>
      </c>
      <c r="H3821" s="13" t="s">
        <v>13419</v>
      </c>
    </row>
    <row r="3822" spans="1:8" hidden="1" x14ac:dyDescent="0.25">
      <c r="A3822" s="112">
        <v>45478</v>
      </c>
      <c r="B3822" s="21" t="s">
        <v>13213</v>
      </c>
      <c r="C3822" s="13" t="s">
        <v>1197</v>
      </c>
      <c r="D3822" s="764"/>
      <c r="E3822" s="22"/>
      <c r="F3822" s="109">
        <v>500000</v>
      </c>
      <c r="G3822" s="14">
        <f t="shared" si="82"/>
        <v>-500000</v>
      </c>
      <c r="H3822" s="13" t="s">
        <v>13420</v>
      </c>
    </row>
    <row r="3823" spans="1:8" hidden="1" x14ac:dyDescent="0.25">
      <c r="A3823" s="112">
        <v>45478</v>
      </c>
      <c r="B3823" s="21" t="s">
        <v>6503</v>
      </c>
      <c r="C3823" s="13" t="s">
        <v>8384</v>
      </c>
      <c r="D3823" s="764"/>
      <c r="E3823" s="781"/>
      <c r="F3823" s="783">
        <v>255098</v>
      </c>
      <c r="G3823" s="782">
        <f t="shared" ref="G3823:G3834" si="83">E3823-F3823</f>
        <v>-255098</v>
      </c>
      <c r="H3823" s="1208" t="s">
        <v>13421</v>
      </c>
    </row>
    <row r="3824" spans="1:8" hidden="1" x14ac:dyDescent="0.25">
      <c r="A3824" s="112">
        <v>45478</v>
      </c>
      <c r="B3824" s="21" t="s">
        <v>11068</v>
      </c>
      <c r="C3824" s="13" t="s">
        <v>8384</v>
      </c>
      <c r="D3824" s="764"/>
      <c r="E3824" s="781"/>
      <c r="F3824" s="141">
        <v>24451</v>
      </c>
      <c r="G3824" s="782">
        <f t="shared" si="83"/>
        <v>-24451</v>
      </c>
      <c r="H3824" s="1209"/>
    </row>
    <row r="3825" spans="1:8" hidden="1" x14ac:dyDescent="0.25">
      <c r="A3825" s="112">
        <v>45478</v>
      </c>
      <c r="B3825" s="21" t="s">
        <v>11488</v>
      </c>
      <c r="C3825" s="13" t="s">
        <v>8384</v>
      </c>
      <c r="D3825" s="764"/>
      <c r="E3825" s="781"/>
      <c r="F3825" s="141">
        <v>37853</v>
      </c>
      <c r="G3825" s="782">
        <f t="shared" si="83"/>
        <v>-37853</v>
      </c>
      <c r="H3825" s="1209"/>
    </row>
    <row r="3826" spans="1:8" hidden="1" x14ac:dyDescent="0.25">
      <c r="A3826" s="112">
        <v>45478</v>
      </c>
      <c r="B3826" s="21" t="s">
        <v>12171</v>
      </c>
      <c r="C3826" s="13" t="s">
        <v>8384</v>
      </c>
      <c r="D3826" s="764"/>
      <c r="E3826" s="781"/>
      <c r="F3826" s="141">
        <v>261620</v>
      </c>
      <c r="G3826" s="782">
        <f t="shared" si="83"/>
        <v>-261620</v>
      </c>
      <c r="H3826" s="1209"/>
    </row>
    <row r="3827" spans="1:8" hidden="1" x14ac:dyDescent="0.25">
      <c r="A3827" s="112">
        <v>45478</v>
      </c>
      <c r="B3827" s="21" t="s">
        <v>13098</v>
      </c>
      <c r="C3827" s="13" t="s">
        <v>8384</v>
      </c>
      <c r="D3827" s="764"/>
      <c r="E3827" s="781"/>
      <c r="F3827" s="141">
        <v>69112</v>
      </c>
      <c r="G3827" s="782">
        <f t="shared" si="83"/>
        <v>-69112</v>
      </c>
      <c r="H3827" s="1209"/>
    </row>
    <row r="3828" spans="1:8" hidden="1" x14ac:dyDescent="0.25">
      <c r="A3828" s="112">
        <v>45478</v>
      </c>
      <c r="B3828" s="21" t="s">
        <v>13240</v>
      </c>
      <c r="C3828" s="13" t="s">
        <v>8384</v>
      </c>
      <c r="D3828" s="764"/>
      <c r="E3828" s="781"/>
      <c r="F3828" s="141">
        <v>195823</v>
      </c>
      <c r="G3828" s="782">
        <f t="shared" si="83"/>
        <v>-195823</v>
      </c>
      <c r="H3828" s="1209"/>
    </row>
    <row r="3829" spans="1:8" ht="16.5" hidden="1" thickBot="1" x14ac:dyDescent="0.3">
      <c r="A3829" s="112">
        <v>45478</v>
      </c>
      <c r="B3829" s="40" t="s">
        <v>13098</v>
      </c>
      <c r="C3829" s="13" t="s">
        <v>8384</v>
      </c>
      <c r="D3829" s="764"/>
      <c r="E3829" s="781"/>
      <c r="F3829" s="784">
        <v>331043</v>
      </c>
      <c r="G3829" s="782">
        <f t="shared" si="83"/>
        <v>-331043</v>
      </c>
      <c r="H3829" s="1210"/>
    </row>
    <row r="3830" spans="1:8" hidden="1" x14ac:dyDescent="0.25">
      <c r="A3830" s="112">
        <v>45479</v>
      </c>
      <c r="B3830" s="21" t="s">
        <v>12171</v>
      </c>
      <c r="C3830" s="13" t="s">
        <v>8384</v>
      </c>
      <c r="D3830" s="764"/>
      <c r="E3830" s="781"/>
      <c r="F3830" s="783">
        <v>235968</v>
      </c>
      <c r="G3830" s="782">
        <f t="shared" si="83"/>
        <v>-235968</v>
      </c>
      <c r="H3830" s="1208" t="s">
        <v>13422</v>
      </c>
    </row>
    <row r="3831" spans="1:8" hidden="1" x14ac:dyDescent="0.25">
      <c r="A3831" s="112">
        <v>45479</v>
      </c>
      <c r="B3831" s="21" t="s">
        <v>13098</v>
      </c>
      <c r="C3831" s="13" t="s">
        <v>8384</v>
      </c>
      <c r="D3831" s="764"/>
      <c r="E3831" s="781"/>
      <c r="F3831" s="141">
        <v>319738</v>
      </c>
      <c r="G3831" s="782">
        <f t="shared" si="83"/>
        <v>-319738</v>
      </c>
      <c r="H3831" s="1209"/>
    </row>
    <row r="3832" spans="1:8" hidden="1" x14ac:dyDescent="0.25">
      <c r="A3832" s="112">
        <v>45479</v>
      </c>
      <c r="B3832" s="21" t="s">
        <v>13165</v>
      </c>
      <c r="C3832" s="13" t="s">
        <v>8384</v>
      </c>
      <c r="D3832" s="764"/>
      <c r="E3832" s="781"/>
      <c r="F3832" s="141">
        <v>120070</v>
      </c>
      <c r="G3832" s="782">
        <f t="shared" si="83"/>
        <v>-120070</v>
      </c>
      <c r="H3832" s="1209"/>
    </row>
    <row r="3833" spans="1:8" hidden="1" x14ac:dyDescent="0.25">
      <c r="A3833" s="112">
        <v>45479</v>
      </c>
      <c r="B3833" s="21" t="s">
        <v>13453</v>
      </c>
      <c r="C3833" s="13" t="s">
        <v>8384</v>
      </c>
      <c r="D3833" s="764"/>
      <c r="E3833" s="781"/>
      <c r="F3833" s="141">
        <v>260520</v>
      </c>
      <c r="G3833" s="782">
        <f t="shared" si="83"/>
        <v>-260520</v>
      </c>
      <c r="H3833" s="1209"/>
    </row>
    <row r="3834" spans="1:8" ht="16.5" hidden="1" thickBot="1" x14ac:dyDescent="0.3">
      <c r="A3834" s="112">
        <v>45479</v>
      </c>
      <c r="B3834" s="21" t="s">
        <v>12171</v>
      </c>
      <c r="C3834" s="13" t="s">
        <v>8384</v>
      </c>
      <c r="D3834" s="764"/>
      <c r="E3834" s="781"/>
      <c r="F3834" s="784">
        <v>13344</v>
      </c>
      <c r="G3834" s="782">
        <f t="shared" si="83"/>
        <v>-13344</v>
      </c>
      <c r="H3834" s="1210"/>
    </row>
    <row r="3835" spans="1:8" hidden="1" x14ac:dyDescent="0.25">
      <c r="A3835" s="112">
        <v>45481</v>
      </c>
      <c r="B3835" s="21" t="s">
        <v>12171</v>
      </c>
      <c r="C3835" s="13" t="s">
        <v>8384</v>
      </c>
      <c r="D3835" s="764" t="s">
        <v>13450</v>
      </c>
      <c r="E3835" s="22">
        <v>235968</v>
      </c>
      <c r="F3835" s="111"/>
      <c r="G3835" s="14">
        <f t="shared" ref="G3835:G3856" si="84">E3835-F3835</f>
        <v>235968</v>
      </c>
      <c r="H3835" s="13"/>
    </row>
    <row r="3836" spans="1:8" hidden="1" x14ac:dyDescent="0.25">
      <c r="A3836" s="112">
        <v>45481</v>
      </c>
      <c r="B3836" s="21" t="s">
        <v>13475</v>
      </c>
      <c r="C3836" s="13" t="s">
        <v>12350</v>
      </c>
      <c r="D3836" s="764" t="s">
        <v>13476</v>
      </c>
      <c r="E3836" s="22">
        <v>48550</v>
      </c>
      <c r="F3836" s="111"/>
      <c r="G3836" s="14">
        <f t="shared" si="84"/>
        <v>48550</v>
      </c>
      <c r="H3836" s="13"/>
    </row>
    <row r="3837" spans="1:8" ht="17.25" hidden="1" customHeight="1" x14ac:dyDescent="0.25">
      <c r="A3837" s="112">
        <v>45481</v>
      </c>
      <c r="B3837" s="21" t="s">
        <v>12388</v>
      </c>
      <c r="C3837" s="13" t="s">
        <v>164</v>
      </c>
      <c r="D3837" s="764" t="s">
        <v>11239</v>
      </c>
      <c r="E3837" s="22">
        <v>14272</v>
      </c>
      <c r="F3837" s="111"/>
      <c r="G3837" s="14">
        <f t="shared" si="84"/>
        <v>14272</v>
      </c>
      <c r="H3837" s="13"/>
    </row>
    <row r="3838" spans="1:8" ht="17.25" hidden="1" customHeight="1" x14ac:dyDescent="0.25">
      <c r="A3838" s="112">
        <v>45481</v>
      </c>
      <c r="B3838" s="21" t="s">
        <v>13213</v>
      </c>
      <c r="C3838" s="13" t="s">
        <v>1062</v>
      </c>
      <c r="D3838" s="764" t="s">
        <v>13552</v>
      </c>
      <c r="E3838" s="22">
        <v>35776</v>
      </c>
      <c r="F3838" s="111"/>
      <c r="G3838" s="14">
        <f t="shared" si="84"/>
        <v>35776</v>
      </c>
      <c r="H3838" s="13"/>
    </row>
    <row r="3839" spans="1:8" ht="17.25" hidden="1" customHeight="1" x14ac:dyDescent="0.25">
      <c r="A3839" s="112">
        <v>45481</v>
      </c>
      <c r="B3839" s="21" t="s">
        <v>13417</v>
      </c>
      <c r="C3839" s="13" t="s">
        <v>1062</v>
      </c>
      <c r="D3839" s="764" t="s">
        <v>13554</v>
      </c>
      <c r="E3839" s="22">
        <v>58230</v>
      </c>
      <c r="F3839" s="111"/>
      <c r="G3839" s="14">
        <f t="shared" si="84"/>
        <v>58230</v>
      </c>
      <c r="H3839" s="13"/>
    </row>
    <row r="3840" spans="1:8" ht="17.25" hidden="1" customHeight="1" x14ac:dyDescent="0.25">
      <c r="A3840" s="112">
        <v>45481</v>
      </c>
      <c r="B3840" s="21" t="s">
        <v>13165</v>
      </c>
      <c r="C3840" s="13" t="s">
        <v>1062</v>
      </c>
      <c r="D3840" s="764" t="s">
        <v>13555</v>
      </c>
      <c r="E3840" s="22">
        <v>113680</v>
      </c>
      <c r="F3840" s="111"/>
      <c r="G3840" s="14">
        <f t="shared" si="84"/>
        <v>113680</v>
      </c>
      <c r="H3840" s="13"/>
    </row>
    <row r="3841" spans="1:8" ht="17.25" hidden="1" customHeight="1" x14ac:dyDescent="0.25">
      <c r="A3841" s="112">
        <v>45481</v>
      </c>
      <c r="B3841" s="21" t="s">
        <v>13165</v>
      </c>
      <c r="C3841" s="13" t="s">
        <v>1062</v>
      </c>
      <c r="D3841" s="764" t="s">
        <v>13556</v>
      </c>
      <c r="E3841" s="22">
        <v>57664</v>
      </c>
      <c r="F3841" s="111"/>
      <c r="G3841" s="14">
        <f t="shared" si="84"/>
        <v>57664</v>
      </c>
      <c r="H3841" s="13"/>
    </row>
    <row r="3842" spans="1:8" ht="17.25" hidden="1" customHeight="1" x14ac:dyDescent="0.25">
      <c r="A3842" s="112">
        <v>45481</v>
      </c>
      <c r="B3842" s="21" t="s">
        <v>13165</v>
      </c>
      <c r="C3842" s="13" t="s">
        <v>1062</v>
      </c>
      <c r="D3842" s="764" t="s">
        <v>13557</v>
      </c>
      <c r="E3842" s="22">
        <v>90320</v>
      </c>
      <c r="F3842" s="111"/>
      <c r="G3842" s="14">
        <f t="shared" si="84"/>
        <v>90320</v>
      </c>
      <c r="H3842" s="13"/>
    </row>
    <row r="3843" spans="1:8" ht="17.25" hidden="1" customHeight="1" x14ac:dyDescent="0.25">
      <c r="A3843" s="112">
        <v>45481</v>
      </c>
      <c r="B3843" s="21" t="s">
        <v>13098</v>
      </c>
      <c r="C3843" s="13" t="s">
        <v>1062</v>
      </c>
      <c r="D3843" s="764" t="s">
        <v>13558</v>
      </c>
      <c r="E3843" s="22">
        <v>17400</v>
      </c>
      <c r="F3843" s="111"/>
      <c r="G3843" s="14">
        <f t="shared" si="84"/>
        <v>17400</v>
      </c>
      <c r="H3843" s="13"/>
    </row>
    <row r="3844" spans="1:8" ht="17.25" hidden="1" customHeight="1" x14ac:dyDescent="0.25">
      <c r="A3844" s="112">
        <v>45481</v>
      </c>
      <c r="B3844" s="21" t="s">
        <v>13098</v>
      </c>
      <c r="C3844" s="13" t="s">
        <v>1062</v>
      </c>
      <c r="D3844" s="764" t="s">
        <v>13553</v>
      </c>
      <c r="E3844" s="22">
        <v>1650</v>
      </c>
      <c r="F3844" s="111"/>
      <c r="G3844" s="14">
        <f t="shared" si="84"/>
        <v>1650</v>
      </c>
      <c r="H3844" s="13"/>
    </row>
    <row r="3845" spans="1:8" ht="17.25" hidden="1" customHeight="1" x14ac:dyDescent="0.25">
      <c r="A3845" s="112">
        <v>45481</v>
      </c>
      <c r="B3845" s="21" t="s">
        <v>13240</v>
      </c>
      <c r="C3845" s="13" t="s">
        <v>1062</v>
      </c>
      <c r="D3845" s="764" t="s">
        <v>13559</v>
      </c>
      <c r="E3845" s="22">
        <v>17915</v>
      </c>
      <c r="F3845" s="111"/>
      <c r="G3845" s="14">
        <f t="shared" si="84"/>
        <v>17915</v>
      </c>
      <c r="H3845" s="13"/>
    </row>
    <row r="3846" spans="1:8" ht="17.25" hidden="1" customHeight="1" x14ac:dyDescent="0.25">
      <c r="A3846" s="112">
        <v>45481</v>
      </c>
      <c r="B3846" s="21" t="s">
        <v>13278</v>
      </c>
      <c r="C3846" s="13" t="s">
        <v>164</v>
      </c>
      <c r="D3846" s="764" t="s">
        <v>11422</v>
      </c>
      <c r="E3846" s="22">
        <v>2913</v>
      </c>
      <c r="F3846" s="111"/>
      <c r="G3846" s="14">
        <f t="shared" si="84"/>
        <v>2913</v>
      </c>
      <c r="H3846" s="13"/>
    </row>
    <row r="3847" spans="1:8" ht="17.25" hidden="1" customHeight="1" x14ac:dyDescent="0.25">
      <c r="A3847" s="112">
        <v>45485</v>
      </c>
      <c r="B3847" s="21" t="s">
        <v>12388</v>
      </c>
      <c r="C3847" s="13" t="s">
        <v>7947</v>
      </c>
      <c r="D3847" s="764" t="s">
        <v>14455</v>
      </c>
      <c r="E3847" s="22">
        <v>378797</v>
      </c>
      <c r="F3847" s="111"/>
      <c r="G3847" s="14">
        <f t="shared" si="84"/>
        <v>378797</v>
      </c>
      <c r="H3847" s="13"/>
    </row>
    <row r="3848" spans="1:8" ht="17.25" hidden="1" customHeight="1" x14ac:dyDescent="0.25">
      <c r="A3848" s="112">
        <v>45485</v>
      </c>
      <c r="B3848" s="21" t="s">
        <v>10890</v>
      </c>
      <c r="C3848" s="13" t="s">
        <v>7947</v>
      </c>
      <c r="D3848" s="764"/>
      <c r="E3848" s="22"/>
      <c r="F3848" s="111">
        <v>272997</v>
      </c>
      <c r="G3848" s="14">
        <f t="shared" si="84"/>
        <v>-272997</v>
      </c>
      <c r="H3848" s="1214" t="s">
        <v>14458</v>
      </c>
    </row>
    <row r="3849" spans="1:8" ht="17.25" hidden="1" customHeight="1" x14ac:dyDescent="0.25">
      <c r="A3849" s="112">
        <v>45485</v>
      </c>
      <c r="B3849" s="21" t="s">
        <v>13240</v>
      </c>
      <c r="C3849" s="13" t="s">
        <v>7947</v>
      </c>
      <c r="D3849" s="764"/>
      <c r="E3849" s="22"/>
      <c r="F3849" s="111">
        <v>522000</v>
      </c>
      <c r="G3849" s="14">
        <f t="shared" si="84"/>
        <v>-522000</v>
      </c>
      <c r="H3849" s="1215"/>
    </row>
    <row r="3850" spans="1:8" ht="17.25" hidden="1" customHeight="1" x14ac:dyDescent="0.25">
      <c r="A3850" s="112">
        <v>45485</v>
      </c>
      <c r="B3850" s="21" t="s">
        <v>12388</v>
      </c>
      <c r="C3850" s="13" t="s">
        <v>7947</v>
      </c>
      <c r="D3850" s="764"/>
      <c r="E3850" s="22"/>
      <c r="F3850" s="111">
        <v>203003</v>
      </c>
      <c r="G3850" s="14">
        <f t="shared" si="84"/>
        <v>-203003</v>
      </c>
      <c r="H3850" s="1216"/>
    </row>
    <row r="3851" spans="1:8" ht="17.25" hidden="1" customHeight="1" x14ac:dyDescent="0.25">
      <c r="A3851" s="112">
        <v>45488</v>
      </c>
      <c r="B3851" s="21" t="s">
        <v>13165</v>
      </c>
      <c r="C3851" s="13" t="s">
        <v>1062</v>
      </c>
      <c r="D3851" s="764" t="s">
        <v>13582</v>
      </c>
      <c r="E3851" s="22">
        <v>9000</v>
      </c>
      <c r="F3851" s="111"/>
      <c r="G3851" s="14">
        <f t="shared" si="84"/>
        <v>9000</v>
      </c>
      <c r="H3851" s="13"/>
    </row>
    <row r="3852" spans="1:8" ht="17.25" hidden="1" customHeight="1" x14ac:dyDescent="0.25">
      <c r="A3852" s="112">
        <v>45488</v>
      </c>
      <c r="B3852" s="21" t="s">
        <v>13098</v>
      </c>
      <c r="C3852" s="13" t="s">
        <v>1062</v>
      </c>
      <c r="D3852" s="764" t="s">
        <v>13583</v>
      </c>
      <c r="E3852" s="22">
        <v>87750</v>
      </c>
      <c r="F3852" s="111">
        <v>0</v>
      </c>
      <c r="G3852" s="14">
        <f t="shared" si="84"/>
        <v>87750</v>
      </c>
      <c r="H3852" s="13"/>
    </row>
    <row r="3853" spans="1:8" ht="17.25" hidden="1" customHeight="1" x14ac:dyDescent="0.25">
      <c r="A3853" s="112">
        <v>45488</v>
      </c>
      <c r="B3853" s="21" t="s">
        <v>13417</v>
      </c>
      <c r="C3853" s="13" t="s">
        <v>1062</v>
      </c>
      <c r="D3853" s="764" t="s">
        <v>13584</v>
      </c>
      <c r="E3853" s="22">
        <v>1800</v>
      </c>
      <c r="F3853" s="111"/>
      <c r="G3853" s="14">
        <f t="shared" si="84"/>
        <v>1800</v>
      </c>
      <c r="H3853" s="13"/>
    </row>
    <row r="3854" spans="1:8" ht="17.25" hidden="1" customHeight="1" x14ac:dyDescent="0.25">
      <c r="A3854" s="112">
        <v>45488</v>
      </c>
      <c r="B3854" s="21" t="s">
        <v>13098</v>
      </c>
      <c r="C3854" s="13" t="s">
        <v>1062</v>
      </c>
      <c r="D3854" s="764" t="s">
        <v>13585</v>
      </c>
      <c r="E3854" s="22">
        <v>16200</v>
      </c>
      <c r="F3854" s="111"/>
      <c r="G3854" s="14">
        <f t="shared" si="84"/>
        <v>16200</v>
      </c>
      <c r="H3854" s="13"/>
    </row>
    <row r="3855" spans="1:8" hidden="1" x14ac:dyDescent="0.25">
      <c r="A3855" s="112">
        <v>45482</v>
      </c>
      <c r="B3855" s="21" t="s">
        <v>13165</v>
      </c>
      <c r="C3855" s="13" t="s">
        <v>8384</v>
      </c>
      <c r="D3855" s="764" t="s">
        <v>13451</v>
      </c>
      <c r="E3855" s="22">
        <v>120070</v>
      </c>
      <c r="F3855" s="19"/>
      <c r="G3855" s="14">
        <f t="shared" si="84"/>
        <v>120070</v>
      </c>
      <c r="H3855" s="13"/>
    </row>
    <row r="3856" spans="1:8" hidden="1" x14ac:dyDescent="0.25">
      <c r="A3856" s="112">
        <v>45482</v>
      </c>
      <c r="B3856" s="21" t="s">
        <v>13453</v>
      </c>
      <c r="C3856" s="13" t="s">
        <v>8384</v>
      </c>
      <c r="D3856" s="764" t="s">
        <v>13452</v>
      </c>
      <c r="E3856" s="22">
        <v>260520</v>
      </c>
      <c r="F3856" s="19"/>
      <c r="G3856" s="14">
        <f t="shared" si="84"/>
        <v>260520</v>
      </c>
      <c r="H3856" s="13"/>
    </row>
    <row r="3857" spans="1:8" hidden="1" x14ac:dyDescent="0.25">
      <c r="A3857" s="112">
        <v>45482</v>
      </c>
      <c r="B3857" s="21" t="s">
        <v>12048</v>
      </c>
      <c r="C3857" s="13" t="s">
        <v>164</v>
      </c>
      <c r="D3857" s="764" t="s">
        <v>13489</v>
      </c>
      <c r="E3857" s="22">
        <v>25073</v>
      </c>
      <c r="F3857" s="19"/>
      <c r="G3857" s="14">
        <f t="shared" ref="G3857" si="85">E3857-F3857</f>
        <v>25073</v>
      </c>
      <c r="H3857" s="13"/>
    </row>
    <row r="3858" spans="1:8" hidden="1" x14ac:dyDescent="0.25">
      <c r="A3858" s="112">
        <v>45483</v>
      </c>
      <c r="B3858" s="21" t="s">
        <v>13098</v>
      </c>
      <c r="C3858" s="13" t="s">
        <v>8384</v>
      </c>
      <c r="D3858" s="764" t="s">
        <v>13454</v>
      </c>
      <c r="E3858" s="22">
        <v>650781</v>
      </c>
      <c r="F3858" s="19"/>
      <c r="G3858" s="14">
        <f t="shared" ref="G3858:G3905" si="86">E3858-F3858</f>
        <v>650781</v>
      </c>
      <c r="H3858" s="13"/>
    </row>
    <row r="3859" spans="1:8" hidden="1" x14ac:dyDescent="0.25">
      <c r="A3859" s="112">
        <v>45483</v>
      </c>
      <c r="B3859" s="21" t="s">
        <v>13417</v>
      </c>
      <c r="C3859" s="13" t="s">
        <v>164</v>
      </c>
      <c r="D3859" s="764" t="s">
        <v>13490</v>
      </c>
      <c r="E3859" s="22">
        <v>18909</v>
      </c>
      <c r="F3859" s="19"/>
      <c r="G3859" s="14">
        <f t="shared" si="86"/>
        <v>18909</v>
      </c>
      <c r="H3859" s="13"/>
    </row>
    <row r="3860" spans="1:8" hidden="1" x14ac:dyDescent="0.25">
      <c r="A3860" s="112">
        <v>45483</v>
      </c>
      <c r="B3860" s="21" t="s">
        <v>13240</v>
      </c>
      <c r="C3860" s="13" t="s">
        <v>13276</v>
      </c>
      <c r="D3860" s="764" t="s">
        <v>13491</v>
      </c>
      <c r="E3860" s="22">
        <v>261774</v>
      </c>
      <c r="F3860" s="19"/>
      <c r="G3860" s="14">
        <f t="shared" si="86"/>
        <v>261774</v>
      </c>
      <c r="H3860" s="13"/>
    </row>
    <row r="3861" spans="1:8" hidden="1" x14ac:dyDescent="0.25">
      <c r="A3861" s="112">
        <v>45483</v>
      </c>
      <c r="B3861" s="21" t="s">
        <v>12783</v>
      </c>
      <c r="C3861" s="13" t="s">
        <v>7465</v>
      </c>
      <c r="D3861" s="764" t="s">
        <v>13592</v>
      </c>
      <c r="E3861" s="22">
        <v>18100</v>
      </c>
      <c r="F3861" s="19"/>
      <c r="G3861" s="14">
        <f t="shared" si="86"/>
        <v>18100</v>
      </c>
      <c r="H3861" s="973"/>
    </row>
    <row r="3862" spans="1:8" hidden="1" x14ac:dyDescent="0.25">
      <c r="A3862" s="112">
        <v>45483</v>
      </c>
      <c r="B3862" s="21" t="s">
        <v>13417</v>
      </c>
      <c r="C3862" s="13" t="s">
        <v>166</v>
      </c>
      <c r="D3862" s="764" t="s">
        <v>13624</v>
      </c>
      <c r="E3862" s="22">
        <v>18620</v>
      </c>
      <c r="F3862" s="19"/>
      <c r="G3862" s="14">
        <f t="shared" si="86"/>
        <v>18620</v>
      </c>
      <c r="H3862" s="973"/>
    </row>
    <row r="3863" spans="1:8" hidden="1" x14ac:dyDescent="0.25">
      <c r="A3863" s="112">
        <v>45485</v>
      </c>
      <c r="B3863" s="21" t="s">
        <v>13213</v>
      </c>
      <c r="C3863" s="13" t="s">
        <v>12350</v>
      </c>
      <c r="D3863" s="764" t="s">
        <v>13523</v>
      </c>
      <c r="E3863" s="22">
        <v>93974</v>
      </c>
      <c r="F3863" s="19"/>
      <c r="G3863" s="14">
        <f t="shared" si="86"/>
        <v>93974</v>
      </c>
      <c r="H3863" s="973"/>
    </row>
    <row r="3864" spans="1:8" hidden="1" x14ac:dyDescent="0.25">
      <c r="A3864" s="112">
        <v>45485</v>
      </c>
      <c r="B3864" s="21" t="s">
        <v>10890</v>
      </c>
      <c r="C3864" s="13" t="s">
        <v>12457</v>
      </c>
      <c r="D3864" s="764"/>
      <c r="E3864" s="22"/>
      <c r="F3864" s="19">
        <v>1000000</v>
      </c>
      <c r="G3864" s="14">
        <f t="shared" si="86"/>
        <v>-1000000</v>
      </c>
      <c r="H3864" s="13" t="s">
        <v>13529</v>
      </c>
    </row>
    <row r="3865" spans="1:8" hidden="1" x14ac:dyDescent="0.25">
      <c r="A3865" s="112">
        <v>45486</v>
      </c>
      <c r="B3865" s="21" t="s">
        <v>13213</v>
      </c>
      <c r="C3865" s="13" t="s">
        <v>12350</v>
      </c>
      <c r="D3865" s="764" t="s">
        <v>13524</v>
      </c>
      <c r="E3865" s="22">
        <v>844000</v>
      </c>
      <c r="F3865" s="19"/>
      <c r="G3865" s="14">
        <f t="shared" si="86"/>
        <v>844000</v>
      </c>
      <c r="H3865" s="13"/>
    </row>
    <row r="3866" spans="1:8" hidden="1" x14ac:dyDescent="0.25">
      <c r="A3866" s="112">
        <v>45486</v>
      </c>
      <c r="B3866" s="21" t="s">
        <v>13098</v>
      </c>
      <c r="C3866" s="13" t="s">
        <v>12350</v>
      </c>
      <c r="D3866" s="764" t="s">
        <v>13525</v>
      </c>
      <c r="E3866" s="22">
        <v>698035</v>
      </c>
      <c r="F3866" s="19"/>
      <c r="G3866" s="14">
        <f t="shared" si="86"/>
        <v>698035</v>
      </c>
      <c r="H3866" s="13"/>
    </row>
    <row r="3867" spans="1:8" hidden="1"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hidden="1" x14ac:dyDescent="0.25">
      <c r="A3869" s="112">
        <v>45488</v>
      </c>
      <c r="B3869" s="21" t="s">
        <v>13213</v>
      </c>
      <c r="C3869" s="13" t="s">
        <v>12350</v>
      </c>
      <c r="D3869" s="764" t="s">
        <v>13527</v>
      </c>
      <c r="E3869" s="22">
        <v>36271</v>
      </c>
      <c r="F3869" s="19"/>
      <c r="G3869" s="14">
        <f t="shared" si="86"/>
        <v>36271</v>
      </c>
      <c r="H3869" s="13"/>
    </row>
    <row r="3870" spans="1:8" hidden="1" x14ac:dyDescent="0.25">
      <c r="A3870" s="112">
        <v>45491</v>
      </c>
      <c r="B3870" s="21" t="s">
        <v>13417</v>
      </c>
      <c r="C3870" s="13" t="s">
        <v>166</v>
      </c>
      <c r="D3870" s="764" t="s">
        <v>13625</v>
      </c>
      <c r="E3870" s="22">
        <v>8020</v>
      </c>
      <c r="F3870" s="19"/>
      <c r="G3870" s="14">
        <f t="shared" ref="G3870:G3872" si="87">E3870-F3870</f>
        <v>8020</v>
      </c>
      <c r="H3870" s="973"/>
    </row>
    <row r="3871" spans="1:8" hidden="1" x14ac:dyDescent="0.25">
      <c r="A3871" s="112">
        <v>45491</v>
      </c>
      <c r="B3871" s="21" t="s">
        <v>13098</v>
      </c>
      <c r="C3871" s="13" t="s">
        <v>8384</v>
      </c>
      <c r="D3871" s="764" t="s">
        <v>13782</v>
      </c>
      <c r="E3871" s="22">
        <v>513493</v>
      </c>
      <c r="F3871" s="19"/>
      <c r="G3871" s="14">
        <f t="shared" si="87"/>
        <v>513493</v>
      </c>
      <c r="H3871" s="973"/>
    </row>
    <row r="3872" spans="1:8" hidden="1" x14ac:dyDescent="0.25">
      <c r="A3872" s="112">
        <v>45491</v>
      </c>
      <c r="B3872" s="21" t="s">
        <v>12783</v>
      </c>
      <c r="C3872" s="13" t="s">
        <v>8384</v>
      </c>
      <c r="D3872" s="764" t="s">
        <v>13783</v>
      </c>
      <c r="E3872" s="22">
        <v>51131</v>
      </c>
      <c r="F3872" s="19"/>
      <c r="G3872" s="14">
        <f t="shared" si="87"/>
        <v>51131</v>
      </c>
      <c r="H3872" s="973"/>
    </row>
    <row r="3873" spans="1:8" hidden="1" x14ac:dyDescent="0.25">
      <c r="A3873" s="112">
        <v>45492</v>
      </c>
      <c r="B3873" s="21" t="s">
        <v>12783</v>
      </c>
      <c r="C3873" s="13" t="s">
        <v>164</v>
      </c>
      <c r="D3873" s="764" t="s">
        <v>13528</v>
      </c>
      <c r="E3873" s="22">
        <v>3196</v>
      </c>
      <c r="F3873" s="19"/>
      <c r="G3873" s="14">
        <f t="shared" si="86"/>
        <v>3196</v>
      </c>
      <c r="H3873" s="13"/>
    </row>
    <row r="3874" spans="1:8" hidden="1" x14ac:dyDescent="0.25">
      <c r="A3874" s="112">
        <v>45492</v>
      </c>
      <c r="B3874" s="21" t="s">
        <v>9820</v>
      </c>
      <c r="C3874" s="13" t="s">
        <v>12350</v>
      </c>
      <c r="D3874" s="764" t="s">
        <v>13590</v>
      </c>
      <c r="E3874" s="1135">
        <v>544180</v>
      </c>
      <c r="F3874" s="19"/>
      <c r="G3874" s="14">
        <f t="shared" si="86"/>
        <v>544180</v>
      </c>
      <c r="H3874" s="53"/>
    </row>
    <row r="3875" spans="1:8" hidden="1" x14ac:dyDescent="0.25">
      <c r="A3875" s="112">
        <v>45495</v>
      </c>
      <c r="B3875" s="21" t="s">
        <v>8856</v>
      </c>
      <c r="C3875" s="13" t="s">
        <v>1062</v>
      </c>
      <c r="D3875" s="764"/>
      <c r="E3875" s="22"/>
      <c r="F3875" s="19">
        <v>7360</v>
      </c>
      <c r="G3875" s="14">
        <f t="shared" si="86"/>
        <v>-7360</v>
      </c>
      <c r="H3875" s="1214" t="s">
        <v>13586</v>
      </c>
    </row>
    <row r="3876" spans="1:8" hidden="1" x14ac:dyDescent="0.25">
      <c r="A3876" s="112">
        <v>45495</v>
      </c>
      <c r="B3876" s="21" t="s">
        <v>8864</v>
      </c>
      <c r="C3876" s="13" t="s">
        <v>1062</v>
      </c>
      <c r="D3876" s="764"/>
      <c r="E3876" s="22"/>
      <c r="F3876" s="19">
        <v>13000</v>
      </c>
      <c r="G3876" s="14">
        <f t="shared" si="86"/>
        <v>-13000</v>
      </c>
      <c r="H3876" s="1215"/>
    </row>
    <row r="3877" spans="1:8" hidden="1" x14ac:dyDescent="0.25">
      <c r="A3877" s="112">
        <v>45495</v>
      </c>
      <c r="B3877" s="21" t="s">
        <v>9344</v>
      </c>
      <c r="C3877" s="13" t="s">
        <v>1062</v>
      </c>
      <c r="D3877" s="764"/>
      <c r="E3877" s="22"/>
      <c r="F3877" s="19">
        <v>5000</v>
      </c>
      <c r="G3877" s="14">
        <f t="shared" si="86"/>
        <v>-5000</v>
      </c>
      <c r="H3877" s="1215"/>
    </row>
    <row r="3878" spans="1:8" hidden="1" x14ac:dyDescent="0.25">
      <c r="A3878" s="112">
        <v>45495</v>
      </c>
      <c r="B3878" s="21" t="s">
        <v>12388</v>
      </c>
      <c r="C3878" s="13" t="s">
        <v>1062</v>
      </c>
      <c r="D3878" s="764"/>
      <c r="E3878" s="22"/>
      <c r="F3878" s="19">
        <v>23956</v>
      </c>
      <c r="G3878" s="14">
        <f t="shared" si="86"/>
        <v>-23956</v>
      </c>
      <c r="H3878" s="1215"/>
    </row>
    <row r="3879" spans="1:8" hidden="1" x14ac:dyDescent="0.25">
      <c r="A3879" s="112">
        <v>45495</v>
      </c>
      <c r="B3879" s="21" t="s">
        <v>9820</v>
      </c>
      <c r="C3879" s="13" t="s">
        <v>1062</v>
      </c>
      <c r="D3879" s="764" t="s">
        <v>13873</v>
      </c>
      <c r="E3879" s="22"/>
      <c r="F3879" s="19">
        <v>3412</v>
      </c>
      <c r="G3879" s="14">
        <f t="shared" si="86"/>
        <v>-3412</v>
      </c>
      <c r="H3879" s="1215"/>
    </row>
    <row r="3880" spans="1:8" hidden="1" x14ac:dyDescent="0.25">
      <c r="A3880" s="112">
        <v>45495</v>
      </c>
      <c r="B3880" s="21" t="s">
        <v>13098</v>
      </c>
      <c r="C3880" s="13" t="s">
        <v>1062</v>
      </c>
      <c r="D3880" s="764"/>
      <c r="E3880" s="22"/>
      <c r="F3880" s="19">
        <v>1604</v>
      </c>
      <c r="G3880" s="14">
        <f t="shared" si="86"/>
        <v>-1604</v>
      </c>
      <c r="H3880" s="1215"/>
    </row>
    <row r="3881" spans="1:8" hidden="1" x14ac:dyDescent="0.25">
      <c r="A3881" s="112">
        <v>45495</v>
      </c>
      <c r="B3881" s="21" t="s">
        <v>12671</v>
      </c>
      <c r="C3881" s="13" t="s">
        <v>1062</v>
      </c>
      <c r="D3881" s="764"/>
      <c r="E3881" s="22"/>
      <c r="F3881" s="19">
        <v>24817</v>
      </c>
      <c r="G3881" s="14">
        <f t="shared" si="86"/>
        <v>-24817</v>
      </c>
      <c r="H3881" s="1215"/>
    </row>
    <row r="3882" spans="1:8" hidden="1" x14ac:dyDescent="0.25">
      <c r="A3882" s="112">
        <v>45495</v>
      </c>
      <c r="B3882" s="21" t="s">
        <v>13417</v>
      </c>
      <c r="C3882" s="13" t="s">
        <v>1062</v>
      </c>
      <c r="D3882" s="764"/>
      <c r="E3882" s="22"/>
      <c r="F3882" s="19">
        <v>58770</v>
      </c>
      <c r="G3882" s="14">
        <f t="shared" si="86"/>
        <v>-58770</v>
      </c>
      <c r="H3882" s="1215"/>
    </row>
    <row r="3883" spans="1:8" hidden="1" x14ac:dyDescent="0.25">
      <c r="A3883" s="112">
        <v>45495</v>
      </c>
      <c r="B3883" s="21" t="s">
        <v>13213</v>
      </c>
      <c r="C3883" s="13" t="s">
        <v>1062</v>
      </c>
      <c r="D3883" s="764"/>
      <c r="E3883" s="22"/>
      <c r="F3883" s="19">
        <v>45496</v>
      </c>
      <c r="G3883" s="14">
        <f t="shared" si="86"/>
        <v>-45496</v>
      </c>
      <c r="H3883" s="1215"/>
    </row>
    <row r="3884" spans="1:8" hidden="1" x14ac:dyDescent="0.25">
      <c r="A3884" s="112">
        <v>45495</v>
      </c>
      <c r="B3884" s="21" t="s">
        <v>13165</v>
      </c>
      <c r="C3884" s="13" t="s">
        <v>1062</v>
      </c>
      <c r="D3884" s="764"/>
      <c r="E3884" s="22"/>
      <c r="F3884" s="19">
        <f>400000-F3880-F3879-F3878-F3877-F3876-F3875-F3881-F3882-F3883</f>
        <v>216585</v>
      </c>
      <c r="G3884" s="14">
        <f t="shared" si="86"/>
        <v>-216585</v>
      </c>
      <c r="H3884" s="1216"/>
    </row>
    <row r="3885" spans="1:8" hidden="1" x14ac:dyDescent="0.25">
      <c r="A3885" s="112">
        <v>45495</v>
      </c>
      <c r="B3885" s="21" t="s">
        <v>13213</v>
      </c>
      <c r="C3885" s="13" t="s">
        <v>8384</v>
      </c>
      <c r="D3885" s="764"/>
      <c r="E3885" s="22"/>
      <c r="F3885" s="19">
        <v>1147000</v>
      </c>
      <c r="G3885" s="14">
        <f t="shared" si="86"/>
        <v>-1147000</v>
      </c>
      <c r="H3885" s="13" t="s">
        <v>11658</v>
      </c>
    </row>
    <row r="3886" spans="1:8" hidden="1" x14ac:dyDescent="0.25">
      <c r="A3886" s="112">
        <v>45495</v>
      </c>
      <c r="B3886" s="21" t="s">
        <v>10890</v>
      </c>
      <c r="C3886" s="13" t="s">
        <v>12457</v>
      </c>
      <c r="D3886" s="764" t="s">
        <v>9269</v>
      </c>
      <c r="E3886" s="22">
        <v>360485</v>
      </c>
      <c r="F3886" s="19"/>
      <c r="G3886" s="14">
        <f t="shared" si="86"/>
        <v>360485</v>
      </c>
      <c r="H3886" s="13"/>
    </row>
    <row r="3887" spans="1:8" hidden="1" x14ac:dyDescent="0.25">
      <c r="A3887" s="112">
        <v>45495</v>
      </c>
      <c r="B3887" s="21" t="s">
        <v>13240</v>
      </c>
      <c r="C3887" s="13" t="s">
        <v>13276</v>
      </c>
      <c r="D3887" s="764" t="s">
        <v>13591</v>
      </c>
      <c r="E3887" s="22">
        <v>195070</v>
      </c>
      <c r="F3887" s="19"/>
      <c r="G3887" s="14">
        <f t="shared" si="86"/>
        <v>195070</v>
      </c>
      <c r="H3887" s="13"/>
    </row>
    <row r="3888" spans="1:8" hidden="1" x14ac:dyDescent="0.25">
      <c r="A3888" s="112">
        <v>45495</v>
      </c>
      <c r="B3888" s="21" t="s">
        <v>12171</v>
      </c>
      <c r="C3888" s="13" t="s">
        <v>166</v>
      </c>
      <c r="D3888" s="764" t="s">
        <v>13626</v>
      </c>
      <c r="E3888" s="22">
        <v>39000</v>
      </c>
      <c r="F3888" s="19"/>
      <c r="G3888" s="14">
        <f t="shared" si="86"/>
        <v>39000</v>
      </c>
      <c r="H3888" s="13"/>
    </row>
    <row r="3889" spans="1:8" hidden="1"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hidden="1" x14ac:dyDescent="0.25">
      <c r="A3891" s="112">
        <v>45496</v>
      </c>
      <c r="B3891" s="21" t="s">
        <v>13417</v>
      </c>
      <c r="C3891" s="13" t="s">
        <v>166</v>
      </c>
      <c r="D3891" s="764" t="s">
        <v>13838</v>
      </c>
      <c r="E3891" s="22">
        <v>10417</v>
      </c>
      <c r="F3891" s="19"/>
      <c r="G3891" s="14">
        <f t="shared" si="86"/>
        <v>10417</v>
      </c>
      <c r="H3891" s="13"/>
    </row>
    <row r="3892" spans="1:8" hidden="1" x14ac:dyDescent="0.25">
      <c r="A3892" s="112">
        <v>45497</v>
      </c>
      <c r="B3892" s="21" t="s">
        <v>13417</v>
      </c>
      <c r="C3892" s="13" t="s">
        <v>166</v>
      </c>
      <c r="D3892" s="764" t="s">
        <v>13839</v>
      </c>
      <c r="E3892" s="22">
        <v>49567</v>
      </c>
      <c r="F3892" s="19"/>
      <c r="G3892" s="14">
        <f t="shared" si="86"/>
        <v>49567</v>
      </c>
      <c r="H3892" s="13"/>
    </row>
    <row r="3893" spans="1:8" hidden="1" x14ac:dyDescent="0.25">
      <c r="A3893" s="112">
        <v>45497</v>
      </c>
      <c r="B3893" s="21" t="s">
        <v>13098</v>
      </c>
      <c r="C3893" s="13" t="s">
        <v>1062</v>
      </c>
      <c r="D3893" s="764" t="s">
        <v>13629</v>
      </c>
      <c r="E3893" s="22">
        <v>18000</v>
      </c>
      <c r="F3893" s="19"/>
      <c r="G3893" s="14">
        <f t="shared" si="86"/>
        <v>18000</v>
      </c>
      <c r="H3893" s="13"/>
    </row>
    <row r="3894" spans="1:8" hidden="1" x14ac:dyDescent="0.25">
      <c r="A3894" s="112">
        <v>45497</v>
      </c>
      <c r="B3894" s="21" t="s">
        <v>13240</v>
      </c>
      <c r="C3894" s="13" t="s">
        <v>1062</v>
      </c>
      <c r="D3894" s="764" t="s">
        <v>13630</v>
      </c>
      <c r="E3894" s="1135">
        <v>44550</v>
      </c>
      <c r="F3894" s="19"/>
      <c r="G3894" s="14">
        <f t="shared" si="86"/>
        <v>44550</v>
      </c>
      <c r="H3894" s="13"/>
    </row>
    <row r="3895" spans="1:8" hidden="1" x14ac:dyDescent="0.25">
      <c r="A3895" s="112">
        <v>45497</v>
      </c>
      <c r="B3895" s="21" t="s">
        <v>13213</v>
      </c>
      <c r="C3895" s="13" t="s">
        <v>1062</v>
      </c>
      <c r="D3895" s="764" t="s">
        <v>13631</v>
      </c>
      <c r="E3895" s="1135">
        <v>264600</v>
      </c>
      <c r="F3895" s="19"/>
      <c r="G3895" s="14">
        <f t="shared" si="86"/>
        <v>264600</v>
      </c>
      <c r="H3895" s="13"/>
    </row>
    <row r="3896" spans="1:8" hidden="1" x14ac:dyDescent="0.25">
      <c r="A3896" s="112">
        <v>45497</v>
      </c>
      <c r="B3896" s="21" t="s">
        <v>13213</v>
      </c>
      <c r="C3896" s="13" t="s">
        <v>1062</v>
      </c>
      <c r="D3896" s="764" t="s">
        <v>13632</v>
      </c>
      <c r="E3896" s="22">
        <v>5826</v>
      </c>
      <c r="F3896" s="19"/>
      <c r="G3896" s="14">
        <f t="shared" si="86"/>
        <v>5826</v>
      </c>
      <c r="H3896" s="13"/>
    </row>
    <row r="3897" spans="1:8" hidden="1" x14ac:dyDescent="0.25">
      <c r="A3897" s="112">
        <v>45497</v>
      </c>
      <c r="B3897" s="21" t="s">
        <v>13213</v>
      </c>
      <c r="C3897" s="13" t="s">
        <v>8384</v>
      </c>
      <c r="D3897" s="764" t="s">
        <v>10666</v>
      </c>
      <c r="E3897" s="22">
        <v>1294587</v>
      </c>
      <c r="F3897" s="19"/>
      <c r="G3897" s="14">
        <f t="shared" si="86"/>
        <v>1294587</v>
      </c>
      <c r="H3897" s="13"/>
    </row>
    <row r="3898" spans="1:8" hidden="1" x14ac:dyDescent="0.25">
      <c r="A3898" s="112">
        <v>45497</v>
      </c>
      <c r="B3898" s="21" t="s">
        <v>12783</v>
      </c>
      <c r="C3898" s="13" t="s">
        <v>7465</v>
      </c>
      <c r="D3898" s="764" t="s">
        <v>13836</v>
      </c>
      <c r="E3898" s="22">
        <v>17000</v>
      </c>
      <c r="F3898" s="19"/>
      <c r="G3898" s="14">
        <f t="shared" si="86"/>
        <v>17000</v>
      </c>
      <c r="H3898" s="13"/>
    </row>
    <row r="3899" spans="1:8" hidden="1" x14ac:dyDescent="0.25">
      <c r="A3899" s="112">
        <v>45497</v>
      </c>
      <c r="B3899" s="21" t="s">
        <v>13098</v>
      </c>
      <c r="C3899" s="13" t="s">
        <v>12350</v>
      </c>
      <c r="D3899" s="764" t="s">
        <v>14021</v>
      </c>
      <c r="E3899" s="22">
        <v>956275</v>
      </c>
      <c r="F3899" s="19"/>
      <c r="G3899" s="14">
        <f t="shared" si="86"/>
        <v>956275</v>
      </c>
      <c r="H3899" s="13"/>
    </row>
    <row r="3900" spans="1:8" hidden="1" x14ac:dyDescent="0.25">
      <c r="A3900" s="112">
        <v>45497</v>
      </c>
      <c r="B3900" s="21" t="s">
        <v>13098</v>
      </c>
      <c r="C3900" s="13" t="s">
        <v>12350</v>
      </c>
      <c r="D3900" s="764" t="s">
        <v>14022</v>
      </c>
      <c r="E3900" s="22">
        <v>941875</v>
      </c>
      <c r="F3900" s="19"/>
      <c r="G3900" s="14">
        <f t="shared" si="86"/>
        <v>941875</v>
      </c>
      <c r="H3900" s="13"/>
    </row>
    <row r="3901" spans="1:8" hidden="1" x14ac:dyDescent="0.25">
      <c r="A3901" s="112">
        <v>45498</v>
      </c>
      <c r="B3901" s="21" t="s">
        <v>10890</v>
      </c>
      <c r="C3901" s="13" t="s">
        <v>12457</v>
      </c>
      <c r="D3901" s="764" t="s">
        <v>9725</v>
      </c>
      <c r="E3901" s="22">
        <v>882080</v>
      </c>
      <c r="F3901" s="19"/>
      <c r="G3901" s="14">
        <f t="shared" si="86"/>
        <v>882080</v>
      </c>
      <c r="H3901" s="13"/>
    </row>
    <row r="3902" spans="1:8" hidden="1" x14ac:dyDescent="0.25">
      <c r="A3902" s="112">
        <v>45498</v>
      </c>
      <c r="B3902" s="21" t="s">
        <v>13417</v>
      </c>
      <c r="C3902" s="13" t="s">
        <v>166</v>
      </c>
      <c r="D3902" s="764" t="s">
        <v>13840</v>
      </c>
      <c r="E3902" s="22">
        <v>77245</v>
      </c>
      <c r="F3902" s="19"/>
      <c r="G3902" s="14">
        <f t="shared" si="86"/>
        <v>77245</v>
      </c>
      <c r="H3902" s="13"/>
    </row>
    <row r="3903" spans="1:8" hidden="1" x14ac:dyDescent="0.25">
      <c r="A3903" s="112">
        <v>45498</v>
      </c>
      <c r="B3903" s="21" t="s">
        <v>13278</v>
      </c>
      <c r="C3903" s="13" t="s">
        <v>166</v>
      </c>
      <c r="D3903" s="764" t="s">
        <v>13841</v>
      </c>
      <c r="E3903" s="22">
        <v>18302</v>
      </c>
      <c r="F3903" s="19"/>
      <c r="G3903" s="14">
        <f t="shared" si="86"/>
        <v>18302</v>
      </c>
      <c r="H3903" s="13"/>
    </row>
    <row r="3904" spans="1:8" hidden="1" x14ac:dyDescent="0.25">
      <c r="A3904" s="112">
        <v>45499</v>
      </c>
      <c r="B3904" s="21" t="s">
        <v>13417</v>
      </c>
      <c r="C3904" s="13" t="s">
        <v>164</v>
      </c>
      <c r="D3904" s="764" t="s">
        <v>13593</v>
      </c>
      <c r="E3904" s="22">
        <v>19037</v>
      </c>
      <c r="F3904" s="19"/>
      <c r="G3904" s="14">
        <f t="shared" si="86"/>
        <v>19037</v>
      </c>
      <c r="H3904" s="13"/>
    </row>
    <row r="3905" spans="1:8" hidden="1" x14ac:dyDescent="0.25">
      <c r="A3905" s="112">
        <v>45499</v>
      </c>
      <c r="B3905" s="21" t="s">
        <v>13213</v>
      </c>
      <c r="C3905" s="13" t="s">
        <v>169</v>
      </c>
      <c r="D3905" s="764" t="s">
        <v>14484</v>
      </c>
      <c r="E3905" s="22">
        <v>4639</v>
      </c>
      <c r="F3905" s="19"/>
      <c r="G3905" s="14">
        <f t="shared" si="86"/>
        <v>4639</v>
      </c>
      <c r="H3905" s="13"/>
    </row>
    <row r="3906" spans="1:8" hidden="1" x14ac:dyDescent="0.25">
      <c r="A3906" s="112">
        <v>45500</v>
      </c>
      <c r="B3906" s="21" t="s">
        <v>13098</v>
      </c>
      <c r="C3906" s="13" t="s">
        <v>8384</v>
      </c>
      <c r="D3906" s="764"/>
      <c r="E3906" s="22"/>
      <c r="F3906" s="19">
        <v>600000</v>
      </c>
      <c r="G3906" s="14">
        <f t="shared" ref="G3906:G4025" si="88">E3906-F3906</f>
        <v>-600000</v>
      </c>
      <c r="H3906" s="13" t="s">
        <v>11658</v>
      </c>
    </row>
    <row r="3907" spans="1:8" hidden="1" x14ac:dyDescent="0.25">
      <c r="A3907" s="112">
        <v>45500</v>
      </c>
      <c r="B3907" s="21" t="s">
        <v>13165</v>
      </c>
      <c r="C3907" s="13" t="s">
        <v>1062</v>
      </c>
      <c r="D3907" s="764" t="s">
        <v>13633</v>
      </c>
      <c r="E3907" s="1135">
        <v>206610</v>
      </c>
      <c r="F3907" s="19"/>
      <c r="G3907" s="14">
        <f t="shared" si="88"/>
        <v>206610</v>
      </c>
      <c r="H3907" s="13"/>
    </row>
    <row r="3908" spans="1:8" hidden="1" x14ac:dyDescent="0.25">
      <c r="A3908" s="112">
        <v>45500</v>
      </c>
      <c r="B3908" s="21" t="s">
        <v>13213</v>
      </c>
      <c r="C3908" s="13" t="s">
        <v>1062</v>
      </c>
      <c r="D3908" s="764" t="s">
        <v>13634</v>
      </c>
      <c r="E3908" s="22">
        <v>2340</v>
      </c>
      <c r="F3908" s="19"/>
      <c r="G3908" s="14">
        <f t="shared" si="88"/>
        <v>2340</v>
      </c>
      <c r="H3908" s="13"/>
    </row>
    <row r="3909" spans="1:8" hidden="1" x14ac:dyDescent="0.25">
      <c r="A3909" s="112">
        <v>45500</v>
      </c>
      <c r="B3909" s="21" t="s">
        <v>11586</v>
      </c>
      <c r="C3909" s="13" t="s">
        <v>1062</v>
      </c>
      <c r="D3909" s="764" t="s">
        <v>13635</v>
      </c>
      <c r="E3909" s="22">
        <v>5650</v>
      </c>
      <c r="F3909" s="19"/>
      <c r="G3909" s="14">
        <f t="shared" si="88"/>
        <v>5650</v>
      </c>
      <c r="H3909" s="13"/>
    </row>
    <row r="3910" spans="1:8" hidden="1" x14ac:dyDescent="0.25">
      <c r="A3910" s="112">
        <v>45500</v>
      </c>
      <c r="B3910" s="21" t="s">
        <v>13098</v>
      </c>
      <c r="C3910" s="13" t="s">
        <v>12350</v>
      </c>
      <c r="D3910" s="764" t="s">
        <v>14023</v>
      </c>
      <c r="E3910" s="22">
        <v>318500</v>
      </c>
      <c r="F3910" s="19"/>
      <c r="G3910" s="14">
        <f t="shared" si="88"/>
        <v>318500</v>
      </c>
      <c r="H3910" s="13"/>
    </row>
    <row r="3911" spans="1:8" hidden="1" x14ac:dyDescent="0.25">
      <c r="A3911" s="112">
        <v>45500</v>
      </c>
      <c r="B3911" s="21" t="s">
        <v>12388</v>
      </c>
      <c r="C3911" s="13" t="s">
        <v>12350</v>
      </c>
      <c r="D3911" s="764" t="s">
        <v>14024</v>
      </c>
      <c r="E3911" s="22">
        <v>88000</v>
      </c>
      <c r="F3911" s="19"/>
      <c r="G3911" s="14">
        <f t="shared" si="88"/>
        <v>88000</v>
      </c>
      <c r="H3911" s="13"/>
    </row>
    <row r="3912" spans="1:8" hidden="1" x14ac:dyDescent="0.25">
      <c r="A3912" s="112">
        <v>45500</v>
      </c>
      <c r="B3912" s="21" t="s">
        <v>12388</v>
      </c>
      <c r="C3912" s="13" t="s">
        <v>7947</v>
      </c>
      <c r="D3912" s="764" t="s">
        <v>12227</v>
      </c>
      <c r="E3912" s="22">
        <v>646618</v>
      </c>
      <c r="F3912" s="19"/>
      <c r="G3912" s="14">
        <f t="shared" si="88"/>
        <v>646618</v>
      </c>
      <c r="H3912" s="13"/>
    </row>
    <row r="3913" spans="1:8" hidden="1" x14ac:dyDescent="0.25">
      <c r="A3913" s="112">
        <v>45502</v>
      </c>
      <c r="B3913" s="21" t="s">
        <v>12783</v>
      </c>
      <c r="C3913" s="13" t="s">
        <v>164</v>
      </c>
      <c r="D3913" s="764" t="s">
        <v>13676</v>
      </c>
      <c r="E3913" s="22">
        <v>5125</v>
      </c>
      <c r="F3913" s="19"/>
      <c r="G3913" s="14">
        <f t="shared" si="88"/>
        <v>5125</v>
      </c>
      <c r="H3913" s="13"/>
    </row>
    <row r="3914" spans="1:8" hidden="1" x14ac:dyDescent="0.25">
      <c r="A3914" s="112">
        <v>45502</v>
      </c>
      <c r="B3914" s="21" t="s">
        <v>13417</v>
      </c>
      <c r="C3914" s="13" t="s">
        <v>166</v>
      </c>
      <c r="D3914" s="764" t="s">
        <v>13842</v>
      </c>
      <c r="E3914" s="22">
        <v>40090</v>
      </c>
      <c r="F3914" s="19"/>
      <c r="G3914" s="14">
        <f t="shared" si="88"/>
        <v>40090</v>
      </c>
      <c r="H3914" s="13"/>
    </row>
    <row r="3915" spans="1:8" hidden="1" x14ac:dyDescent="0.25">
      <c r="A3915" s="112">
        <v>45502</v>
      </c>
      <c r="B3915" s="21" t="s">
        <v>12388</v>
      </c>
      <c r="C3915" s="13" t="s">
        <v>166</v>
      </c>
      <c r="D3915" s="764" t="s">
        <v>13843</v>
      </c>
      <c r="E3915" s="22">
        <v>10500</v>
      </c>
      <c r="F3915" s="19"/>
      <c r="G3915" s="14">
        <f t="shared" si="88"/>
        <v>10500</v>
      </c>
      <c r="H3915" s="13"/>
    </row>
    <row r="3916" spans="1:8" hidden="1" x14ac:dyDescent="0.25">
      <c r="A3916" s="112">
        <v>45503</v>
      </c>
      <c r="B3916" s="21" t="s">
        <v>11068</v>
      </c>
      <c r="C3916" s="13" t="s">
        <v>12350</v>
      </c>
      <c r="D3916" s="764"/>
      <c r="E3916" s="22"/>
      <c r="F3916" s="19">
        <v>1000000</v>
      </c>
      <c r="G3916" s="14">
        <f t="shared" si="88"/>
        <v>-1000000</v>
      </c>
      <c r="H3916" s="13" t="s">
        <v>13617</v>
      </c>
    </row>
    <row r="3917" spans="1:8" hidden="1" x14ac:dyDescent="0.25">
      <c r="A3917" s="112">
        <v>45503</v>
      </c>
      <c r="B3917" s="21" t="s">
        <v>13098</v>
      </c>
      <c r="C3917" s="13" t="s">
        <v>12350</v>
      </c>
      <c r="D3917" s="764" t="s">
        <v>13677</v>
      </c>
      <c r="E3917" s="22">
        <v>123955</v>
      </c>
      <c r="F3917" s="19"/>
      <c r="G3917" s="14">
        <f t="shared" si="88"/>
        <v>123955</v>
      </c>
      <c r="H3917" s="13"/>
    </row>
    <row r="3918" spans="1:8" hidden="1" x14ac:dyDescent="0.25">
      <c r="A3918" s="112">
        <v>45503</v>
      </c>
      <c r="B3918" s="21" t="s">
        <v>13417</v>
      </c>
      <c r="C3918" s="13" t="s">
        <v>12350</v>
      </c>
      <c r="D3918" s="764" t="s">
        <v>13678</v>
      </c>
      <c r="E3918" s="22">
        <v>155480</v>
      </c>
      <c r="F3918" s="19"/>
      <c r="G3918" s="14">
        <f t="shared" si="88"/>
        <v>155480</v>
      </c>
      <c r="H3918" s="13"/>
    </row>
    <row r="3919" spans="1:8" hidden="1" x14ac:dyDescent="0.25">
      <c r="A3919" s="112">
        <v>45503</v>
      </c>
      <c r="B3919" s="21" t="s">
        <v>13417</v>
      </c>
      <c r="C3919" s="13" t="s">
        <v>166</v>
      </c>
      <c r="D3919" s="764" t="s">
        <v>13844</v>
      </c>
      <c r="E3919" s="22">
        <v>6935</v>
      </c>
      <c r="F3919" s="19"/>
      <c r="G3919" s="14">
        <f t="shared" si="88"/>
        <v>6935</v>
      </c>
      <c r="H3919" s="13"/>
    </row>
    <row r="3920" spans="1:8" hidden="1" x14ac:dyDescent="0.25">
      <c r="A3920" s="112">
        <v>45503</v>
      </c>
      <c r="B3920" s="21" t="s">
        <v>13417</v>
      </c>
      <c r="C3920" s="13" t="s">
        <v>166</v>
      </c>
      <c r="D3920" s="764" t="s">
        <v>13845</v>
      </c>
      <c r="E3920" s="22">
        <v>3990</v>
      </c>
      <c r="F3920" s="19"/>
      <c r="G3920" s="14">
        <f t="shared" si="88"/>
        <v>3990</v>
      </c>
      <c r="H3920" s="13"/>
    </row>
    <row r="3921" spans="1:8" hidden="1" x14ac:dyDescent="0.25">
      <c r="A3921" s="112">
        <v>45504</v>
      </c>
      <c r="B3921" s="21" t="s">
        <v>13098</v>
      </c>
      <c r="C3921" s="13" t="s">
        <v>12350</v>
      </c>
      <c r="D3921" s="764" t="s">
        <v>13679</v>
      </c>
      <c r="E3921" s="22">
        <v>882480</v>
      </c>
      <c r="F3921" s="19"/>
      <c r="G3921" s="14">
        <f t="shared" si="88"/>
        <v>882480</v>
      </c>
      <c r="H3921" s="13"/>
    </row>
    <row r="3922" spans="1:8" hidden="1" x14ac:dyDescent="0.25">
      <c r="A3922" s="112">
        <v>45504</v>
      </c>
      <c r="B3922" s="21" t="s">
        <v>13213</v>
      </c>
      <c r="C3922" s="13" t="s">
        <v>12350</v>
      </c>
      <c r="D3922" s="764" t="s">
        <v>13680</v>
      </c>
      <c r="E3922" s="22">
        <v>82637</v>
      </c>
      <c r="F3922" s="19"/>
      <c r="G3922" s="14">
        <f t="shared" si="88"/>
        <v>82637</v>
      </c>
      <c r="H3922" s="13"/>
    </row>
    <row r="3923" spans="1:8" hidden="1" x14ac:dyDescent="0.25">
      <c r="A3923" s="112">
        <v>45504</v>
      </c>
      <c r="B3923" s="21" t="s">
        <v>13240</v>
      </c>
      <c r="C3923" s="13" t="s">
        <v>12350</v>
      </c>
      <c r="D3923" s="764" t="s">
        <v>13681</v>
      </c>
      <c r="E3923" s="22">
        <v>138240</v>
      </c>
      <c r="F3923" s="19"/>
      <c r="G3923" s="14">
        <f t="shared" si="88"/>
        <v>138240</v>
      </c>
      <c r="H3923" s="13"/>
    </row>
    <row r="3924" spans="1:8" hidden="1" x14ac:dyDescent="0.25">
      <c r="A3924" s="112">
        <v>45504</v>
      </c>
      <c r="B3924" s="21" t="s">
        <v>10890</v>
      </c>
      <c r="C3924" s="13" t="s">
        <v>12457</v>
      </c>
      <c r="D3924" s="764" t="s">
        <v>13812</v>
      </c>
      <c r="E3924" s="22">
        <v>240205</v>
      </c>
      <c r="F3924" s="19"/>
      <c r="G3924" s="14">
        <f t="shared" si="88"/>
        <v>240205</v>
      </c>
      <c r="H3924" s="13"/>
    </row>
    <row r="3925" spans="1:8" hidden="1" x14ac:dyDescent="0.25">
      <c r="A3925" s="112">
        <v>45505</v>
      </c>
      <c r="B3925" s="21" t="s">
        <v>12671</v>
      </c>
      <c r="C3925" s="13" t="s">
        <v>8384</v>
      </c>
      <c r="D3925" s="764" t="s">
        <v>13784</v>
      </c>
      <c r="E3925" s="22">
        <v>398152</v>
      </c>
      <c r="F3925" s="19"/>
      <c r="G3925" s="14">
        <f t="shared" si="88"/>
        <v>398152</v>
      </c>
      <c r="H3925" s="13"/>
    </row>
    <row r="3926" spans="1:8" hidden="1" x14ac:dyDescent="0.25">
      <c r="A3926" s="112">
        <v>45505</v>
      </c>
      <c r="B3926" s="21" t="s">
        <v>13240</v>
      </c>
      <c r="C3926" s="13" t="s">
        <v>169</v>
      </c>
      <c r="D3926" s="764" t="s">
        <v>14487</v>
      </c>
      <c r="E3926" s="22">
        <v>15025</v>
      </c>
      <c r="F3926" s="19"/>
      <c r="G3926" s="14">
        <f t="shared" si="88"/>
        <v>15025</v>
      </c>
      <c r="H3926" s="13"/>
    </row>
    <row r="3927" spans="1:8" hidden="1" x14ac:dyDescent="0.25">
      <c r="A3927" s="112">
        <v>45505</v>
      </c>
      <c r="B3927" s="21" t="s">
        <v>12783</v>
      </c>
      <c r="C3927" s="13" t="s">
        <v>7465</v>
      </c>
      <c r="D3927" s="764" t="s">
        <v>13837</v>
      </c>
      <c r="E3927" s="22">
        <v>32280</v>
      </c>
      <c r="F3927" s="19"/>
      <c r="G3927" s="14">
        <f t="shared" si="88"/>
        <v>32280</v>
      </c>
      <c r="H3927" s="13"/>
    </row>
    <row r="3928" spans="1:8" hidden="1" x14ac:dyDescent="0.25">
      <c r="A3928" s="112">
        <v>45505</v>
      </c>
      <c r="B3928" s="21" t="s">
        <v>13279</v>
      </c>
      <c r="C3928" s="13" t="s">
        <v>8384</v>
      </c>
      <c r="D3928" s="764" t="s">
        <v>13785</v>
      </c>
      <c r="E3928" s="22">
        <v>40000</v>
      </c>
      <c r="F3928" s="19"/>
      <c r="G3928" s="14">
        <f t="shared" si="88"/>
        <v>40000</v>
      </c>
      <c r="H3928" s="13"/>
    </row>
    <row r="3929" spans="1:8" hidden="1" x14ac:dyDescent="0.25">
      <c r="A3929" s="112">
        <v>45505</v>
      </c>
      <c r="B3929" s="21" t="s">
        <v>12783</v>
      </c>
      <c r="C3929" s="13" t="s">
        <v>8384</v>
      </c>
      <c r="D3929" s="764" t="s">
        <v>13786</v>
      </c>
      <c r="E3929" s="22">
        <v>129640</v>
      </c>
      <c r="F3929" s="19"/>
      <c r="G3929" s="14">
        <f t="shared" si="88"/>
        <v>129640</v>
      </c>
      <c r="H3929" s="13"/>
    </row>
    <row r="3930" spans="1:8" hidden="1" x14ac:dyDescent="0.25">
      <c r="A3930" s="112">
        <v>45505</v>
      </c>
      <c r="B3930" s="21" t="s">
        <v>13098</v>
      </c>
      <c r="C3930" s="13" t="s">
        <v>1062</v>
      </c>
      <c r="D3930" s="764" t="s">
        <v>13858</v>
      </c>
      <c r="E3930" s="22">
        <v>55350</v>
      </c>
      <c r="F3930" s="19"/>
      <c r="G3930" s="14">
        <f t="shared" si="88"/>
        <v>55350</v>
      </c>
      <c r="H3930" s="13"/>
    </row>
    <row r="3931" spans="1:8" hidden="1" x14ac:dyDescent="0.25">
      <c r="A3931" s="112">
        <v>45505</v>
      </c>
      <c r="B3931" s="21" t="s">
        <v>13098</v>
      </c>
      <c r="C3931" s="13" t="s">
        <v>1062</v>
      </c>
      <c r="D3931" s="764" t="s">
        <v>13860</v>
      </c>
      <c r="E3931" s="22">
        <v>1980</v>
      </c>
      <c r="F3931" s="19"/>
      <c r="G3931" s="14">
        <f t="shared" si="88"/>
        <v>1980</v>
      </c>
      <c r="H3931" s="13"/>
    </row>
    <row r="3932" spans="1:8" hidden="1" x14ac:dyDescent="0.25">
      <c r="A3932" s="112">
        <v>45505</v>
      </c>
      <c r="B3932" s="21" t="s">
        <v>12388</v>
      </c>
      <c r="C3932" s="13" t="s">
        <v>1062</v>
      </c>
      <c r="D3932" s="764" t="s">
        <v>13859</v>
      </c>
      <c r="E3932" s="22">
        <v>999</v>
      </c>
      <c r="F3932" s="19"/>
      <c r="G3932" s="14">
        <f t="shared" si="88"/>
        <v>999</v>
      </c>
      <c r="H3932" s="13"/>
    </row>
    <row r="3933" spans="1:8" hidden="1" x14ac:dyDescent="0.25">
      <c r="A3933" s="112">
        <v>45505</v>
      </c>
      <c r="B3933" s="21" t="s">
        <v>13417</v>
      </c>
      <c r="C3933" s="13" t="s">
        <v>1062</v>
      </c>
      <c r="D3933" s="764" t="s">
        <v>13861</v>
      </c>
      <c r="E3933" s="22">
        <v>32400</v>
      </c>
      <c r="F3933" s="19"/>
      <c r="G3933" s="14">
        <f t="shared" si="88"/>
        <v>32400</v>
      </c>
      <c r="H3933" s="13"/>
    </row>
    <row r="3934" spans="1:8" hidden="1" x14ac:dyDescent="0.25">
      <c r="A3934" s="112">
        <v>45505</v>
      </c>
      <c r="B3934" s="21" t="s">
        <v>13098</v>
      </c>
      <c r="C3934" s="13" t="s">
        <v>1062</v>
      </c>
      <c r="D3934" s="764" t="s">
        <v>13862</v>
      </c>
      <c r="E3934" s="22">
        <v>6237</v>
      </c>
      <c r="F3934" s="19"/>
      <c r="G3934" s="14">
        <f t="shared" si="88"/>
        <v>6237</v>
      </c>
      <c r="H3934" s="13"/>
    </row>
    <row r="3935" spans="1:8" hidden="1" x14ac:dyDescent="0.25">
      <c r="A3935" s="112">
        <v>45506</v>
      </c>
      <c r="B3935" s="21" t="s">
        <v>13098</v>
      </c>
      <c r="C3935" s="13" t="s">
        <v>8384</v>
      </c>
      <c r="D3935" s="764" t="s">
        <v>13787</v>
      </c>
      <c r="E3935" s="22">
        <v>243283</v>
      </c>
      <c r="F3935" s="19"/>
      <c r="G3935" s="14">
        <f t="shared" si="88"/>
        <v>243283</v>
      </c>
      <c r="H3935" s="13"/>
    </row>
    <row r="3936" spans="1:8" hidden="1" x14ac:dyDescent="0.25">
      <c r="A3936" s="112">
        <v>45506</v>
      </c>
      <c r="B3936" s="21" t="s">
        <v>13417</v>
      </c>
      <c r="C3936" s="13" t="s">
        <v>166</v>
      </c>
      <c r="D3936" s="764" t="s">
        <v>13846</v>
      </c>
      <c r="E3936" s="22">
        <v>31061</v>
      </c>
      <c r="F3936" s="19"/>
      <c r="G3936" s="14">
        <f t="shared" si="88"/>
        <v>31061</v>
      </c>
      <c r="H3936" s="13"/>
    </row>
    <row r="3937" spans="1:8" hidden="1" x14ac:dyDescent="0.25">
      <c r="A3937" s="112">
        <v>45506</v>
      </c>
      <c r="B3937" s="21" t="s">
        <v>12388</v>
      </c>
      <c r="C3937" s="13" t="s">
        <v>166</v>
      </c>
      <c r="D3937" s="764" t="s">
        <v>13847</v>
      </c>
      <c r="E3937" s="22">
        <v>7000</v>
      </c>
      <c r="F3937" s="19"/>
      <c r="G3937" s="14">
        <f t="shared" si="88"/>
        <v>7000</v>
      </c>
      <c r="H3937" s="13"/>
    </row>
    <row r="3938" spans="1:8" hidden="1" x14ac:dyDescent="0.25">
      <c r="A3938" s="112">
        <v>45507</v>
      </c>
      <c r="B3938" s="21" t="s">
        <v>12671</v>
      </c>
      <c r="C3938" s="13" t="s">
        <v>1062</v>
      </c>
      <c r="D3938" s="764" t="s">
        <v>13863</v>
      </c>
      <c r="E3938" s="22">
        <v>51300</v>
      </c>
      <c r="F3938" s="19"/>
      <c r="G3938" s="14">
        <f t="shared" si="88"/>
        <v>51300</v>
      </c>
      <c r="H3938" s="13"/>
    </row>
    <row r="3939" spans="1:8" hidden="1" x14ac:dyDescent="0.25">
      <c r="A3939" s="112">
        <v>45507</v>
      </c>
      <c r="B3939" s="21" t="s">
        <v>8864</v>
      </c>
      <c r="C3939" s="13" t="s">
        <v>8384</v>
      </c>
      <c r="D3939" s="764" t="s">
        <v>13788</v>
      </c>
      <c r="E3939" s="22">
        <v>10256</v>
      </c>
      <c r="F3939" s="19"/>
      <c r="G3939" s="14">
        <f t="shared" si="88"/>
        <v>10256</v>
      </c>
      <c r="H3939" s="13"/>
    </row>
    <row r="3940" spans="1:8" hidden="1" x14ac:dyDescent="0.25">
      <c r="A3940" s="112">
        <v>45507</v>
      </c>
      <c r="B3940" s="21" t="s">
        <v>13213</v>
      </c>
      <c r="C3940" s="13" t="s">
        <v>8384</v>
      </c>
      <c r="D3940" s="764" t="s">
        <v>13789</v>
      </c>
      <c r="E3940" s="22">
        <v>649354</v>
      </c>
      <c r="F3940" s="19"/>
      <c r="G3940" s="14">
        <f t="shared" si="88"/>
        <v>649354</v>
      </c>
      <c r="H3940" s="13"/>
    </row>
    <row r="3941" spans="1:8" hidden="1" x14ac:dyDescent="0.25">
      <c r="A3941" s="112">
        <v>45507</v>
      </c>
      <c r="B3941" s="21" t="s">
        <v>12171</v>
      </c>
      <c r="C3941" s="13" t="s">
        <v>8384</v>
      </c>
      <c r="D3941" s="764" t="s">
        <v>10561</v>
      </c>
      <c r="E3941" s="22">
        <v>19539</v>
      </c>
      <c r="F3941" s="19"/>
      <c r="G3941" s="14">
        <f t="shared" si="88"/>
        <v>19539</v>
      </c>
      <c r="H3941" s="13"/>
    </row>
    <row r="3942" spans="1:8" hidden="1" x14ac:dyDescent="0.25">
      <c r="A3942" s="112">
        <v>45507</v>
      </c>
      <c r="B3942" s="21" t="s">
        <v>12783</v>
      </c>
      <c r="C3942" s="13" t="s">
        <v>8384</v>
      </c>
      <c r="D3942" s="764" t="s">
        <v>13790</v>
      </c>
      <c r="E3942" s="22">
        <v>168385</v>
      </c>
      <c r="F3942" s="19"/>
      <c r="G3942" s="14">
        <f t="shared" si="88"/>
        <v>168385</v>
      </c>
      <c r="H3942" s="13"/>
    </row>
    <row r="3943" spans="1:8" hidden="1" x14ac:dyDescent="0.25">
      <c r="A3943" s="112">
        <v>45507</v>
      </c>
      <c r="B3943" s="21" t="s">
        <v>13213</v>
      </c>
      <c r="C3943" s="13" t="s">
        <v>8384</v>
      </c>
      <c r="D3943" s="764" t="s">
        <v>13791</v>
      </c>
      <c r="E3943" s="22">
        <v>170358</v>
      </c>
      <c r="F3943" s="19"/>
      <c r="G3943" s="14">
        <f t="shared" si="88"/>
        <v>170358</v>
      </c>
      <c r="H3943" s="13"/>
    </row>
    <row r="3944" spans="1:8" hidden="1" x14ac:dyDescent="0.25">
      <c r="A3944" s="112">
        <v>45507</v>
      </c>
      <c r="B3944" s="21" t="s">
        <v>13213</v>
      </c>
      <c r="C3944" s="13" t="s">
        <v>1197</v>
      </c>
      <c r="D3944" s="764" t="s">
        <v>13792</v>
      </c>
      <c r="E3944" s="22">
        <v>192500</v>
      </c>
      <c r="F3944" s="19"/>
      <c r="G3944" s="14">
        <f t="shared" si="88"/>
        <v>192500</v>
      </c>
      <c r="H3944" s="13"/>
    </row>
    <row r="3945" spans="1:8" hidden="1" x14ac:dyDescent="0.25">
      <c r="A3945" s="112">
        <v>45507</v>
      </c>
      <c r="B3945" s="21" t="s">
        <v>13417</v>
      </c>
      <c r="C3945" s="13" t="s">
        <v>1197</v>
      </c>
      <c r="D3945" s="764" t="s">
        <v>13793</v>
      </c>
      <c r="E3945" s="22">
        <v>86000</v>
      </c>
      <c r="F3945" s="19"/>
      <c r="G3945" s="14">
        <f t="shared" si="88"/>
        <v>86000</v>
      </c>
      <c r="H3945" s="13"/>
    </row>
    <row r="3946" spans="1:8" hidden="1" x14ac:dyDescent="0.25">
      <c r="A3946" s="112">
        <v>45507</v>
      </c>
      <c r="B3946" s="21" t="s">
        <v>10890</v>
      </c>
      <c r="C3946" s="13" t="s">
        <v>12457</v>
      </c>
      <c r="D3946" s="764" t="s">
        <v>13813</v>
      </c>
      <c r="E3946" s="22">
        <v>240205</v>
      </c>
      <c r="F3946" s="19"/>
      <c r="G3946" s="14">
        <f>E3946-F3946</f>
        <v>240205</v>
      </c>
      <c r="H3946" s="13"/>
    </row>
    <row r="3947" spans="1:8" hidden="1" x14ac:dyDescent="0.25">
      <c r="A3947" s="112">
        <v>45509</v>
      </c>
      <c r="B3947" s="21" t="s">
        <v>12783</v>
      </c>
      <c r="C3947" s="13" t="s">
        <v>8384</v>
      </c>
      <c r="D3947" s="764"/>
      <c r="E3947" s="22"/>
      <c r="F3947" s="19">
        <v>250000</v>
      </c>
      <c r="G3947" s="14">
        <f t="shared" si="88"/>
        <v>-250000</v>
      </c>
      <c r="H3947" s="1214" t="s">
        <v>13806</v>
      </c>
    </row>
    <row r="3948" spans="1:8" hidden="1" x14ac:dyDescent="0.25">
      <c r="A3948" s="112">
        <v>45509</v>
      </c>
      <c r="B3948" s="21" t="s">
        <v>12671</v>
      </c>
      <c r="C3948" s="13" t="s">
        <v>8384</v>
      </c>
      <c r="D3948" s="764"/>
      <c r="E3948" s="22"/>
      <c r="F3948" s="109">
        <v>250000</v>
      </c>
      <c r="G3948" s="14">
        <f t="shared" si="88"/>
        <v>-250000</v>
      </c>
      <c r="H3948" s="1216"/>
    </row>
    <row r="3949" spans="1:8" hidden="1" x14ac:dyDescent="0.25">
      <c r="A3949" s="112">
        <v>45509</v>
      </c>
      <c r="B3949" s="21" t="s">
        <v>8329</v>
      </c>
      <c r="C3949" s="13" t="s">
        <v>1062</v>
      </c>
      <c r="D3949" s="764"/>
      <c r="E3949" s="22"/>
      <c r="F3949" s="783">
        <v>16040</v>
      </c>
      <c r="G3949" s="782">
        <f t="shared" si="88"/>
        <v>-16040</v>
      </c>
      <c r="H3949" s="1214" t="s">
        <v>13872</v>
      </c>
    </row>
    <row r="3950" spans="1:8" hidden="1" x14ac:dyDescent="0.25">
      <c r="A3950" s="112">
        <v>45509</v>
      </c>
      <c r="B3950" s="21" t="s">
        <v>11068</v>
      </c>
      <c r="C3950" s="13" t="s">
        <v>1062</v>
      </c>
      <c r="D3950" s="764"/>
      <c r="E3950" s="22"/>
      <c r="F3950" s="141">
        <v>8865</v>
      </c>
      <c r="G3950" s="782">
        <f t="shared" si="88"/>
        <v>-8865</v>
      </c>
      <c r="H3950" s="1215"/>
    </row>
    <row r="3951" spans="1:8" hidden="1" x14ac:dyDescent="0.25">
      <c r="A3951" s="112">
        <v>45509</v>
      </c>
      <c r="B3951" s="21" t="s">
        <v>11586</v>
      </c>
      <c r="C3951" s="13" t="s">
        <v>1062</v>
      </c>
      <c r="D3951" s="764"/>
      <c r="E3951" s="22"/>
      <c r="F3951" s="141">
        <v>5650</v>
      </c>
      <c r="G3951" s="782">
        <f t="shared" si="88"/>
        <v>-5650</v>
      </c>
      <c r="H3951" s="1215"/>
    </row>
    <row r="3952" spans="1:8" hidden="1" x14ac:dyDescent="0.25">
      <c r="A3952" s="112">
        <v>45509</v>
      </c>
      <c r="B3952" s="21" t="s">
        <v>12594</v>
      </c>
      <c r="C3952" s="13" t="s">
        <v>1062</v>
      </c>
      <c r="D3952" s="764"/>
      <c r="E3952" s="22"/>
      <c r="F3952" s="141">
        <v>54460</v>
      </c>
      <c r="G3952" s="782">
        <f t="shared" si="88"/>
        <v>-54460</v>
      </c>
      <c r="H3952" s="1215"/>
    </row>
    <row r="3953" spans="1:8" hidden="1" x14ac:dyDescent="0.25">
      <c r="A3953" s="112">
        <v>45509</v>
      </c>
      <c r="B3953" s="21" t="s">
        <v>12388</v>
      </c>
      <c r="C3953" s="13" t="s">
        <v>1062</v>
      </c>
      <c r="D3953" s="764" t="s">
        <v>13874</v>
      </c>
      <c r="E3953" s="22"/>
      <c r="F3953" s="141">
        <v>24884</v>
      </c>
      <c r="G3953" s="782">
        <f t="shared" si="88"/>
        <v>-24884</v>
      </c>
      <c r="H3953" s="1215"/>
    </row>
    <row r="3954" spans="1:8" hidden="1" x14ac:dyDescent="0.25">
      <c r="A3954" s="112">
        <v>45509</v>
      </c>
      <c r="B3954" s="21" t="s">
        <v>12671</v>
      </c>
      <c r="C3954" s="13" t="s">
        <v>1062</v>
      </c>
      <c r="D3954" s="764"/>
      <c r="E3954" s="22"/>
      <c r="F3954" s="141">
        <v>51300</v>
      </c>
      <c r="G3954" s="782">
        <f t="shared" si="88"/>
        <v>-51300</v>
      </c>
      <c r="H3954" s="1215"/>
    </row>
    <row r="3955" spans="1:8" hidden="1" x14ac:dyDescent="0.25">
      <c r="A3955" s="112">
        <v>45509</v>
      </c>
      <c r="B3955" s="21" t="s">
        <v>13240</v>
      </c>
      <c r="C3955" s="13" t="s">
        <v>1062</v>
      </c>
      <c r="D3955" s="764"/>
      <c r="E3955" s="22"/>
      <c r="F3955" s="141">
        <v>62465</v>
      </c>
      <c r="G3955" s="782">
        <f t="shared" si="88"/>
        <v>-62465</v>
      </c>
      <c r="H3955" s="1215"/>
    </row>
    <row r="3956" spans="1:8" hidden="1" x14ac:dyDescent="0.25">
      <c r="A3956" s="112">
        <v>45509</v>
      </c>
      <c r="B3956" s="21" t="s">
        <v>13417</v>
      </c>
      <c r="C3956" s="13" t="s">
        <v>1062</v>
      </c>
      <c r="D3956" s="764"/>
      <c r="E3956" s="22"/>
      <c r="F3956" s="141">
        <v>32400</v>
      </c>
      <c r="G3956" s="782">
        <f t="shared" si="88"/>
        <v>-32400</v>
      </c>
      <c r="H3956" s="1215"/>
    </row>
    <row r="3957" spans="1:8" ht="16.5" hidden="1" thickBot="1" x14ac:dyDescent="0.3">
      <c r="A3957" s="112">
        <v>45509</v>
      </c>
      <c r="B3957" s="21" t="s">
        <v>13213</v>
      </c>
      <c r="C3957" s="13" t="s">
        <v>1062</v>
      </c>
      <c r="D3957" s="764"/>
      <c r="E3957" s="22"/>
      <c r="F3957" s="784">
        <v>43936</v>
      </c>
      <c r="G3957" s="782">
        <f t="shared" si="88"/>
        <v>-43936</v>
      </c>
      <c r="H3957" s="1216"/>
    </row>
    <row r="3958" spans="1:8" hidden="1" x14ac:dyDescent="0.25">
      <c r="A3958" s="112">
        <v>45509</v>
      </c>
      <c r="B3958" s="21" t="s">
        <v>11068</v>
      </c>
      <c r="C3958" s="13" t="s">
        <v>12350</v>
      </c>
      <c r="D3958" s="764"/>
      <c r="E3958" s="22"/>
      <c r="F3958" s="151">
        <v>256037</v>
      </c>
      <c r="G3958" s="782">
        <f t="shared" si="88"/>
        <v>-256037</v>
      </c>
      <c r="H3958" s="1228" t="s">
        <v>13809</v>
      </c>
    </row>
    <row r="3959" spans="1:8" hidden="1" x14ac:dyDescent="0.25">
      <c r="A3959" s="112">
        <v>45509</v>
      </c>
      <c r="B3959" s="21" t="s">
        <v>10220</v>
      </c>
      <c r="C3959" s="13" t="s">
        <v>12350</v>
      </c>
      <c r="D3959" s="764"/>
      <c r="E3959" s="781"/>
      <c r="F3959" s="141">
        <v>31000</v>
      </c>
      <c r="G3959" s="782">
        <f t="shared" si="88"/>
        <v>-31000</v>
      </c>
      <c r="H3959" s="1229"/>
    </row>
    <row r="3960" spans="1:8" hidden="1" x14ac:dyDescent="0.25">
      <c r="A3960" s="112">
        <v>45509</v>
      </c>
      <c r="B3960" s="21" t="s">
        <v>10559</v>
      </c>
      <c r="C3960" s="13" t="s">
        <v>12350</v>
      </c>
      <c r="D3960" s="764"/>
      <c r="E3960" s="781"/>
      <c r="F3960" s="141">
        <v>33000</v>
      </c>
      <c r="G3960" s="782">
        <f t="shared" si="88"/>
        <v>-33000</v>
      </c>
      <c r="H3960" s="1229"/>
    </row>
    <row r="3961" spans="1:8" hidden="1" x14ac:dyDescent="0.25">
      <c r="A3961" s="112">
        <v>45509</v>
      </c>
      <c r="B3961" s="21" t="s">
        <v>12211</v>
      </c>
      <c r="C3961" s="13" t="s">
        <v>12350</v>
      </c>
      <c r="D3961" s="764"/>
      <c r="E3961" s="781"/>
      <c r="F3961" s="141">
        <v>27500</v>
      </c>
      <c r="G3961" s="782">
        <f t="shared" si="88"/>
        <v>-27500</v>
      </c>
      <c r="H3961" s="1229"/>
    </row>
    <row r="3962" spans="1:8" hidden="1" x14ac:dyDescent="0.25">
      <c r="A3962" s="112">
        <v>45509</v>
      </c>
      <c r="B3962" s="21" t="s">
        <v>12774</v>
      </c>
      <c r="C3962" s="13" t="s">
        <v>12350</v>
      </c>
      <c r="D3962" s="764"/>
      <c r="E3962" s="781"/>
      <c r="F3962" s="141">
        <v>38500</v>
      </c>
      <c r="G3962" s="782">
        <f t="shared" si="88"/>
        <v>-38500</v>
      </c>
      <c r="H3962" s="1229"/>
    </row>
    <row r="3963" spans="1:8" hidden="1" x14ac:dyDescent="0.25">
      <c r="A3963" s="112">
        <v>45509</v>
      </c>
      <c r="B3963" s="21" t="s">
        <v>12671</v>
      </c>
      <c r="C3963" s="13" t="s">
        <v>12350</v>
      </c>
      <c r="D3963" s="764"/>
      <c r="E3963" s="781"/>
      <c r="F3963" s="141">
        <v>12000</v>
      </c>
      <c r="G3963" s="782">
        <f t="shared" si="88"/>
        <v>-12000</v>
      </c>
      <c r="H3963" s="1229"/>
    </row>
    <row r="3964" spans="1:8" ht="16.5" hidden="1" thickBot="1" x14ac:dyDescent="0.3">
      <c r="A3964" s="112">
        <v>45509</v>
      </c>
      <c r="B3964" s="21" t="s">
        <v>11864</v>
      </c>
      <c r="C3964" s="13" t="s">
        <v>12350</v>
      </c>
      <c r="D3964" s="764"/>
      <c r="E3964" s="781"/>
      <c r="F3964" s="784">
        <v>1963</v>
      </c>
      <c r="G3964" s="782">
        <f t="shared" si="88"/>
        <v>-1963</v>
      </c>
      <c r="H3964" s="1230"/>
    </row>
    <row r="3965" spans="1:8" hidden="1" x14ac:dyDescent="0.25">
      <c r="A3965" s="112">
        <v>45509</v>
      </c>
      <c r="B3965" s="21" t="s">
        <v>11864</v>
      </c>
      <c r="C3965" s="13" t="s">
        <v>12350</v>
      </c>
      <c r="D3965" s="764"/>
      <c r="E3965" s="781"/>
      <c r="F3965" s="783">
        <v>167156</v>
      </c>
      <c r="G3965" s="782">
        <f t="shared" si="88"/>
        <v>-167156</v>
      </c>
      <c r="H3965" s="1228" t="s">
        <v>13811</v>
      </c>
    </row>
    <row r="3966" spans="1:8" hidden="1" x14ac:dyDescent="0.25">
      <c r="A3966" s="112">
        <v>45509</v>
      </c>
      <c r="B3966" s="21" t="s">
        <v>12783</v>
      </c>
      <c r="C3966" s="13" t="s">
        <v>12350</v>
      </c>
      <c r="D3966" s="764"/>
      <c r="E3966" s="781"/>
      <c r="F3966" s="151">
        <v>19000</v>
      </c>
      <c r="G3966" s="782">
        <f t="shared" si="88"/>
        <v>-19000</v>
      </c>
      <c r="H3966" s="1229"/>
    </row>
    <row r="3967" spans="1:8" hidden="1" x14ac:dyDescent="0.25">
      <c r="A3967" s="112">
        <v>45509</v>
      </c>
      <c r="B3967" s="21" t="s">
        <v>12388</v>
      </c>
      <c r="C3967" s="13" t="s">
        <v>12350</v>
      </c>
      <c r="D3967" s="764"/>
      <c r="E3967" s="781"/>
      <c r="F3967" s="151">
        <v>42703</v>
      </c>
      <c r="G3967" s="782">
        <f t="shared" si="88"/>
        <v>-42703</v>
      </c>
      <c r="H3967" s="1229"/>
    </row>
    <row r="3968" spans="1:8" hidden="1" x14ac:dyDescent="0.25">
      <c r="A3968" s="112">
        <v>45509</v>
      </c>
      <c r="B3968" s="21" t="s">
        <v>13240</v>
      </c>
      <c r="C3968" s="13" t="s">
        <v>12350</v>
      </c>
      <c r="D3968" s="764"/>
      <c r="E3968" s="781"/>
      <c r="F3968" s="151">
        <v>171005</v>
      </c>
      <c r="G3968" s="782">
        <f t="shared" si="88"/>
        <v>-171005</v>
      </c>
      <c r="H3968" s="1229"/>
    </row>
    <row r="3969" spans="1:8" hidden="1" x14ac:dyDescent="0.25">
      <c r="A3969" s="112">
        <v>45509</v>
      </c>
      <c r="B3969" s="21" t="s">
        <v>13475</v>
      </c>
      <c r="C3969" s="13" t="s">
        <v>12350</v>
      </c>
      <c r="D3969" s="764"/>
      <c r="E3969" s="781"/>
      <c r="F3969" s="151">
        <v>48550</v>
      </c>
      <c r="G3969" s="782">
        <f t="shared" si="88"/>
        <v>-48550</v>
      </c>
      <c r="H3969" s="1229"/>
    </row>
    <row r="3970" spans="1:8" hidden="1" x14ac:dyDescent="0.25">
      <c r="A3970" s="112">
        <v>45509</v>
      </c>
      <c r="B3970" s="21" t="s">
        <v>13636</v>
      </c>
      <c r="C3970" s="13" t="s">
        <v>12350</v>
      </c>
      <c r="D3970" s="764"/>
      <c r="E3970" s="781"/>
      <c r="F3970" s="151">
        <v>25000</v>
      </c>
      <c r="G3970" s="782">
        <f t="shared" si="88"/>
        <v>-25000</v>
      </c>
      <c r="H3970" s="1229"/>
    </row>
    <row r="3971" spans="1:8" ht="16.5" hidden="1" thickBot="1" x14ac:dyDescent="0.3">
      <c r="A3971" s="112">
        <v>45509</v>
      </c>
      <c r="B3971" s="21" t="s">
        <v>13213</v>
      </c>
      <c r="C3971" s="13" t="s">
        <v>12350</v>
      </c>
      <c r="D3971" s="764"/>
      <c r="E3971" s="781"/>
      <c r="F3971" s="295">
        <v>206586</v>
      </c>
      <c r="G3971" s="782">
        <f t="shared" si="88"/>
        <v>-206586</v>
      </c>
      <c r="H3971" s="1230"/>
    </row>
    <row r="3972" spans="1:8" hidden="1" x14ac:dyDescent="0.25">
      <c r="A3972" s="112">
        <v>45509</v>
      </c>
      <c r="B3972" s="21" t="s">
        <v>10890</v>
      </c>
      <c r="C3972" s="13" t="s">
        <v>12457</v>
      </c>
      <c r="D3972" s="764"/>
      <c r="E3972" s="22"/>
      <c r="F3972" s="19">
        <v>730000</v>
      </c>
      <c r="G3972" s="14">
        <f t="shared" si="88"/>
        <v>-730000</v>
      </c>
      <c r="H3972" s="13" t="s">
        <v>13703</v>
      </c>
    </row>
    <row r="3973" spans="1:8" hidden="1" x14ac:dyDescent="0.25">
      <c r="A3973" s="112">
        <v>45509</v>
      </c>
      <c r="B3973" s="21" t="s">
        <v>11604</v>
      </c>
      <c r="C3973" s="13" t="s">
        <v>7465</v>
      </c>
      <c r="D3973" s="764"/>
      <c r="E3973" s="22"/>
      <c r="F3973" s="19">
        <v>93755</v>
      </c>
      <c r="G3973" s="14">
        <f t="shared" si="88"/>
        <v>-93755</v>
      </c>
      <c r="H3973" s="1214" t="s">
        <v>13807</v>
      </c>
    </row>
    <row r="3974" spans="1:8" hidden="1" x14ac:dyDescent="0.25">
      <c r="A3974" s="112">
        <v>45509</v>
      </c>
      <c r="B3974" s="21" t="s">
        <v>12594</v>
      </c>
      <c r="C3974" s="13" t="s">
        <v>7465</v>
      </c>
      <c r="D3974" s="764"/>
      <c r="E3974" s="22"/>
      <c r="F3974" s="19">
        <v>45459</v>
      </c>
      <c r="G3974" s="14">
        <f t="shared" si="88"/>
        <v>-45459</v>
      </c>
      <c r="H3974" s="1215"/>
    </row>
    <row r="3975" spans="1:8" hidden="1" x14ac:dyDescent="0.25">
      <c r="A3975" s="112">
        <v>45509</v>
      </c>
      <c r="B3975" s="21" t="s">
        <v>11864</v>
      </c>
      <c r="C3975" s="13" t="s">
        <v>7465</v>
      </c>
      <c r="D3975" s="764"/>
      <c r="E3975" s="22"/>
      <c r="F3975" s="19">
        <v>306006</v>
      </c>
      <c r="G3975" s="14">
        <f t="shared" si="88"/>
        <v>-306006</v>
      </c>
      <c r="H3975" s="1215"/>
    </row>
    <row r="3976" spans="1:8" hidden="1" x14ac:dyDescent="0.25">
      <c r="A3976" s="112">
        <v>45509</v>
      </c>
      <c r="B3976" s="21" t="s">
        <v>10889</v>
      </c>
      <c r="C3976" s="13" t="s">
        <v>7465</v>
      </c>
      <c r="D3976" s="764"/>
      <c r="E3976" s="22"/>
      <c r="F3976" s="19">
        <v>32600</v>
      </c>
      <c r="G3976" s="14">
        <f t="shared" si="88"/>
        <v>-32600</v>
      </c>
      <c r="H3976" s="1215"/>
    </row>
    <row r="3977" spans="1:8" hidden="1" x14ac:dyDescent="0.25">
      <c r="A3977" s="112">
        <v>45509</v>
      </c>
      <c r="B3977" s="21" t="s">
        <v>9344</v>
      </c>
      <c r="C3977" s="13" t="s">
        <v>7465</v>
      </c>
      <c r="D3977" s="764"/>
      <c r="E3977" s="22"/>
      <c r="F3977" s="19">
        <v>33559</v>
      </c>
      <c r="G3977" s="14">
        <f t="shared" si="88"/>
        <v>-33559</v>
      </c>
      <c r="H3977" s="1215"/>
    </row>
    <row r="3978" spans="1:8" hidden="1" x14ac:dyDescent="0.25">
      <c r="A3978" s="112">
        <v>45509</v>
      </c>
      <c r="B3978" s="21" t="s">
        <v>10284</v>
      </c>
      <c r="C3978" s="13" t="s">
        <v>7465</v>
      </c>
      <c r="D3978" s="764"/>
      <c r="E3978" s="22"/>
      <c r="F3978" s="19">
        <v>43900</v>
      </c>
      <c r="G3978" s="14">
        <f t="shared" si="88"/>
        <v>-43900</v>
      </c>
      <c r="H3978" s="1215"/>
    </row>
    <row r="3979" spans="1:8" hidden="1" x14ac:dyDescent="0.25">
      <c r="A3979" s="112">
        <v>45509</v>
      </c>
      <c r="B3979" s="21" t="s">
        <v>12783</v>
      </c>
      <c r="C3979" s="13" t="s">
        <v>7465</v>
      </c>
      <c r="D3979" s="764"/>
      <c r="E3979" s="22"/>
      <c r="F3979" s="19">
        <v>105607</v>
      </c>
      <c r="G3979" s="14">
        <f t="shared" si="88"/>
        <v>-105607</v>
      </c>
      <c r="H3979" s="1215"/>
    </row>
    <row r="3980" spans="1:8" hidden="1" x14ac:dyDescent="0.25">
      <c r="A3980" s="112">
        <v>45509</v>
      </c>
      <c r="B3980" s="21" t="s">
        <v>8547</v>
      </c>
      <c r="C3980" s="13" t="s">
        <v>7465</v>
      </c>
      <c r="D3980" s="764"/>
      <c r="E3980" s="22"/>
      <c r="F3980" s="19">
        <v>29114</v>
      </c>
      <c r="G3980" s="14">
        <f t="shared" si="88"/>
        <v>-29114</v>
      </c>
      <c r="H3980" s="1216"/>
    </row>
    <row r="3981" spans="1:8" hidden="1" x14ac:dyDescent="0.25">
      <c r="A3981" s="112">
        <v>45509</v>
      </c>
      <c r="B3981" s="21" t="s">
        <v>10890</v>
      </c>
      <c r="C3981" s="13" t="s">
        <v>12457</v>
      </c>
      <c r="D3981" s="764" t="s">
        <v>13814</v>
      </c>
      <c r="E3981" s="22">
        <v>358785</v>
      </c>
      <c r="F3981" s="19"/>
      <c r="G3981" s="14">
        <f t="shared" si="88"/>
        <v>358785</v>
      </c>
      <c r="H3981" s="342"/>
    </row>
    <row r="3982" spans="1:8" hidden="1" x14ac:dyDescent="0.25">
      <c r="A3982" s="112">
        <v>45509</v>
      </c>
      <c r="B3982" s="21" t="s">
        <v>13098</v>
      </c>
      <c r="C3982" s="13" t="s">
        <v>5186</v>
      </c>
      <c r="D3982" s="764"/>
      <c r="E3982" s="22"/>
      <c r="F3982" s="19">
        <v>250000</v>
      </c>
      <c r="G3982" s="14">
        <f t="shared" si="88"/>
        <v>-250000</v>
      </c>
      <c r="H3982" s="342" t="s">
        <v>13702</v>
      </c>
    </row>
    <row r="3983" spans="1:8" hidden="1" x14ac:dyDescent="0.25">
      <c r="A3983" s="112">
        <v>45509</v>
      </c>
      <c r="B3983" s="21" t="s">
        <v>13098</v>
      </c>
      <c r="C3983" s="13" t="s">
        <v>5186</v>
      </c>
      <c r="D3983" s="764" t="s">
        <v>13831</v>
      </c>
      <c r="E3983" s="22">
        <v>675914</v>
      </c>
      <c r="F3983" s="19"/>
      <c r="G3983" s="14">
        <f t="shared" si="88"/>
        <v>675914</v>
      </c>
      <c r="H3983" s="342"/>
    </row>
    <row r="3984" spans="1:8" hidden="1" x14ac:dyDescent="0.25">
      <c r="A3984" s="112">
        <v>45509</v>
      </c>
      <c r="B3984" s="21" t="s">
        <v>13213</v>
      </c>
      <c r="C3984" s="13" t="s">
        <v>13276</v>
      </c>
      <c r="D3984" s="764" t="s">
        <v>13834</v>
      </c>
      <c r="E3984" s="22">
        <v>322825</v>
      </c>
      <c r="F3984" s="19"/>
      <c r="G3984" s="14">
        <f t="shared" si="88"/>
        <v>322825</v>
      </c>
      <c r="H3984" s="342"/>
    </row>
    <row r="3985" spans="1:8" hidden="1" x14ac:dyDescent="0.25">
      <c r="A3985" s="112">
        <v>45509</v>
      </c>
      <c r="B3985" s="21" t="s">
        <v>13213</v>
      </c>
      <c r="C3985" s="13" t="s">
        <v>13276</v>
      </c>
      <c r="D3985" s="764" t="s">
        <v>13835</v>
      </c>
      <c r="E3985" s="22">
        <v>45600</v>
      </c>
      <c r="F3985" s="19"/>
      <c r="G3985" s="14">
        <f t="shared" si="88"/>
        <v>45600</v>
      </c>
      <c r="H3985" s="342"/>
    </row>
    <row r="3986" spans="1:8" hidden="1" x14ac:dyDescent="0.25">
      <c r="A3986" s="112">
        <v>45509</v>
      </c>
      <c r="B3986" s="21" t="s">
        <v>12388</v>
      </c>
      <c r="C3986" s="13" t="s">
        <v>166</v>
      </c>
      <c r="D3986" s="764" t="s">
        <v>14048</v>
      </c>
      <c r="E3986" s="22">
        <v>24417</v>
      </c>
      <c r="F3986" s="19"/>
      <c r="G3986" s="14">
        <f t="shared" si="88"/>
        <v>24417</v>
      </c>
      <c r="H3986" s="342"/>
    </row>
    <row r="3987" spans="1:8" hidden="1" x14ac:dyDescent="0.25">
      <c r="A3987" s="112">
        <v>45510</v>
      </c>
      <c r="B3987" s="21" t="s">
        <v>13417</v>
      </c>
      <c r="C3987" s="13" t="s">
        <v>166</v>
      </c>
      <c r="D3987" s="764" t="s">
        <v>13154</v>
      </c>
      <c r="E3987" s="22">
        <v>36000</v>
      </c>
      <c r="F3987" s="19"/>
      <c r="G3987" s="14">
        <f>E3987-F3987</f>
        <v>36000</v>
      </c>
      <c r="H3987" s="342"/>
    </row>
    <row r="3988" spans="1:8" hidden="1" x14ac:dyDescent="0.25">
      <c r="A3988" s="112">
        <v>45509</v>
      </c>
      <c r="B3988" s="21" t="s">
        <v>13417</v>
      </c>
      <c r="C3988" s="13" t="s">
        <v>166</v>
      </c>
      <c r="D3988" s="764" t="s">
        <v>14049</v>
      </c>
      <c r="E3988" s="22">
        <v>10500</v>
      </c>
      <c r="F3988" s="19"/>
      <c r="G3988" s="14">
        <f t="shared" si="88"/>
        <v>10500</v>
      </c>
      <c r="H3988" s="342"/>
    </row>
    <row r="3989" spans="1:8" hidden="1" x14ac:dyDescent="0.25">
      <c r="A3989" s="112">
        <v>45510</v>
      </c>
      <c r="B3989" s="21" t="s">
        <v>13213</v>
      </c>
      <c r="C3989" s="13" t="s">
        <v>169</v>
      </c>
      <c r="D3989" s="764" t="s">
        <v>14482</v>
      </c>
      <c r="E3989" s="22">
        <v>11441</v>
      </c>
      <c r="F3989" s="19"/>
      <c r="G3989" s="14">
        <f t="shared" si="88"/>
        <v>11441</v>
      </c>
      <c r="H3989" s="342"/>
    </row>
    <row r="3990" spans="1:8" hidden="1" x14ac:dyDescent="0.25">
      <c r="A3990" s="112">
        <v>45511</v>
      </c>
      <c r="B3990" s="21" t="s">
        <v>12388</v>
      </c>
      <c r="C3990" s="13" t="s">
        <v>166</v>
      </c>
      <c r="D3990" s="764" t="s">
        <v>14050</v>
      </c>
      <c r="E3990" s="22">
        <v>15438</v>
      </c>
      <c r="F3990" s="19"/>
      <c r="G3990" s="14">
        <f t="shared" si="88"/>
        <v>15438</v>
      </c>
      <c r="H3990" s="342"/>
    </row>
    <row r="3991" spans="1:8" hidden="1" x14ac:dyDescent="0.25">
      <c r="A3991" s="112">
        <v>45511</v>
      </c>
      <c r="B3991" s="21" t="s">
        <v>12783</v>
      </c>
      <c r="C3991" s="13" t="s">
        <v>5680</v>
      </c>
      <c r="D3991" s="764"/>
      <c r="E3991" s="22">
        <v>67300</v>
      </c>
      <c r="F3991" s="19"/>
      <c r="G3991" s="14">
        <f t="shared" si="88"/>
        <v>67300</v>
      </c>
      <c r="H3991" s="13"/>
    </row>
    <row r="3992" spans="1:8" hidden="1" x14ac:dyDescent="0.25">
      <c r="A3992" s="112">
        <v>45511</v>
      </c>
      <c r="B3992" s="21" t="s">
        <v>13417</v>
      </c>
      <c r="C3992" s="13" t="s">
        <v>12350</v>
      </c>
      <c r="D3992" s="764" t="s">
        <v>13795</v>
      </c>
      <c r="E3992" s="781">
        <v>42900</v>
      </c>
      <c r="F3992" s="19"/>
      <c r="G3992" s="14">
        <f t="shared" si="88"/>
        <v>42900</v>
      </c>
      <c r="H3992" s="13"/>
    </row>
    <row r="3993" spans="1:8" hidden="1" x14ac:dyDescent="0.25">
      <c r="A3993" s="112">
        <v>45511</v>
      </c>
      <c r="B3993" s="21" t="s">
        <v>12388</v>
      </c>
      <c r="C3993" s="13" t="s">
        <v>1062</v>
      </c>
      <c r="D3993" s="764" t="s">
        <v>13867</v>
      </c>
      <c r="E3993" s="781">
        <v>22000</v>
      </c>
      <c r="F3993" s="109"/>
      <c r="G3993" s="14">
        <f t="shared" si="88"/>
        <v>22000</v>
      </c>
      <c r="H3993" s="13"/>
    </row>
    <row r="3994" spans="1:8" hidden="1" x14ac:dyDescent="0.25">
      <c r="A3994" s="112">
        <v>45511</v>
      </c>
      <c r="B3994" s="21" t="s">
        <v>13519</v>
      </c>
      <c r="C3994" s="13" t="s">
        <v>1062</v>
      </c>
      <c r="D3994" s="764" t="s">
        <v>13866</v>
      </c>
      <c r="E3994" s="781">
        <v>148500</v>
      </c>
      <c r="F3994" s="19"/>
      <c r="G3994" s="14">
        <f t="shared" si="88"/>
        <v>148500</v>
      </c>
      <c r="H3994" s="13"/>
    </row>
    <row r="3995" spans="1:8" hidden="1" x14ac:dyDescent="0.25">
      <c r="A3995" s="112">
        <v>45511</v>
      </c>
      <c r="B3995" s="21" t="s">
        <v>12594</v>
      </c>
      <c r="C3995" s="13" t="s">
        <v>1062</v>
      </c>
      <c r="D3995" s="764" t="s">
        <v>13865</v>
      </c>
      <c r="E3995" s="781">
        <v>54460</v>
      </c>
      <c r="F3995" s="19"/>
      <c r="G3995" s="14">
        <f t="shared" si="88"/>
        <v>54460</v>
      </c>
      <c r="H3995" s="13"/>
    </row>
    <row r="3996" spans="1:8" hidden="1" x14ac:dyDescent="0.25">
      <c r="A3996" s="112">
        <v>45511</v>
      </c>
      <c r="B3996" s="21" t="s">
        <v>15257</v>
      </c>
      <c r="C3996" s="13" t="s">
        <v>1062</v>
      </c>
      <c r="D3996" s="764" t="s">
        <v>13864</v>
      </c>
      <c r="E3996" s="781">
        <v>3150</v>
      </c>
      <c r="F3996" s="19"/>
      <c r="G3996" s="14">
        <f t="shared" si="88"/>
        <v>3150</v>
      </c>
      <c r="H3996" s="13"/>
    </row>
    <row r="3997" spans="1:8" hidden="1" x14ac:dyDescent="0.25">
      <c r="A3997" s="112">
        <v>45511</v>
      </c>
      <c r="B3997" s="21" t="s">
        <v>13636</v>
      </c>
      <c r="C3997" s="13" t="s">
        <v>8384</v>
      </c>
      <c r="D3997" s="764" t="s">
        <v>13937</v>
      </c>
      <c r="E3997" s="781">
        <v>20550</v>
      </c>
      <c r="F3997" s="111"/>
      <c r="G3997" s="14">
        <f t="shared" si="88"/>
        <v>20550</v>
      </c>
      <c r="H3997" s="13"/>
    </row>
    <row r="3998" spans="1:8" hidden="1" x14ac:dyDescent="0.25">
      <c r="A3998" s="112">
        <v>45511</v>
      </c>
      <c r="B3998" s="21" t="s">
        <v>13098</v>
      </c>
      <c r="C3998" s="13" t="s">
        <v>8384</v>
      </c>
      <c r="D3998" s="764" t="s">
        <v>13938</v>
      </c>
      <c r="E3998" s="781">
        <v>12179</v>
      </c>
      <c r="F3998" s="111"/>
      <c r="G3998" s="14">
        <f t="shared" si="88"/>
        <v>12179</v>
      </c>
      <c r="H3998" s="13"/>
    </row>
    <row r="3999" spans="1:8" hidden="1" x14ac:dyDescent="0.25">
      <c r="A3999" s="112">
        <v>45511</v>
      </c>
      <c r="B3999" s="21" t="s">
        <v>13213</v>
      </c>
      <c r="C3999" s="13" t="s">
        <v>8384</v>
      </c>
      <c r="D3999" s="764" t="s">
        <v>13939</v>
      </c>
      <c r="E3999" s="781">
        <v>309747</v>
      </c>
      <c r="F3999" s="111"/>
      <c r="G3999" s="14">
        <f t="shared" si="88"/>
        <v>309747</v>
      </c>
      <c r="H3999" s="13"/>
    </row>
    <row r="4000" spans="1:8" hidden="1" x14ac:dyDescent="0.25">
      <c r="A4000" s="112">
        <v>45512</v>
      </c>
      <c r="B4000" s="21" t="s">
        <v>12671</v>
      </c>
      <c r="C4000" s="13" t="s">
        <v>8384</v>
      </c>
      <c r="D4000" s="764" t="s">
        <v>13940</v>
      </c>
      <c r="E4000" s="781">
        <v>273498</v>
      </c>
      <c r="F4000" s="111"/>
      <c r="G4000" s="14">
        <f t="shared" si="88"/>
        <v>273498</v>
      </c>
      <c r="H4000" s="13"/>
    </row>
    <row r="4001" spans="1:8" hidden="1" x14ac:dyDescent="0.25">
      <c r="A4001" s="112">
        <v>45512</v>
      </c>
      <c r="B4001" s="21" t="s">
        <v>13475</v>
      </c>
      <c r="C4001" s="13" t="s">
        <v>8384</v>
      </c>
      <c r="D4001" s="764" t="s">
        <v>13941</v>
      </c>
      <c r="E4001" s="781">
        <v>15601</v>
      </c>
      <c r="F4001" s="111"/>
      <c r="G4001" s="14">
        <f t="shared" si="88"/>
        <v>15601</v>
      </c>
      <c r="H4001" s="13"/>
    </row>
    <row r="4002" spans="1:8" hidden="1" x14ac:dyDescent="0.25">
      <c r="A4002" s="112">
        <v>45512</v>
      </c>
      <c r="B4002" s="21" t="s">
        <v>12783</v>
      </c>
      <c r="C4002" s="13" t="s">
        <v>12350</v>
      </c>
      <c r="D4002" s="764" t="s">
        <v>13794</v>
      </c>
      <c r="E4002" s="781">
        <v>19000</v>
      </c>
      <c r="F4002" s="111"/>
      <c r="G4002" s="14">
        <f t="shared" si="88"/>
        <v>19000</v>
      </c>
      <c r="H4002" s="13"/>
    </row>
    <row r="4003" spans="1:8" hidden="1" x14ac:dyDescent="0.25">
      <c r="A4003" s="112">
        <v>45512</v>
      </c>
      <c r="B4003" s="21" t="s">
        <v>8856</v>
      </c>
      <c r="C4003" s="13" t="s">
        <v>5680</v>
      </c>
      <c r="D4003" s="764"/>
      <c r="E4003" s="781"/>
      <c r="F4003" s="19">
        <v>15600</v>
      </c>
      <c r="G4003" s="14">
        <f t="shared" si="88"/>
        <v>-15600</v>
      </c>
      <c r="H4003" s="1208" t="s">
        <v>13849</v>
      </c>
    </row>
    <row r="4004" spans="1:8" hidden="1" x14ac:dyDescent="0.25">
      <c r="A4004" s="112">
        <v>45512</v>
      </c>
      <c r="B4004" s="21" t="s">
        <v>10459</v>
      </c>
      <c r="C4004" s="13" t="s">
        <v>5680</v>
      </c>
      <c r="D4004" s="764"/>
      <c r="E4004" s="781"/>
      <c r="F4004" s="19">
        <v>4500</v>
      </c>
      <c r="G4004" s="14">
        <f t="shared" si="88"/>
        <v>-4500</v>
      </c>
      <c r="H4004" s="1209"/>
    </row>
    <row r="4005" spans="1:8" hidden="1" x14ac:dyDescent="0.25">
      <c r="A4005" s="112">
        <v>45512</v>
      </c>
      <c r="B4005" s="21" t="s">
        <v>10220</v>
      </c>
      <c r="C4005" s="13" t="s">
        <v>5680</v>
      </c>
      <c r="D4005" s="764"/>
      <c r="E4005" s="781"/>
      <c r="F4005" s="19">
        <v>86852</v>
      </c>
      <c r="G4005" s="14">
        <f t="shared" si="88"/>
        <v>-86852</v>
      </c>
      <c r="H4005" s="1209"/>
    </row>
    <row r="4006" spans="1:8" hidden="1" x14ac:dyDescent="0.25">
      <c r="A4006" s="112">
        <v>45512</v>
      </c>
      <c r="B4006" s="21" t="s">
        <v>10559</v>
      </c>
      <c r="C4006" s="13" t="s">
        <v>5680</v>
      </c>
      <c r="D4006" s="764"/>
      <c r="E4006" s="781"/>
      <c r="F4006" s="19">
        <v>33900</v>
      </c>
      <c r="G4006" s="14">
        <f t="shared" si="88"/>
        <v>-33900</v>
      </c>
      <c r="H4006" s="1209"/>
    </row>
    <row r="4007" spans="1:8" hidden="1" x14ac:dyDescent="0.25">
      <c r="A4007" s="112">
        <v>45512</v>
      </c>
      <c r="B4007" s="21" t="s">
        <v>9344</v>
      </c>
      <c r="C4007" s="13" t="s">
        <v>5680</v>
      </c>
      <c r="D4007" s="764"/>
      <c r="E4007" s="781"/>
      <c r="F4007" s="19">
        <v>29000</v>
      </c>
      <c r="G4007" s="14">
        <f t="shared" si="88"/>
        <v>-29000</v>
      </c>
      <c r="H4007" s="1209"/>
    </row>
    <row r="4008" spans="1:8" hidden="1" x14ac:dyDescent="0.25">
      <c r="A4008" s="112">
        <v>45512</v>
      </c>
      <c r="B4008" s="21" t="s">
        <v>11488</v>
      </c>
      <c r="C4008" s="13" t="s">
        <v>5680</v>
      </c>
      <c r="D4008" s="764"/>
      <c r="E4008" s="781"/>
      <c r="F4008" s="19">
        <v>30148</v>
      </c>
      <c r="G4008" s="14">
        <f t="shared" si="88"/>
        <v>-30148</v>
      </c>
      <c r="H4008" s="1210"/>
    </row>
    <row r="4009" spans="1:8" hidden="1" x14ac:dyDescent="0.25">
      <c r="A4009" s="112">
        <v>45512</v>
      </c>
      <c r="B4009" s="21" t="s">
        <v>13240</v>
      </c>
      <c r="C4009" s="13" t="s">
        <v>1197</v>
      </c>
      <c r="D4009" s="764"/>
      <c r="E4009" s="1173">
        <v>515900</v>
      </c>
      <c r="F4009" s="19"/>
      <c r="G4009" s="14">
        <f t="shared" si="88"/>
        <v>515900</v>
      </c>
      <c r="H4009" s="954" t="s">
        <v>12108</v>
      </c>
    </row>
    <row r="4010" spans="1:8" hidden="1"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hidden="1" x14ac:dyDescent="0.25">
      <c r="A4012" s="112">
        <v>45514</v>
      </c>
      <c r="B4012" s="21" t="s">
        <v>13240</v>
      </c>
      <c r="C4012" s="13" t="s">
        <v>12350</v>
      </c>
      <c r="D4012" s="764" t="s">
        <v>13799</v>
      </c>
      <c r="E4012" s="781">
        <v>32765</v>
      </c>
      <c r="F4012" s="19"/>
      <c r="G4012" s="14">
        <f t="shared" si="88"/>
        <v>32765</v>
      </c>
      <c r="H4012" s="13"/>
    </row>
    <row r="4013" spans="1:8" hidden="1" x14ac:dyDescent="0.25">
      <c r="A4013" s="112">
        <v>45514</v>
      </c>
      <c r="B4013" s="21" t="s">
        <v>13417</v>
      </c>
      <c r="C4013" s="13" t="s">
        <v>12350</v>
      </c>
      <c r="D4013" s="764" t="s">
        <v>13798</v>
      </c>
      <c r="E4013" s="781">
        <v>28995</v>
      </c>
      <c r="F4013" s="19"/>
      <c r="G4013" s="14">
        <f t="shared" si="88"/>
        <v>28995</v>
      </c>
      <c r="H4013" s="13"/>
    </row>
    <row r="4014" spans="1:8" hidden="1" x14ac:dyDescent="0.25">
      <c r="A4014" s="112">
        <v>45514</v>
      </c>
      <c r="B4014" s="21" t="s">
        <v>12594</v>
      </c>
      <c r="C4014" s="13" t="s">
        <v>8384</v>
      </c>
      <c r="D4014" s="764" t="s">
        <v>13925</v>
      </c>
      <c r="E4014" s="781">
        <v>170080</v>
      </c>
      <c r="F4014" s="19"/>
      <c r="G4014" s="14">
        <f t="shared" si="88"/>
        <v>170080</v>
      </c>
      <c r="H4014" s="13"/>
    </row>
    <row r="4015" spans="1:8" hidden="1" x14ac:dyDescent="0.25">
      <c r="A4015" s="112">
        <v>45514</v>
      </c>
      <c r="B4015" s="21" t="s">
        <v>12783</v>
      </c>
      <c r="C4015" s="13" t="s">
        <v>8384</v>
      </c>
      <c r="D4015" s="764" t="s">
        <v>13926</v>
      </c>
      <c r="E4015" s="781">
        <v>14563</v>
      </c>
      <c r="F4015" s="19"/>
      <c r="G4015" s="14">
        <f t="shared" si="88"/>
        <v>14563</v>
      </c>
      <c r="H4015" s="13"/>
    </row>
    <row r="4016" spans="1:8" hidden="1" x14ac:dyDescent="0.25">
      <c r="A4016" s="112">
        <v>45514</v>
      </c>
      <c r="B4016" s="21" t="s">
        <v>13213</v>
      </c>
      <c r="C4016" s="13" t="s">
        <v>8384</v>
      </c>
      <c r="D4016" s="764" t="s">
        <v>13927</v>
      </c>
      <c r="E4016" s="781">
        <v>85207</v>
      </c>
      <c r="F4016" s="19"/>
      <c r="G4016" s="14">
        <f t="shared" si="88"/>
        <v>85207</v>
      </c>
      <c r="H4016" s="13"/>
    </row>
    <row r="4017" spans="1:8" hidden="1" x14ac:dyDescent="0.25">
      <c r="A4017" s="112">
        <v>45516</v>
      </c>
      <c r="B4017" s="21" t="s">
        <v>11068</v>
      </c>
      <c r="C4017" s="13" t="s">
        <v>166</v>
      </c>
      <c r="D4017" s="764" t="s">
        <v>13997</v>
      </c>
      <c r="E4017" s="781">
        <v>2100</v>
      </c>
      <c r="F4017" s="19"/>
      <c r="G4017" s="14">
        <f t="shared" si="88"/>
        <v>2100</v>
      </c>
      <c r="H4017" s="13"/>
    </row>
    <row r="4018" spans="1:8" hidden="1" x14ac:dyDescent="0.25">
      <c r="A4018" s="112">
        <v>45516</v>
      </c>
      <c r="B4018" s="21" t="s">
        <v>13417</v>
      </c>
      <c r="C4018" s="13" t="s">
        <v>12350</v>
      </c>
      <c r="D4018" s="764" t="s">
        <v>13797</v>
      </c>
      <c r="E4018" s="781">
        <v>121000</v>
      </c>
      <c r="F4018" s="19"/>
      <c r="G4018" s="14">
        <f t="shared" si="88"/>
        <v>121000</v>
      </c>
      <c r="H4018" s="13"/>
    </row>
    <row r="4019" spans="1:8" hidden="1" x14ac:dyDescent="0.25">
      <c r="A4019" s="112">
        <v>45516</v>
      </c>
      <c r="B4019" s="21" t="s">
        <v>13636</v>
      </c>
      <c r="C4019" s="13" t="s">
        <v>12350</v>
      </c>
      <c r="D4019" s="764" t="s">
        <v>13796</v>
      </c>
      <c r="E4019" s="781">
        <v>25000</v>
      </c>
      <c r="F4019" s="19"/>
      <c r="G4019" s="14">
        <f t="shared" si="88"/>
        <v>25000</v>
      </c>
      <c r="H4019" s="13"/>
    </row>
    <row r="4020" spans="1:8" hidden="1" x14ac:dyDescent="0.25">
      <c r="A4020" s="112">
        <v>45516</v>
      </c>
      <c r="B4020" s="21" t="s">
        <v>13213</v>
      </c>
      <c r="C4020" s="13" t="s">
        <v>13276</v>
      </c>
      <c r="D4020" s="764" t="s">
        <v>13833</v>
      </c>
      <c r="E4020" s="781">
        <v>213200</v>
      </c>
      <c r="F4020" s="19"/>
      <c r="G4020" s="14">
        <f t="shared" si="88"/>
        <v>213200</v>
      </c>
      <c r="H4020" s="13"/>
    </row>
    <row r="4021" spans="1:8" hidden="1" x14ac:dyDescent="0.25">
      <c r="A4021" s="112">
        <v>45516</v>
      </c>
      <c r="B4021" s="21" t="s">
        <v>13213</v>
      </c>
      <c r="C4021" s="13" t="s">
        <v>1062</v>
      </c>
      <c r="D4021" s="764" t="s">
        <v>13871</v>
      </c>
      <c r="E4021" s="781">
        <v>44550</v>
      </c>
      <c r="F4021" s="19"/>
      <c r="G4021" s="14">
        <f t="shared" si="88"/>
        <v>44550</v>
      </c>
      <c r="H4021" s="53"/>
    </row>
    <row r="4022" spans="1:8" hidden="1" x14ac:dyDescent="0.25">
      <c r="A4022" s="112">
        <v>45516</v>
      </c>
      <c r="B4022" s="21" t="s">
        <v>11068</v>
      </c>
      <c r="C4022" s="13" t="s">
        <v>1062</v>
      </c>
      <c r="D4022" s="764" t="s">
        <v>13870</v>
      </c>
      <c r="E4022" s="781">
        <v>8865</v>
      </c>
      <c r="F4022" s="19"/>
      <c r="G4022" s="14">
        <f t="shared" si="88"/>
        <v>8865</v>
      </c>
      <c r="H4022" s="53"/>
    </row>
    <row r="4023" spans="1:8" hidden="1" x14ac:dyDescent="0.25">
      <c r="A4023" s="112">
        <v>45517</v>
      </c>
      <c r="B4023" s="21" t="s">
        <v>13213</v>
      </c>
      <c r="C4023" s="13" t="s">
        <v>1062</v>
      </c>
      <c r="D4023" s="764" t="s">
        <v>13869</v>
      </c>
      <c r="E4023" s="781">
        <v>25225</v>
      </c>
      <c r="F4023" s="19"/>
      <c r="G4023" s="14">
        <f t="shared" si="88"/>
        <v>25225</v>
      </c>
      <c r="H4023" s="53"/>
    </row>
    <row r="4024" spans="1:8" hidden="1" x14ac:dyDescent="0.25">
      <c r="A4024" s="112">
        <v>45517</v>
      </c>
      <c r="B4024" s="21" t="s">
        <v>13213</v>
      </c>
      <c r="C4024" s="13" t="s">
        <v>8384</v>
      </c>
      <c r="D4024" s="764" t="s">
        <v>13928</v>
      </c>
      <c r="E4024" s="781">
        <v>205587</v>
      </c>
      <c r="F4024" s="109"/>
      <c r="G4024" s="14">
        <f t="shared" si="88"/>
        <v>205587</v>
      </c>
      <c r="H4024" s="53"/>
    </row>
    <row r="4025" spans="1:8" hidden="1" x14ac:dyDescent="0.25">
      <c r="A4025" s="112">
        <v>45519</v>
      </c>
      <c r="B4025" s="21" t="s">
        <v>8547</v>
      </c>
      <c r="C4025" s="13" t="s">
        <v>166</v>
      </c>
      <c r="D4025" s="764"/>
      <c r="E4025" s="781"/>
      <c r="F4025" s="783">
        <v>3390</v>
      </c>
      <c r="G4025" s="782">
        <f t="shared" si="88"/>
        <v>-3390</v>
      </c>
      <c r="H4025" s="1214" t="s">
        <v>13851</v>
      </c>
    </row>
    <row r="4026" spans="1:8" hidden="1" x14ac:dyDescent="0.25">
      <c r="A4026" s="112">
        <v>45519</v>
      </c>
      <c r="B4026" s="21" t="s">
        <v>11068</v>
      </c>
      <c r="C4026" s="13" t="s">
        <v>166</v>
      </c>
      <c r="D4026" s="764"/>
      <c r="E4026" s="781"/>
      <c r="F4026" s="141">
        <v>31324</v>
      </c>
      <c r="G4026" s="782">
        <f t="shared" ref="G4026:G4132" si="89">E4026-F4026</f>
        <v>-31324</v>
      </c>
      <c r="H4026" s="1215"/>
    </row>
    <row r="4027" spans="1:8" hidden="1" x14ac:dyDescent="0.25">
      <c r="A4027" s="112">
        <v>45519</v>
      </c>
      <c r="B4027" s="21" t="s">
        <v>11488</v>
      </c>
      <c r="C4027" s="13" t="s">
        <v>166</v>
      </c>
      <c r="D4027" s="764"/>
      <c r="E4027" s="781"/>
      <c r="F4027" s="141">
        <v>8000</v>
      </c>
      <c r="G4027" s="782">
        <f t="shared" si="89"/>
        <v>-8000</v>
      </c>
      <c r="H4027" s="1215"/>
    </row>
    <row r="4028" spans="1:8" hidden="1" x14ac:dyDescent="0.25">
      <c r="A4028" s="112">
        <v>45519</v>
      </c>
      <c r="B4028" s="21" t="s">
        <v>12171</v>
      </c>
      <c r="C4028" s="13" t="s">
        <v>166</v>
      </c>
      <c r="D4028" s="764"/>
      <c r="E4028" s="781"/>
      <c r="F4028" s="141">
        <v>351969</v>
      </c>
      <c r="G4028" s="782">
        <f t="shared" si="89"/>
        <v>-351969</v>
      </c>
      <c r="H4028" s="1215"/>
    </row>
    <row r="4029" spans="1:8" hidden="1" x14ac:dyDescent="0.25">
      <c r="A4029" s="112">
        <v>45519</v>
      </c>
      <c r="B4029" s="21" t="s">
        <v>12774</v>
      </c>
      <c r="C4029" s="13" t="s">
        <v>166</v>
      </c>
      <c r="D4029" s="764"/>
      <c r="E4029" s="781"/>
      <c r="F4029" s="141">
        <v>14000</v>
      </c>
      <c r="G4029" s="782">
        <f t="shared" si="89"/>
        <v>-14000</v>
      </c>
      <c r="H4029" s="1215"/>
    </row>
    <row r="4030" spans="1:8" hidden="1" x14ac:dyDescent="0.25">
      <c r="A4030" s="112">
        <v>45519</v>
      </c>
      <c r="B4030" s="21" t="s">
        <v>12388</v>
      </c>
      <c r="C4030" s="13" t="s">
        <v>166</v>
      </c>
      <c r="D4030" s="764"/>
      <c r="E4030" s="781"/>
      <c r="F4030" s="141">
        <v>31500</v>
      </c>
      <c r="G4030" s="782">
        <f t="shared" si="89"/>
        <v>-31500</v>
      </c>
      <c r="H4030" s="1215"/>
    </row>
    <row r="4031" spans="1:8" hidden="1" x14ac:dyDescent="0.25">
      <c r="A4031" s="112">
        <v>45519</v>
      </c>
      <c r="B4031" s="21" t="s">
        <v>13417</v>
      </c>
      <c r="C4031" s="13" t="s">
        <v>166</v>
      </c>
      <c r="D4031" s="764"/>
      <c r="E4031" s="781"/>
      <c r="F4031" s="141">
        <v>131377</v>
      </c>
      <c r="G4031" s="782">
        <f t="shared" si="89"/>
        <v>-131377</v>
      </c>
      <c r="H4031" s="1215"/>
    </row>
    <row r="4032" spans="1:8" ht="16.5" hidden="1" thickBot="1" x14ac:dyDescent="0.3">
      <c r="A4032" s="112">
        <v>45519</v>
      </c>
      <c r="B4032" s="21" t="s">
        <v>13278</v>
      </c>
      <c r="C4032" s="13" t="s">
        <v>166</v>
      </c>
      <c r="D4032" s="764"/>
      <c r="E4032" s="781"/>
      <c r="F4032" s="784">
        <v>25454</v>
      </c>
      <c r="G4032" s="782">
        <f t="shared" si="89"/>
        <v>-25454</v>
      </c>
      <c r="H4032" s="1216"/>
    </row>
    <row r="4033" spans="1:8" hidden="1" x14ac:dyDescent="0.25">
      <c r="A4033" s="112">
        <v>45519</v>
      </c>
      <c r="B4033" s="21" t="s">
        <v>12783</v>
      </c>
      <c r="C4033" s="13" t="s">
        <v>8384</v>
      </c>
      <c r="D4033" s="764" t="s">
        <v>13929</v>
      </c>
      <c r="E4033" s="781">
        <v>67200</v>
      </c>
      <c r="F4033" s="111"/>
      <c r="G4033" s="14">
        <f t="shared" si="89"/>
        <v>67200</v>
      </c>
      <c r="H4033" s="342"/>
    </row>
    <row r="4034" spans="1:8" hidden="1" x14ac:dyDescent="0.25">
      <c r="A4034" s="112">
        <v>45519</v>
      </c>
      <c r="B4034" s="21" t="s">
        <v>13240</v>
      </c>
      <c r="C4034" s="13" t="s">
        <v>8384</v>
      </c>
      <c r="D4034" s="764" t="s">
        <v>13930</v>
      </c>
      <c r="E4034" s="781">
        <v>34130</v>
      </c>
      <c r="F4034" s="19"/>
      <c r="G4034" s="14">
        <f t="shared" si="89"/>
        <v>34130</v>
      </c>
      <c r="H4034" s="342"/>
    </row>
    <row r="4035" spans="1:8" hidden="1" x14ac:dyDescent="0.25">
      <c r="A4035" s="112">
        <v>45519</v>
      </c>
      <c r="B4035" s="21" t="s">
        <v>12671</v>
      </c>
      <c r="C4035" s="13" t="s">
        <v>164</v>
      </c>
      <c r="D4035" s="764" t="s">
        <v>14411</v>
      </c>
      <c r="E4035" s="781">
        <v>9919</v>
      </c>
      <c r="F4035" s="19"/>
      <c r="G4035" s="14">
        <f t="shared" si="89"/>
        <v>9919</v>
      </c>
      <c r="H4035" s="342"/>
    </row>
    <row r="4036" spans="1:8" hidden="1" x14ac:dyDescent="0.25">
      <c r="A4036" s="112">
        <v>45520</v>
      </c>
      <c r="B4036" s="21" t="s">
        <v>13213</v>
      </c>
      <c r="C4036" s="13" t="s">
        <v>12350</v>
      </c>
      <c r="D4036" s="764" t="s">
        <v>13923</v>
      </c>
      <c r="E4036" s="781">
        <v>13500</v>
      </c>
      <c r="F4036" s="19"/>
      <c r="G4036" s="14">
        <f t="shared" si="89"/>
        <v>13500</v>
      </c>
      <c r="H4036" s="342"/>
    </row>
    <row r="4037" spans="1:8" hidden="1" x14ac:dyDescent="0.25">
      <c r="A4037" s="112">
        <v>45520</v>
      </c>
      <c r="B4037" s="21" t="s">
        <v>13636</v>
      </c>
      <c r="C4037" s="13" t="s">
        <v>8384</v>
      </c>
      <c r="D4037" s="764" t="s">
        <v>13931</v>
      </c>
      <c r="E4037" s="781">
        <v>24009</v>
      </c>
      <c r="F4037" s="19"/>
      <c r="G4037" s="14">
        <f t="shared" si="89"/>
        <v>24009</v>
      </c>
      <c r="H4037" s="342"/>
    </row>
    <row r="4038" spans="1:8" hidden="1" x14ac:dyDescent="0.25">
      <c r="A4038" s="112">
        <v>45520</v>
      </c>
      <c r="B4038" s="21" t="s">
        <v>13417</v>
      </c>
      <c r="C4038" s="13" t="s">
        <v>166</v>
      </c>
      <c r="D4038" s="764" t="s">
        <v>13998</v>
      </c>
      <c r="E4038" s="781">
        <v>16680</v>
      </c>
      <c r="F4038" s="19"/>
      <c r="G4038" s="14">
        <f t="shared" si="89"/>
        <v>16680</v>
      </c>
      <c r="H4038" s="342"/>
    </row>
    <row r="4039" spans="1:8" hidden="1" x14ac:dyDescent="0.25">
      <c r="A4039" s="112">
        <v>45521</v>
      </c>
      <c r="B4039" s="21" t="s">
        <v>13213</v>
      </c>
      <c r="C4039" s="13" t="s">
        <v>8384</v>
      </c>
      <c r="D4039" s="764" t="s">
        <v>13932</v>
      </c>
      <c r="E4039" s="781">
        <v>38015</v>
      </c>
      <c r="F4039" s="19"/>
      <c r="G4039" s="14">
        <f t="shared" si="89"/>
        <v>38015</v>
      </c>
      <c r="H4039" s="342"/>
    </row>
    <row r="4040" spans="1:8" hidden="1" x14ac:dyDescent="0.25">
      <c r="A4040" s="112">
        <v>45522</v>
      </c>
      <c r="B4040" s="21" t="s">
        <v>13475</v>
      </c>
      <c r="C4040" s="13" t="s">
        <v>13922</v>
      </c>
      <c r="D4040" s="764" t="s">
        <v>13156</v>
      </c>
      <c r="E4040" s="22">
        <v>100000</v>
      </c>
      <c r="F4040" s="19"/>
      <c r="G4040" s="14">
        <f t="shared" si="89"/>
        <v>100000</v>
      </c>
      <c r="H4040" s="342"/>
    </row>
    <row r="4041" spans="1:8" hidden="1"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hidden="1" x14ac:dyDescent="0.25">
      <c r="A4043" s="112">
        <v>45523</v>
      </c>
      <c r="B4043" s="21" t="s">
        <v>13417</v>
      </c>
      <c r="C4043" s="13" t="s">
        <v>166</v>
      </c>
      <c r="D4043" s="764" t="s">
        <v>13999</v>
      </c>
      <c r="E4043" s="22">
        <v>17598</v>
      </c>
      <c r="F4043" s="19"/>
      <c r="G4043" s="14">
        <f t="shared" si="89"/>
        <v>17598</v>
      </c>
      <c r="H4043" s="342"/>
    </row>
    <row r="4044" spans="1:8" hidden="1" x14ac:dyDescent="0.25">
      <c r="A4044" s="112">
        <v>45523</v>
      </c>
      <c r="B4044" s="21" t="s">
        <v>11068</v>
      </c>
      <c r="C4044" s="13" t="s">
        <v>169</v>
      </c>
      <c r="D4044" s="764" t="s">
        <v>14483</v>
      </c>
      <c r="E4044" s="22">
        <v>76000</v>
      </c>
      <c r="F4044" s="19"/>
      <c r="G4044" s="14">
        <f t="shared" si="89"/>
        <v>76000</v>
      </c>
      <c r="H4044" s="342"/>
    </row>
    <row r="4045" spans="1:8" hidden="1" x14ac:dyDescent="0.25">
      <c r="A4045" s="112">
        <v>45523</v>
      </c>
      <c r="B4045" s="21" t="s">
        <v>12671</v>
      </c>
      <c r="C4045" s="13" t="s">
        <v>180</v>
      </c>
      <c r="D4045" s="764" t="s">
        <v>15389</v>
      </c>
      <c r="E4045" s="22">
        <v>580100</v>
      </c>
      <c r="F4045" s="19"/>
      <c r="G4045" s="14">
        <f t="shared" si="89"/>
        <v>580100</v>
      </c>
      <c r="H4045" s="342"/>
    </row>
    <row r="4046" spans="1:8" hidden="1" x14ac:dyDescent="0.25">
      <c r="A4046" s="112">
        <v>45524</v>
      </c>
      <c r="B4046" s="21" t="s">
        <v>13417</v>
      </c>
      <c r="C4046" s="13" t="s">
        <v>12350</v>
      </c>
      <c r="D4046" s="764"/>
      <c r="E4046" s="22"/>
      <c r="F4046" s="19">
        <v>400000</v>
      </c>
      <c r="G4046" s="14">
        <f t="shared" si="89"/>
        <v>-400000</v>
      </c>
      <c r="H4046" s="13" t="s">
        <v>13906</v>
      </c>
    </row>
    <row r="4047" spans="1:8" hidden="1" x14ac:dyDescent="0.25">
      <c r="A4047" s="112">
        <v>45524</v>
      </c>
      <c r="B4047" s="21" t="s">
        <v>12783</v>
      </c>
      <c r="C4047" s="13" t="s">
        <v>8384</v>
      </c>
      <c r="D4047" s="764" t="s">
        <v>13933</v>
      </c>
      <c r="E4047" s="22">
        <v>245494</v>
      </c>
      <c r="F4047" s="19"/>
      <c r="G4047" s="14">
        <f t="shared" si="89"/>
        <v>245494</v>
      </c>
      <c r="H4047" s="13"/>
    </row>
    <row r="4048" spans="1:8" hidden="1" x14ac:dyDescent="0.25">
      <c r="A4048" s="112">
        <v>45524</v>
      </c>
      <c r="B4048" s="21" t="s">
        <v>11068</v>
      </c>
      <c r="C4048" s="13" t="s">
        <v>8384</v>
      </c>
      <c r="D4048" s="764" t="s">
        <v>13934</v>
      </c>
      <c r="E4048" s="22">
        <v>175423</v>
      </c>
      <c r="F4048" s="19"/>
      <c r="G4048" s="14">
        <f t="shared" si="89"/>
        <v>175423</v>
      </c>
      <c r="H4048" s="13"/>
    </row>
    <row r="4049" spans="1:8" hidden="1" x14ac:dyDescent="0.25">
      <c r="A4049" s="112">
        <v>45524</v>
      </c>
      <c r="B4049" s="21" t="s">
        <v>13098</v>
      </c>
      <c r="C4049" s="13" t="s">
        <v>1197</v>
      </c>
      <c r="D4049" s="764" t="s">
        <v>13942</v>
      </c>
      <c r="E4049" s="22">
        <v>208000</v>
      </c>
      <c r="F4049" s="19"/>
      <c r="G4049" s="14">
        <f t="shared" si="89"/>
        <v>208000</v>
      </c>
      <c r="H4049" s="13"/>
    </row>
    <row r="4050" spans="1:8" hidden="1" x14ac:dyDescent="0.25">
      <c r="A4050" s="112">
        <v>45524</v>
      </c>
      <c r="B4050" s="21" t="s">
        <v>13417</v>
      </c>
      <c r="C4050" s="13" t="s">
        <v>166</v>
      </c>
      <c r="D4050" s="764" t="s">
        <v>14000</v>
      </c>
      <c r="E4050" s="22">
        <v>31768</v>
      </c>
      <c r="F4050" s="19"/>
      <c r="G4050" s="14">
        <f t="shared" si="89"/>
        <v>31768</v>
      </c>
      <c r="H4050" s="13"/>
    </row>
    <row r="4051" spans="1:8" hidden="1" x14ac:dyDescent="0.25">
      <c r="A4051" s="112">
        <v>45524</v>
      </c>
      <c r="B4051" s="21" t="s">
        <v>12783</v>
      </c>
      <c r="C4051" s="13" t="s">
        <v>166</v>
      </c>
      <c r="D4051" s="764" t="s">
        <v>14001</v>
      </c>
      <c r="E4051" s="22">
        <v>13324</v>
      </c>
      <c r="F4051" s="19"/>
      <c r="G4051" s="14">
        <f t="shared" si="89"/>
        <v>13324</v>
      </c>
      <c r="H4051" s="13"/>
    </row>
    <row r="4052" spans="1:8" hidden="1" x14ac:dyDescent="0.25">
      <c r="A4052" s="112">
        <v>45524</v>
      </c>
      <c r="B4052" s="21" t="s">
        <v>13213</v>
      </c>
      <c r="C4052" s="13" t="s">
        <v>180</v>
      </c>
      <c r="D4052" s="764" t="s">
        <v>15390</v>
      </c>
      <c r="E4052" s="22">
        <v>60600</v>
      </c>
      <c r="F4052" s="19"/>
      <c r="G4052" s="14">
        <f t="shared" si="89"/>
        <v>60600</v>
      </c>
      <c r="H4052" s="13"/>
    </row>
    <row r="4053" spans="1:8" hidden="1" x14ac:dyDescent="0.25">
      <c r="A4053" s="112">
        <v>45525</v>
      </c>
      <c r="B4053" s="21" t="s">
        <v>13278</v>
      </c>
      <c r="C4053" s="13" t="s">
        <v>1197</v>
      </c>
      <c r="D4053" s="764" t="s">
        <v>13943</v>
      </c>
      <c r="E4053" s="22">
        <v>15425</v>
      </c>
      <c r="F4053" s="19"/>
      <c r="G4053" s="14">
        <f t="shared" si="89"/>
        <v>15425</v>
      </c>
      <c r="H4053" s="13"/>
    </row>
    <row r="4054" spans="1:8" hidden="1" x14ac:dyDescent="0.25">
      <c r="A4054" s="112">
        <v>45525</v>
      </c>
      <c r="B4054" s="956" t="s">
        <v>11068</v>
      </c>
      <c r="C4054" s="13" t="s">
        <v>5680</v>
      </c>
      <c r="D4054" s="957" t="s">
        <v>9954</v>
      </c>
      <c r="E4054" s="958">
        <v>26664</v>
      </c>
      <c r="F4054" s="213"/>
      <c r="G4054" s="14">
        <f t="shared" si="89"/>
        <v>26664</v>
      </c>
      <c r="H4054" s="53"/>
    </row>
    <row r="4055" spans="1:8" hidden="1" x14ac:dyDescent="0.25">
      <c r="A4055" s="112">
        <v>45526</v>
      </c>
      <c r="B4055" s="956" t="s">
        <v>13213</v>
      </c>
      <c r="C4055" s="13" t="s">
        <v>1062</v>
      </c>
      <c r="D4055" s="957" t="s">
        <v>14026</v>
      </c>
      <c r="E4055" s="958">
        <v>42930</v>
      </c>
      <c r="F4055" s="213"/>
      <c r="G4055" s="14">
        <f t="shared" si="89"/>
        <v>42930</v>
      </c>
      <c r="H4055" s="53"/>
    </row>
    <row r="4056" spans="1:8" hidden="1"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hidden="1" x14ac:dyDescent="0.25">
      <c r="A4058" s="112">
        <v>45527</v>
      </c>
      <c r="B4058" s="956" t="s">
        <v>13213</v>
      </c>
      <c r="C4058" s="13" t="s">
        <v>1062</v>
      </c>
      <c r="D4058" s="957" t="s">
        <v>14027</v>
      </c>
      <c r="E4058" s="958">
        <v>8347</v>
      </c>
      <c r="F4058" s="213"/>
      <c r="G4058" s="14">
        <f t="shared" si="89"/>
        <v>8347</v>
      </c>
      <c r="H4058" s="53"/>
    </row>
    <row r="4059" spans="1:8" hidden="1" x14ac:dyDescent="0.25">
      <c r="A4059" s="955">
        <v>45527</v>
      </c>
      <c r="B4059" s="956" t="s">
        <v>13213</v>
      </c>
      <c r="C4059" s="54" t="s">
        <v>8384</v>
      </c>
      <c r="D4059" s="957"/>
      <c r="E4059" s="958"/>
      <c r="F4059" s="213">
        <v>1000000</v>
      </c>
      <c r="G4059" s="14">
        <f t="shared" si="89"/>
        <v>-1000000</v>
      </c>
      <c r="H4059" s="53" t="s">
        <v>11658</v>
      </c>
    </row>
    <row r="4060" spans="1:8" hidden="1" x14ac:dyDescent="0.25">
      <c r="A4060" s="112">
        <v>45527</v>
      </c>
      <c r="B4060" s="21" t="s">
        <v>13213</v>
      </c>
      <c r="C4060" s="13" t="s">
        <v>1062</v>
      </c>
      <c r="D4060" s="764"/>
      <c r="E4060" s="781"/>
      <c r="F4060" s="783">
        <v>200000</v>
      </c>
      <c r="G4060" s="782">
        <f t="shared" si="89"/>
        <v>-200000</v>
      </c>
      <c r="H4060" s="1211" t="s">
        <v>13965</v>
      </c>
    </row>
    <row r="4061" spans="1:8" hidden="1" x14ac:dyDescent="0.25">
      <c r="A4061" s="112">
        <v>45527</v>
      </c>
      <c r="B4061" s="21" t="s">
        <v>13165</v>
      </c>
      <c r="C4061" s="13" t="s">
        <v>1062</v>
      </c>
      <c r="D4061" s="764"/>
      <c r="E4061" s="781"/>
      <c r="F4061" s="141">
        <v>200000</v>
      </c>
      <c r="G4061" s="782">
        <f t="shared" si="89"/>
        <v>-200000</v>
      </c>
      <c r="H4061" s="1212"/>
    </row>
    <row r="4062" spans="1:8" ht="16.5" hidden="1" thickBot="1" x14ac:dyDescent="0.3">
      <c r="A4062" s="112">
        <v>45527</v>
      </c>
      <c r="B4062" s="21" t="s">
        <v>13519</v>
      </c>
      <c r="C4062" s="13" t="s">
        <v>1062</v>
      </c>
      <c r="D4062" s="764"/>
      <c r="E4062" s="781"/>
      <c r="F4062" s="784">
        <v>100000</v>
      </c>
      <c r="G4062" s="782">
        <f t="shared" si="89"/>
        <v>-100000</v>
      </c>
      <c r="H4062" s="1213"/>
    </row>
    <row r="4063" spans="1:8" hidden="1" x14ac:dyDescent="0.25">
      <c r="A4063" s="112">
        <v>45527</v>
      </c>
      <c r="B4063" s="21" t="s">
        <v>13213</v>
      </c>
      <c r="C4063" s="13" t="s">
        <v>8384</v>
      </c>
      <c r="D4063" s="764" t="s">
        <v>14221</v>
      </c>
      <c r="E4063" s="781">
        <v>40207</v>
      </c>
      <c r="G4063" s="782">
        <f t="shared" si="89"/>
        <v>40207</v>
      </c>
      <c r="H4063" s="1102"/>
    </row>
    <row r="4064" spans="1:8" hidden="1" x14ac:dyDescent="0.25">
      <c r="A4064" s="112">
        <v>45528</v>
      </c>
      <c r="B4064" s="21" t="s">
        <v>13213</v>
      </c>
      <c r="C4064" s="13" t="s">
        <v>13276</v>
      </c>
      <c r="D4064" s="764"/>
      <c r="E4064" s="781"/>
      <c r="F4064" s="783">
        <v>343156</v>
      </c>
      <c r="G4064" s="782">
        <f t="shared" si="89"/>
        <v>-343156</v>
      </c>
      <c r="H4064" s="1228" t="s">
        <v>13949</v>
      </c>
    </row>
    <row r="4065" spans="1:8" ht="16.5" hidden="1" thickBot="1" x14ac:dyDescent="0.3">
      <c r="A4065" s="112">
        <v>45528</v>
      </c>
      <c r="B4065" s="21" t="s">
        <v>13240</v>
      </c>
      <c r="C4065" s="13" t="s">
        <v>13276</v>
      </c>
      <c r="D4065" s="764"/>
      <c r="E4065" s="781"/>
      <c r="F4065" s="784">
        <v>456844</v>
      </c>
      <c r="G4065" s="782">
        <f t="shared" si="89"/>
        <v>-456844</v>
      </c>
      <c r="H4065" s="1230"/>
    </row>
    <row r="4066" spans="1:8" hidden="1" x14ac:dyDescent="0.25">
      <c r="A4066" s="112">
        <v>45528</v>
      </c>
      <c r="B4066" s="21" t="s">
        <v>13240</v>
      </c>
      <c r="C4066" s="13" t="s">
        <v>1197</v>
      </c>
      <c r="D4066" s="764"/>
      <c r="E4066" s="781"/>
      <c r="F4066" s="111">
        <v>515900</v>
      </c>
      <c r="G4066" s="14">
        <f t="shared" si="89"/>
        <v>-515900</v>
      </c>
      <c r="H4066" s="13" t="s">
        <v>13948</v>
      </c>
    </row>
    <row r="4067" spans="1:8" hidden="1" x14ac:dyDescent="0.25">
      <c r="A4067" s="112">
        <v>45528</v>
      </c>
      <c r="B4067" s="21" t="s">
        <v>13213</v>
      </c>
      <c r="C4067" s="13" t="s">
        <v>1197</v>
      </c>
      <c r="D4067" s="764" t="s">
        <v>13988</v>
      </c>
      <c r="E4067" s="781">
        <v>1134540</v>
      </c>
      <c r="F4067" s="111"/>
      <c r="G4067" s="14">
        <f t="shared" si="89"/>
        <v>1134540</v>
      </c>
      <c r="H4067" s="13"/>
    </row>
    <row r="4068" spans="1:8" hidden="1" x14ac:dyDescent="0.25">
      <c r="A4068" s="112">
        <v>45528</v>
      </c>
      <c r="B4068" s="21" t="s">
        <v>13240</v>
      </c>
      <c r="C4068" s="13" t="s">
        <v>7947</v>
      </c>
      <c r="D4068" s="764" t="s">
        <v>14456</v>
      </c>
      <c r="E4068" s="781">
        <v>522000</v>
      </c>
      <c r="F4068" s="111"/>
      <c r="G4068" s="14">
        <f t="shared" si="89"/>
        <v>522000</v>
      </c>
      <c r="H4068" s="13"/>
    </row>
    <row r="4069" spans="1:8" hidden="1" x14ac:dyDescent="0.25">
      <c r="A4069" s="112">
        <v>45528</v>
      </c>
      <c r="B4069" s="21" t="s">
        <v>11068</v>
      </c>
      <c r="C4069" s="13" t="s">
        <v>169</v>
      </c>
      <c r="D4069" s="764" t="s">
        <v>14489</v>
      </c>
      <c r="E4069" s="781">
        <v>76000</v>
      </c>
      <c r="F4069" s="111"/>
      <c r="G4069" s="14">
        <f t="shared" si="89"/>
        <v>76000</v>
      </c>
      <c r="H4069" s="13"/>
    </row>
    <row r="4070" spans="1:8" hidden="1" x14ac:dyDescent="0.25">
      <c r="A4070" s="112">
        <v>45530</v>
      </c>
      <c r="B4070" s="21" t="s">
        <v>10890</v>
      </c>
      <c r="C4070" s="13" t="s">
        <v>12457</v>
      </c>
      <c r="D4070" s="764"/>
      <c r="E4070" s="22"/>
      <c r="F4070" s="19">
        <v>400000</v>
      </c>
      <c r="G4070" s="14">
        <f t="shared" si="89"/>
        <v>-400000</v>
      </c>
      <c r="H4070" s="13" t="s">
        <v>13982</v>
      </c>
    </row>
    <row r="4071" spans="1:8" hidden="1" x14ac:dyDescent="0.25">
      <c r="A4071" s="112">
        <v>45530</v>
      </c>
      <c r="B4071" s="21" t="s">
        <v>13240</v>
      </c>
      <c r="C4071" s="13" t="s">
        <v>1062</v>
      </c>
      <c r="D4071" s="764" t="s">
        <v>14078</v>
      </c>
      <c r="E4071" s="22">
        <v>21465</v>
      </c>
      <c r="F4071" s="19"/>
      <c r="G4071" s="14">
        <f t="shared" si="89"/>
        <v>21465</v>
      </c>
      <c r="H4071" s="13"/>
    </row>
    <row r="4072" spans="1:8" hidden="1" x14ac:dyDescent="0.25">
      <c r="A4072" s="112">
        <v>45530</v>
      </c>
      <c r="B4072" s="21" t="s">
        <v>11068</v>
      </c>
      <c r="C4072" s="13" t="s">
        <v>1062</v>
      </c>
      <c r="D4072" s="764" t="s">
        <v>14079</v>
      </c>
      <c r="E4072" s="22">
        <v>66825</v>
      </c>
      <c r="F4072" s="19"/>
      <c r="G4072" s="14">
        <f t="shared" si="89"/>
        <v>66825</v>
      </c>
      <c r="H4072" s="13"/>
    </row>
    <row r="4073" spans="1:8" hidden="1" x14ac:dyDescent="0.25">
      <c r="A4073" s="112">
        <v>45531</v>
      </c>
      <c r="B4073" s="21" t="s">
        <v>13278</v>
      </c>
      <c r="C4073" s="13" t="s">
        <v>164</v>
      </c>
      <c r="D4073" s="764" t="s">
        <v>14002</v>
      </c>
      <c r="E4073" s="22">
        <v>4435</v>
      </c>
      <c r="F4073" s="19"/>
      <c r="G4073" s="14">
        <f t="shared" si="89"/>
        <v>4435</v>
      </c>
      <c r="H4073" s="13"/>
    </row>
    <row r="4074" spans="1:8" hidden="1" x14ac:dyDescent="0.25">
      <c r="A4074" s="112">
        <v>45531</v>
      </c>
      <c r="B4074" s="21" t="s">
        <v>13213</v>
      </c>
      <c r="C4074" s="13" t="s">
        <v>12350</v>
      </c>
      <c r="D4074" s="764" t="s">
        <v>14028</v>
      </c>
      <c r="E4074" s="22">
        <v>841440</v>
      </c>
      <c r="F4074" s="19"/>
      <c r="G4074" s="14">
        <f t="shared" si="89"/>
        <v>841440</v>
      </c>
      <c r="H4074" s="13"/>
    </row>
    <row r="4075" spans="1:8" hidden="1" x14ac:dyDescent="0.25">
      <c r="A4075" s="112">
        <v>45531</v>
      </c>
      <c r="B4075" s="21" t="s">
        <v>13213</v>
      </c>
      <c r="C4075" s="13" t="s">
        <v>12350</v>
      </c>
      <c r="D4075" s="764" t="s">
        <v>14029</v>
      </c>
      <c r="E4075" s="22">
        <v>90000</v>
      </c>
      <c r="F4075" s="19"/>
      <c r="G4075" s="14">
        <f t="shared" si="89"/>
        <v>90000</v>
      </c>
      <c r="H4075" s="13"/>
    </row>
    <row r="4076" spans="1:8" hidden="1" x14ac:dyDescent="0.25">
      <c r="A4076" s="112">
        <v>45531</v>
      </c>
      <c r="B4076" s="21" t="s">
        <v>13519</v>
      </c>
      <c r="C4076" s="13" t="s">
        <v>166</v>
      </c>
      <c r="D4076" s="764" t="s">
        <v>14051</v>
      </c>
      <c r="E4076" s="22">
        <v>134500</v>
      </c>
      <c r="F4076" s="19"/>
      <c r="G4076" s="14">
        <f t="shared" si="89"/>
        <v>134500</v>
      </c>
      <c r="H4076" s="13"/>
    </row>
    <row r="4077" spans="1:8" hidden="1" x14ac:dyDescent="0.25">
      <c r="A4077" s="112">
        <v>45531</v>
      </c>
      <c r="B4077" s="21" t="s">
        <v>13213</v>
      </c>
      <c r="C4077" s="13" t="s">
        <v>166</v>
      </c>
      <c r="D4077" s="764" t="s">
        <v>14052</v>
      </c>
      <c r="E4077" s="22">
        <v>13167</v>
      </c>
      <c r="F4077" s="19"/>
      <c r="G4077" s="14">
        <f t="shared" si="89"/>
        <v>13167</v>
      </c>
      <c r="H4077" s="13"/>
    </row>
    <row r="4078" spans="1:8" hidden="1" x14ac:dyDescent="0.25">
      <c r="A4078" s="112">
        <v>45531</v>
      </c>
      <c r="B4078" s="21" t="s">
        <v>13213</v>
      </c>
      <c r="C4078" s="13" t="s">
        <v>7465</v>
      </c>
      <c r="D4078" s="764" t="s">
        <v>14053</v>
      </c>
      <c r="E4078" s="22">
        <v>6500</v>
      </c>
      <c r="F4078" s="19"/>
      <c r="G4078" s="14">
        <f t="shared" si="89"/>
        <v>6500</v>
      </c>
      <c r="H4078" s="13"/>
    </row>
    <row r="4079" spans="1:8" hidden="1" x14ac:dyDescent="0.25">
      <c r="A4079" s="112">
        <v>45533</v>
      </c>
      <c r="B4079" s="21" t="s">
        <v>13417</v>
      </c>
      <c r="C4079" s="13" t="s">
        <v>12350</v>
      </c>
      <c r="D4079" s="764" t="s">
        <v>14075</v>
      </c>
      <c r="E4079" s="22">
        <v>695900</v>
      </c>
      <c r="F4079" s="19"/>
      <c r="G4079" s="14">
        <f t="shared" si="89"/>
        <v>695900</v>
      </c>
      <c r="H4079" s="13"/>
    </row>
    <row r="4080" spans="1:8" hidden="1" x14ac:dyDescent="0.25">
      <c r="A4080" s="112">
        <v>45533</v>
      </c>
      <c r="B4080" s="21" t="s">
        <v>13213</v>
      </c>
      <c r="C4080" s="13" t="s">
        <v>8384</v>
      </c>
      <c r="D4080" s="764" t="s">
        <v>14222</v>
      </c>
      <c r="E4080" s="781">
        <v>78076</v>
      </c>
      <c r="G4080" s="782">
        <f t="shared" ref="G4080" si="91">E4080-F4080</f>
        <v>78076</v>
      </c>
      <c r="H4080" s="1102"/>
    </row>
    <row r="4081" spans="1:8" hidden="1" x14ac:dyDescent="0.25">
      <c r="A4081" s="112">
        <v>45533</v>
      </c>
      <c r="B4081" s="21" t="s">
        <v>11068</v>
      </c>
      <c r="C4081" s="13" t="s">
        <v>8384</v>
      </c>
      <c r="D4081" s="764" t="s">
        <v>14223</v>
      </c>
      <c r="E4081" s="781">
        <v>258516</v>
      </c>
      <c r="G4081" s="782">
        <f t="shared" ref="G4081:G4084" si="92">E4081-F4081</f>
        <v>258516</v>
      </c>
      <c r="H4081" s="1102"/>
    </row>
    <row r="4082" spans="1:8" hidden="1" x14ac:dyDescent="0.25">
      <c r="A4082" s="112">
        <v>45533</v>
      </c>
      <c r="B4082" s="21" t="s">
        <v>13935</v>
      </c>
      <c r="C4082" s="13" t="s">
        <v>8384</v>
      </c>
      <c r="D4082" s="764" t="s">
        <v>14224</v>
      </c>
      <c r="E4082" s="781">
        <v>7000</v>
      </c>
      <c r="F4082" s="213"/>
      <c r="G4082" s="782">
        <f t="shared" si="92"/>
        <v>7000</v>
      </c>
      <c r="H4082" s="1102"/>
    </row>
    <row r="4083" spans="1:8" hidden="1" x14ac:dyDescent="0.25">
      <c r="A4083" s="112">
        <v>45533</v>
      </c>
      <c r="B4083" s="21" t="s">
        <v>6503</v>
      </c>
      <c r="C4083" s="13" t="s">
        <v>8384</v>
      </c>
      <c r="D4083" s="764" t="s">
        <v>14225</v>
      </c>
      <c r="E4083" s="781">
        <v>61570</v>
      </c>
      <c r="F4083" s="213"/>
      <c r="G4083" s="782">
        <f t="shared" si="92"/>
        <v>61570</v>
      </c>
      <c r="H4083" s="1102"/>
    </row>
    <row r="4084" spans="1:8" hidden="1" x14ac:dyDescent="0.25">
      <c r="A4084" s="112">
        <v>45533</v>
      </c>
      <c r="B4084" s="21" t="s">
        <v>12671</v>
      </c>
      <c r="C4084" s="13" t="s">
        <v>8384</v>
      </c>
      <c r="D4084" s="764" t="s">
        <v>14226</v>
      </c>
      <c r="E4084" s="781">
        <v>389970</v>
      </c>
      <c r="F4084" s="213"/>
      <c r="G4084" s="782">
        <f t="shared" si="92"/>
        <v>389970</v>
      </c>
      <c r="H4084" s="1102"/>
    </row>
    <row r="4085" spans="1:8" hidden="1" x14ac:dyDescent="0.25">
      <c r="A4085" s="112">
        <v>45534</v>
      </c>
      <c r="B4085" s="21" t="s">
        <v>12671</v>
      </c>
      <c r="C4085" s="13" t="s">
        <v>12350</v>
      </c>
      <c r="D4085" s="764" t="s">
        <v>14076</v>
      </c>
      <c r="E4085" s="22">
        <v>771437</v>
      </c>
      <c r="F4085" s="19"/>
      <c r="G4085" s="14">
        <f t="shared" si="89"/>
        <v>771437</v>
      </c>
      <c r="H4085" s="13"/>
    </row>
    <row r="4086" spans="1:8" hidden="1" x14ac:dyDescent="0.25">
      <c r="A4086" s="112">
        <v>45534</v>
      </c>
      <c r="B4086" s="21" t="s">
        <v>13213</v>
      </c>
      <c r="C4086" s="13" t="s">
        <v>12350</v>
      </c>
      <c r="D4086" s="764" t="s">
        <v>14077</v>
      </c>
      <c r="E4086" s="22">
        <v>15000</v>
      </c>
      <c r="F4086" s="19"/>
      <c r="G4086" s="14">
        <f t="shared" si="89"/>
        <v>15000</v>
      </c>
      <c r="H4086" s="13"/>
    </row>
    <row r="4087" spans="1:8" hidden="1" x14ac:dyDescent="0.25">
      <c r="A4087" s="112">
        <v>45534</v>
      </c>
      <c r="B4087" s="21" t="s">
        <v>13519</v>
      </c>
      <c r="C4087" s="13" t="s">
        <v>166</v>
      </c>
      <c r="D4087" s="764" t="s">
        <v>14073</v>
      </c>
      <c r="E4087" s="22">
        <v>18000</v>
      </c>
      <c r="F4087" s="19"/>
      <c r="G4087" s="14">
        <f t="shared" si="89"/>
        <v>18000</v>
      </c>
      <c r="H4087" s="13"/>
    </row>
    <row r="4088" spans="1:8" hidden="1" x14ac:dyDescent="0.25">
      <c r="A4088" s="112">
        <v>45534</v>
      </c>
      <c r="B4088" s="21" t="s">
        <v>15257</v>
      </c>
      <c r="C4088" s="13" t="s">
        <v>1062</v>
      </c>
      <c r="D4088" s="764" t="s">
        <v>14080</v>
      </c>
      <c r="E4088" s="22">
        <v>6093</v>
      </c>
      <c r="F4088" s="19"/>
      <c r="G4088" s="14">
        <f t="shared" si="89"/>
        <v>6093</v>
      </c>
      <c r="H4088" s="13"/>
    </row>
    <row r="4089" spans="1:8" hidden="1" x14ac:dyDescent="0.25">
      <c r="A4089" s="112">
        <v>45534</v>
      </c>
      <c r="B4089" s="21" t="s">
        <v>6503</v>
      </c>
      <c r="C4089" s="13" t="s">
        <v>7465</v>
      </c>
      <c r="D4089" s="764" t="s">
        <v>14231</v>
      </c>
      <c r="E4089" s="22">
        <v>1620580</v>
      </c>
      <c r="F4089" s="19"/>
      <c r="G4089" s="14">
        <f t="shared" si="89"/>
        <v>1620580</v>
      </c>
      <c r="H4089" s="13"/>
    </row>
    <row r="4090" spans="1:8" hidden="1" x14ac:dyDescent="0.25">
      <c r="A4090" s="112">
        <v>45537</v>
      </c>
      <c r="B4090" s="21" t="s">
        <v>11068</v>
      </c>
      <c r="C4090" s="13" t="s">
        <v>166</v>
      </c>
      <c r="D4090" s="764" t="s">
        <v>14074</v>
      </c>
      <c r="E4090" s="22">
        <v>2090</v>
      </c>
      <c r="F4090" s="19"/>
      <c r="G4090" s="14">
        <f t="shared" si="89"/>
        <v>2090</v>
      </c>
      <c r="H4090" s="13"/>
    </row>
    <row r="4091" spans="1:8" hidden="1" x14ac:dyDescent="0.25">
      <c r="A4091" s="112">
        <v>45537</v>
      </c>
      <c r="B4091" s="21" t="s">
        <v>6503</v>
      </c>
      <c r="C4091" s="13" t="s">
        <v>12350</v>
      </c>
      <c r="D4091" s="764" t="s">
        <v>14190</v>
      </c>
      <c r="E4091" s="22">
        <v>14400</v>
      </c>
      <c r="F4091" s="19"/>
      <c r="G4091" s="14">
        <f t="shared" si="89"/>
        <v>14400</v>
      </c>
      <c r="H4091" s="13"/>
    </row>
    <row r="4092" spans="1:8" hidden="1" x14ac:dyDescent="0.25">
      <c r="A4092" s="112">
        <v>45538</v>
      </c>
      <c r="B4092" s="21" t="s">
        <v>12671</v>
      </c>
      <c r="C4092" s="13" t="s">
        <v>12350</v>
      </c>
      <c r="D4092" s="764" t="s">
        <v>14191</v>
      </c>
      <c r="E4092" s="22">
        <v>812040</v>
      </c>
      <c r="F4092" s="19"/>
      <c r="G4092" s="14">
        <f t="shared" si="89"/>
        <v>812040</v>
      </c>
      <c r="H4092" s="13"/>
    </row>
    <row r="4093" spans="1:8" hidden="1" x14ac:dyDescent="0.25">
      <c r="A4093" s="112">
        <v>45538</v>
      </c>
      <c r="B4093" s="21" t="s">
        <v>13213</v>
      </c>
      <c r="C4093" s="13" t="s">
        <v>12350</v>
      </c>
      <c r="D4093" s="764"/>
      <c r="E4093" s="22"/>
      <c r="F4093" s="19">
        <v>2500000</v>
      </c>
      <c r="G4093" s="14">
        <f t="shared" si="89"/>
        <v>-2500000</v>
      </c>
      <c r="H4093" s="13" t="s">
        <v>14068</v>
      </c>
    </row>
    <row r="4094" spans="1:8" hidden="1" x14ac:dyDescent="0.25">
      <c r="A4094" s="112">
        <v>45538</v>
      </c>
      <c r="B4094" s="21" t="s">
        <v>12388</v>
      </c>
      <c r="C4094" s="13" t="s">
        <v>166</v>
      </c>
      <c r="D4094" s="764" t="s">
        <v>14192</v>
      </c>
      <c r="E4094" s="22">
        <v>41600</v>
      </c>
      <c r="F4094" s="19"/>
      <c r="G4094" s="14">
        <f t="shared" si="89"/>
        <v>41600</v>
      </c>
      <c r="H4094" s="53"/>
    </row>
    <row r="4095" spans="1:8" hidden="1" x14ac:dyDescent="0.25">
      <c r="A4095" s="112">
        <v>45538</v>
      </c>
      <c r="B4095" s="21" t="s">
        <v>15257</v>
      </c>
      <c r="C4095" s="13" t="s">
        <v>1062</v>
      </c>
      <c r="D4095" s="764" t="s">
        <v>14642</v>
      </c>
      <c r="E4095" s="22">
        <v>1250</v>
      </c>
      <c r="F4095" s="19"/>
      <c r="G4095" s="14">
        <f t="shared" si="89"/>
        <v>1250</v>
      </c>
      <c r="H4095" s="53"/>
    </row>
    <row r="4096" spans="1:8" hidden="1" x14ac:dyDescent="0.25">
      <c r="A4096" s="112">
        <v>45539</v>
      </c>
      <c r="B4096" s="21" t="s">
        <v>12783</v>
      </c>
      <c r="C4096" s="13" t="s">
        <v>8384</v>
      </c>
      <c r="D4096" s="764"/>
      <c r="E4096" s="22"/>
      <c r="F4096" s="19">
        <v>400000</v>
      </c>
      <c r="G4096" s="14">
        <f t="shared" si="89"/>
        <v>-400000</v>
      </c>
      <c r="H4096" s="1214" t="s">
        <v>14099</v>
      </c>
    </row>
    <row r="4097" spans="1:8" hidden="1" x14ac:dyDescent="0.25">
      <c r="A4097" s="112">
        <v>45539</v>
      </c>
      <c r="B4097" s="21" t="s">
        <v>13213</v>
      </c>
      <c r="C4097" s="13" t="s">
        <v>8384</v>
      </c>
      <c r="D4097" s="764"/>
      <c r="E4097" s="22"/>
      <c r="F4097" s="19">
        <v>400000</v>
      </c>
      <c r="G4097" s="14">
        <f t="shared" si="89"/>
        <v>-400000</v>
      </c>
      <c r="H4097" s="1216"/>
    </row>
    <row r="4098" spans="1:8" hidden="1" x14ac:dyDescent="0.25">
      <c r="A4098" s="112">
        <v>45540</v>
      </c>
      <c r="B4098" s="21" t="s">
        <v>13213</v>
      </c>
      <c r="C4098" s="13" t="s">
        <v>12350</v>
      </c>
      <c r="D4098" s="764" t="s">
        <v>14199</v>
      </c>
      <c r="E4098" s="22">
        <v>421380</v>
      </c>
      <c r="F4098" s="19"/>
      <c r="G4098" s="14">
        <f t="shared" si="89"/>
        <v>421380</v>
      </c>
      <c r="H4098" s="342"/>
    </row>
    <row r="4099" spans="1:8" hidden="1" x14ac:dyDescent="0.25">
      <c r="A4099" s="112">
        <v>45540</v>
      </c>
      <c r="B4099" s="21" t="s">
        <v>13213</v>
      </c>
      <c r="C4099" s="13" t="s">
        <v>169</v>
      </c>
      <c r="D4099" s="764" t="s">
        <v>14488</v>
      </c>
      <c r="E4099" s="22">
        <v>11441</v>
      </c>
      <c r="F4099" s="19"/>
      <c r="G4099" s="14">
        <f t="shared" si="89"/>
        <v>11441</v>
      </c>
      <c r="H4099" s="342"/>
    </row>
    <row r="4100" spans="1:8" hidden="1"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hidden="1" x14ac:dyDescent="0.25">
      <c r="A4107" s="112">
        <v>45541</v>
      </c>
      <c r="B4107" s="21" t="s">
        <v>13417</v>
      </c>
      <c r="C4107" s="13" t="s">
        <v>164</v>
      </c>
      <c r="D4107" s="764" t="s">
        <v>14408</v>
      </c>
      <c r="E4107" s="22">
        <v>53704</v>
      </c>
      <c r="F4107" s="19"/>
      <c r="G4107" s="14">
        <f t="shared" si="89"/>
        <v>53704</v>
      </c>
      <c r="H4107" s="13"/>
    </row>
    <row r="4108" spans="1:8" hidden="1" x14ac:dyDescent="0.25">
      <c r="A4108" s="112">
        <v>45544</v>
      </c>
      <c r="B4108" s="21" t="s">
        <v>12388</v>
      </c>
      <c r="C4108" s="13" t="s">
        <v>166</v>
      </c>
      <c r="D4108" s="764" t="s">
        <v>14194</v>
      </c>
      <c r="E4108" s="22">
        <v>28800</v>
      </c>
      <c r="F4108" s="19"/>
      <c r="G4108" s="14">
        <f t="shared" si="89"/>
        <v>28800</v>
      </c>
      <c r="H4108" s="13"/>
    </row>
    <row r="4109" spans="1:8" hidden="1" x14ac:dyDescent="0.25">
      <c r="A4109" s="112">
        <v>45544</v>
      </c>
      <c r="B4109" s="21" t="s">
        <v>11068</v>
      </c>
      <c r="C4109" s="13" t="s">
        <v>166</v>
      </c>
      <c r="D4109" s="764" t="s">
        <v>14193</v>
      </c>
      <c r="E4109" s="22">
        <v>2100</v>
      </c>
      <c r="F4109" s="19"/>
      <c r="G4109" s="14">
        <f t="shared" si="89"/>
        <v>2100</v>
      </c>
      <c r="H4109" s="13"/>
    </row>
    <row r="4110" spans="1:8" hidden="1" x14ac:dyDescent="0.25">
      <c r="A4110" s="112">
        <v>45544</v>
      </c>
      <c r="B4110" s="21" t="s">
        <v>13417</v>
      </c>
      <c r="C4110" s="13" t="s">
        <v>12350</v>
      </c>
      <c r="D4110" s="764" t="s">
        <v>14200</v>
      </c>
      <c r="E4110" s="22">
        <v>7745</v>
      </c>
      <c r="F4110" s="19"/>
      <c r="G4110" s="14">
        <f t="shared" si="89"/>
        <v>7745</v>
      </c>
      <c r="H4110" s="13"/>
    </row>
    <row r="4111" spans="1:8" hidden="1" x14ac:dyDescent="0.25">
      <c r="A4111" s="112">
        <v>45544</v>
      </c>
      <c r="B4111" s="21" t="s">
        <v>12671</v>
      </c>
      <c r="C4111" s="13" t="s">
        <v>13276</v>
      </c>
      <c r="D4111" s="764" t="s">
        <v>14230</v>
      </c>
      <c r="E4111" s="22">
        <v>70800</v>
      </c>
      <c r="F4111" s="19"/>
      <c r="G4111" s="14">
        <f t="shared" si="89"/>
        <v>70800</v>
      </c>
      <c r="H4111" s="13"/>
    </row>
    <row r="4112" spans="1:8" hidden="1" x14ac:dyDescent="0.25">
      <c r="A4112" s="112">
        <v>45544</v>
      </c>
      <c r="B4112" s="21" t="s">
        <v>15257</v>
      </c>
      <c r="C4112" s="13" t="s">
        <v>1062</v>
      </c>
      <c r="D4112" s="764" t="s">
        <v>14643</v>
      </c>
      <c r="E4112" s="22">
        <v>1250</v>
      </c>
      <c r="F4112" s="19"/>
      <c r="G4112" s="14">
        <f t="shared" si="89"/>
        <v>1250</v>
      </c>
      <c r="H4112" s="13"/>
    </row>
    <row r="4113" spans="1:8" hidden="1" x14ac:dyDescent="0.25">
      <c r="A4113" s="112">
        <v>45544</v>
      </c>
      <c r="B4113" s="21" t="s">
        <v>12388</v>
      </c>
      <c r="C4113" s="13" t="s">
        <v>1062</v>
      </c>
      <c r="D4113" s="764" t="s">
        <v>14644</v>
      </c>
      <c r="E4113" s="22"/>
      <c r="F4113" s="19">
        <v>148500</v>
      </c>
      <c r="G4113" s="14">
        <f t="shared" si="89"/>
        <v>-148500</v>
      </c>
      <c r="H4113" s="13" t="s">
        <v>4469</v>
      </c>
    </row>
    <row r="4114" spans="1:8" hidden="1"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hidden="1" customHeight="1" x14ac:dyDescent="0.25">
      <c r="A4116" s="112">
        <v>45546</v>
      </c>
      <c r="B4116" s="21" t="s">
        <v>12671</v>
      </c>
      <c r="C4116" s="13" t="s">
        <v>12457</v>
      </c>
      <c r="D4116" s="764" t="s">
        <v>9954</v>
      </c>
      <c r="E4116" s="22">
        <v>8000</v>
      </c>
      <c r="F4116" s="19"/>
      <c r="G4116" s="14">
        <f t="shared" si="89"/>
        <v>8000</v>
      </c>
      <c r="H4116" s="13"/>
    </row>
    <row r="4117" spans="1:8" hidden="1" x14ac:dyDescent="0.25">
      <c r="A4117" s="112">
        <v>45546</v>
      </c>
      <c r="B4117" s="21" t="s">
        <v>12388</v>
      </c>
      <c r="C4117" s="13" t="s">
        <v>12457</v>
      </c>
      <c r="D4117" s="764" t="s">
        <v>10137</v>
      </c>
      <c r="E4117" s="22">
        <v>480688</v>
      </c>
      <c r="F4117" s="19"/>
      <c r="G4117" s="14">
        <f t="shared" si="89"/>
        <v>480688</v>
      </c>
      <c r="H4117" s="13"/>
    </row>
    <row r="4118" spans="1:8" hidden="1" x14ac:dyDescent="0.25">
      <c r="A4118" s="112">
        <v>45546</v>
      </c>
      <c r="B4118" s="21" t="s">
        <v>13213</v>
      </c>
      <c r="C4118" s="13" t="s">
        <v>8384</v>
      </c>
      <c r="D4118" s="764" t="s">
        <v>14227</v>
      </c>
      <c r="E4118" s="22">
        <v>59228</v>
      </c>
      <c r="F4118" s="19"/>
      <c r="G4118" s="14">
        <f t="shared" si="89"/>
        <v>59228</v>
      </c>
      <c r="H4118" s="13"/>
    </row>
    <row r="4119" spans="1:8" hidden="1" x14ac:dyDescent="0.25">
      <c r="A4119" s="112">
        <v>45546</v>
      </c>
      <c r="B4119" s="21" t="s">
        <v>13098</v>
      </c>
      <c r="C4119" s="13" t="s">
        <v>8384</v>
      </c>
      <c r="D4119" s="764" t="s">
        <v>14228</v>
      </c>
      <c r="E4119" s="22">
        <v>8076</v>
      </c>
      <c r="F4119" s="19"/>
      <c r="G4119" s="14">
        <f t="shared" si="89"/>
        <v>8076</v>
      </c>
      <c r="H4119" s="13"/>
    </row>
    <row r="4120" spans="1:8" hidden="1" x14ac:dyDescent="0.25">
      <c r="A4120" s="112">
        <v>45546</v>
      </c>
      <c r="B4120" s="21" t="s">
        <v>12388</v>
      </c>
      <c r="C4120" s="13" t="s">
        <v>166</v>
      </c>
      <c r="D4120" s="764" t="s">
        <v>14274</v>
      </c>
      <c r="E4120" s="22">
        <v>17500</v>
      </c>
      <c r="F4120" s="19"/>
      <c r="G4120" s="14">
        <f t="shared" si="89"/>
        <v>17500</v>
      </c>
      <c r="H4120" s="13"/>
    </row>
    <row r="4121" spans="1:8" hidden="1" x14ac:dyDescent="0.25">
      <c r="A4121" s="112">
        <v>45546</v>
      </c>
      <c r="B4121" s="21" t="s">
        <v>13417</v>
      </c>
      <c r="C4121" s="13" t="s">
        <v>166</v>
      </c>
      <c r="D4121" s="764" t="s">
        <v>14274</v>
      </c>
      <c r="E4121" s="22">
        <v>14431</v>
      </c>
      <c r="F4121" s="19"/>
      <c r="G4121" s="14">
        <f t="shared" si="89"/>
        <v>14431</v>
      </c>
      <c r="H4121" s="13"/>
    </row>
    <row r="4122" spans="1:8" hidden="1" x14ac:dyDescent="0.25">
      <c r="A4122" s="112">
        <v>45547</v>
      </c>
      <c r="B4122" s="21" t="s">
        <v>13935</v>
      </c>
      <c r="C4122" s="13" t="s">
        <v>8384</v>
      </c>
      <c r="D4122" s="764" t="s">
        <v>14229</v>
      </c>
      <c r="E4122" s="22">
        <v>2340</v>
      </c>
      <c r="F4122" s="19"/>
      <c r="G4122" s="14">
        <f t="shared" si="89"/>
        <v>2340</v>
      </c>
      <c r="H4122" s="13"/>
    </row>
    <row r="4123" spans="1:8" hidden="1" x14ac:dyDescent="0.25">
      <c r="A4123" s="112">
        <v>45547</v>
      </c>
      <c r="B4123" s="21" t="s">
        <v>11068</v>
      </c>
      <c r="C4123" s="13" t="s">
        <v>8384</v>
      </c>
      <c r="D4123" s="764" t="s">
        <v>8019</v>
      </c>
      <c r="E4123" s="22">
        <v>229609</v>
      </c>
      <c r="F4123" s="19"/>
      <c r="G4123" s="14">
        <f t="shared" si="89"/>
        <v>229609</v>
      </c>
      <c r="H4123" s="13"/>
    </row>
    <row r="4124" spans="1:8" hidden="1" x14ac:dyDescent="0.25">
      <c r="A4124" s="112">
        <v>45547</v>
      </c>
      <c r="B4124" s="21" t="s">
        <v>13213</v>
      </c>
      <c r="C4124" s="13" t="s">
        <v>166</v>
      </c>
      <c r="D4124" s="764" t="s">
        <v>14275</v>
      </c>
      <c r="E4124" s="22">
        <v>38000</v>
      </c>
      <c r="F4124" s="19"/>
      <c r="G4124" s="14">
        <f t="shared" si="89"/>
        <v>38000</v>
      </c>
      <c r="H4124" s="53"/>
    </row>
    <row r="4125" spans="1:8" hidden="1" x14ac:dyDescent="0.25">
      <c r="A4125" s="112">
        <v>45547</v>
      </c>
      <c r="B4125" s="21" t="s">
        <v>13417</v>
      </c>
      <c r="C4125" s="13" t="s">
        <v>166</v>
      </c>
      <c r="D4125" s="764" t="s">
        <v>14276</v>
      </c>
      <c r="E4125" s="22">
        <v>3477</v>
      </c>
      <c r="F4125" s="19"/>
      <c r="G4125" s="14">
        <f t="shared" si="89"/>
        <v>3477</v>
      </c>
      <c r="H4125" s="53"/>
    </row>
    <row r="4126" spans="1:8" hidden="1" x14ac:dyDescent="0.25">
      <c r="A4126" s="112">
        <v>45547</v>
      </c>
      <c r="B4126" s="21" t="s">
        <v>13240</v>
      </c>
      <c r="C4126" s="13" t="s">
        <v>12350</v>
      </c>
      <c r="D4126" s="764" t="s">
        <v>14282</v>
      </c>
      <c r="E4126" s="22">
        <v>400000</v>
      </c>
      <c r="F4126" s="19"/>
      <c r="G4126" s="14">
        <f t="shared" si="89"/>
        <v>400000</v>
      </c>
      <c r="H4126" s="53"/>
    </row>
    <row r="4127" spans="1:8" hidden="1" x14ac:dyDescent="0.25">
      <c r="A4127" s="112">
        <v>45547</v>
      </c>
      <c r="B4127" s="21" t="s">
        <v>13213</v>
      </c>
      <c r="C4127" s="13" t="s">
        <v>12350</v>
      </c>
      <c r="D4127" s="764" t="s">
        <v>14279</v>
      </c>
      <c r="E4127" s="22">
        <v>57600</v>
      </c>
      <c r="F4127" s="19"/>
      <c r="G4127" s="14">
        <f t="shared" si="89"/>
        <v>57600</v>
      </c>
      <c r="H4127" s="53"/>
    </row>
    <row r="4128" spans="1:8" hidden="1" x14ac:dyDescent="0.25">
      <c r="A4128" s="112">
        <v>45547</v>
      </c>
      <c r="B4128" s="21" t="s">
        <v>13240</v>
      </c>
      <c r="C4128" s="13" t="s">
        <v>12350</v>
      </c>
      <c r="D4128" s="764" t="s">
        <v>14280</v>
      </c>
      <c r="E4128" s="22">
        <v>45950</v>
      </c>
      <c r="F4128" s="19"/>
      <c r="G4128" s="14">
        <f t="shared" si="89"/>
        <v>45950</v>
      </c>
      <c r="H4128" s="53"/>
    </row>
    <row r="4129" spans="1:8" hidden="1" x14ac:dyDescent="0.25">
      <c r="A4129" s="112">
        <v>45549</v>
      </c>
      <c r="B4129" s="21" t="s">
        <v>12671</v>
      </c>
      <c r="C4129" s="13" t="s">
        <v>12457</v>
      </c>
      <c r="D4129" s="764" t="s">
        <v>10138</v>
      </c>
      <c r="E4129" s="22">
        <v>1600</v>
      </c>
      <c r="F4129" s="19"/>
      <c r="G4129" s="14">
        <f t="shared" si="89"/>
        <v>1600</v>
      </c>
      <c r="H4129" s="53"/>
    </row>
    <row r="4130" spans="1:8" ht="16.5" hidden="1" customHeight="1" x14ac:dyDescent="0.25">
      <c r="A4130" s="112">
        <v>45549</v>
      </c>
      <c r="B4130" s="21" t="s">
        <v>12671</v>
      </c>
      <c r="C4130" s="13" t="s">
        <v>8384</v>
      </c>
      <c r="D4130" s="764" t="s">
        <v>14284</v>
      </c>
      <c r="E4130" s="22">
        <v>364848</v>
      </c>
      <c r="F4130" s="19"/>
      <c r="G4130" s="14">
        <f t="shared" si="89"/>
        <v>364848</v>
      </c>
      <c r="H4130" s="53"/>
    </row>
    <row r="4131" spans="1:8" ht="16.5" hidden="1" customHeight="1" x14ac:dyDescent="0.25">
      <c r="A4131" s="112">
        <v>45549</v>
      </c>
      <c r="B4131" s="21" t="s">
        <v>12671</v>
      </c>
      <c r="C4131" s="13" t="s">
        <v>169</v>
      </c>
      <c r="D4131" s="764" t="s">
        <v>15294</v>
      </c>
      <c r="E4131" s="22">
        <v>81000</v>
      </c>
      <c r="F4131" s="19"/>
      <c r="G4131" s="14">
        <f t="shared" si="89"/>
        <v>81000</v>
      </c>
      <c r="H4131" s="53"/>
    </row>
    <row r="4132" spans="1:8" hidden="1" x14ac:dyDescent="0.25">
      <c r="A4132" s="112">
        <v>45551</v>
      </c>
      <c r="B4132" s="21" t="s">
        <v>11068</v>
      </c>
      <c r="C4132" s="13" t="s">
        <v>8384</v>
      </c>
      <c r="D4132" s="764"/>
      <c r="E4132" s="22"/>
      <c r="F4132" s="19">
        <v>600000</v>
      </c>
      <c r="G4132" s="14">
        <f t="shared" si="89"/>
        <v>-600000</v>
      </c>
      <c r="H4132" s="1315" t="s">
        <v>14247</v>
      </c>
    </row>
    <row r="4133" spans="1:8" hidden="1" x14ac:dyDescent="0.25">
      <c r="A4133" s="112">
        <v>45551</v>
      </c>
      <c r="B4133" s="21" t="s">
        <v>12671</v>
      </c>
      <c r="C4133" s="13" t="s">
        <v>8384</v>
      </c>
      <c r="D4133" s="764"/>
      <c r="E4133" s="22"/>
      <c r="F4133" s="19">
        <v>600000</v>
      </c>
      <c r="G4133" s="14">
        <f t="shared" ref="G4133:G4282" si="93">E4133-F4133</f>
        <v>-600000</v>
      </c>
      <c r="H4133" s="1316"/>
    </row>
    <row r="4134" spans="1:8" hidden="1" x14ac:dyDescent="0.25">
      <c r="A4134" s="112">
        <v>45551</v>
      </c>
      <c r="B4134" s="21" t="s">
        <v>13213</v>
      </c>
      <c r="C4134" s="13" t="s">
        <v>8384</v>
      </c>
      <c r="D4134" s="764"/>
      <c r="E4134" s="22"/>
      <c r="F4134" s="19">
        <v>300000</v>
      </c>
      <c r="G4134" s="14">
        <f t="shared" si="93"/>
        <v>-300000</v>
      </c>
      <c r="H4134" s="1317"/>
    </row>
    <row r="4135" spans="1:8" hidden="1" x14ac:dyDescent="0.25">
      <c r="A4135" s="112">
        <v>45551</v>
      </c>
      <c r="B4135" s="21" t="s">
        <v>13475</v>
      </c>
      <c r="C4135" s="13" t="s">
        <v>12350</v>
      </c>
      <c r="D4135" s="764" t="s">
        <v>14281</v>
      </c>
      <c r="E4135" s="22">
        <v>13300</v>
      </c>
      <c r="F4135" s="19"/>
      <c r="G4135" s="14">
        <f t="shared" si="93"/>
        <v>13300</v>
      </c>
      <c r="H4135" s="1106"/>
    </row>
    <row r="4136" spans="1:8" hidden="1" x14ac:dyDescent="0.25">
      <c r="A4136" s="112">
        <v>45551</v>
      </c>
      <c r="B4136" s="21" t="s">
        <v>12671</v>
      </c>
      <c r="C4136" s="13" t="s">
        <v>1062</v>
      </c>
      <c r="D4136" s="764" t="s">
        <v>14645</v>
      </c>
      <c r="E4136" s="22">
        <v>8308</v>
      </c>
      <c r="F4136" s="19"/>
      <c r="G4136" s="14">
        <f t="shared" si="93"/>
        <v>8308</v>
      </c>
      <c r="H4136" s="1106"/>
    </row>
    <row r="4137" spans="1:8" hidden="1"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hidden="1" x14ac:dyDescent="0.25">
      <c r="A4140" s="112">
        <v>45554</v>
      </c>
      <c r="B4140" s="21" t="s">
        <v>12388</v>
      </c>
      <c r="C4140" s="13" t="s">
        <v>12457</v>
      </c>
      <c r="D4140" s="764" t="s">
        <v>8374</v>
      </c>
      <c r="E4140" s="22">
        <v>361985</v>
      </c>
      <c r="F4140" s="19"/>
      <c r="G4140" s="14">
        <f t="shared" si="93"/>
        <v>361985</v>
      </c>
      <c r="H4140" s="13"/>
    </row>
    <row r="4141" spans="1:8" hidden="1" x14ac:dyDescent="0.25">
      <c r="A4141" s="112">
        <v>45554</v>
      </c>
      <c r="B4141" s="21" t="s">
        <v>13240</v>
      </c>
      <c r="C4141" s="13" t="s">
        <v>12350</v>
      </c>
      <c r="D4141" s="764" t="s">
        <v>14283</v>
      </c>
      <c r="E4141" s="22">
        <v>7200</v>
      </c>
      <c r="F4141" s="19"/>
      <c r="G4141" s="14">
        <f t="shared" si="93"/>
        <v>7200</v>
      </c>
      <c r="H4141" s="13"/>
    </row>
    <row r="4142" spans="1:8" hidden="1" x14ac:dyDescent="0.25">
      <c r="A4142" s="112">
        <v>45554</v>
      </c>
      <c r="B4142" s="21" t="s">
        <v>12671</v>
      </c>
      <c r="C4142" s="13" t="s">
        <v>13276</v>
      </c>
      <c r="D4142" s="764" t="s">
        <v>11773</v>
      </c>
      <c r="E4142" s="22">
        <v>56200</v>
      </c>
      <c r="F4142" s="19"/>
      <c r="G4142" s="14">
        <f t="shared" si="93"/>
        <v>56200</v>
      </c>
      <c r="H4142" s="13"/>
    </row>
    <row r="4143" spans="1:8" hidden="1" x14ac:dyDescent="0.25">
      <c r="A4143" s="112">
        <v>45554</v>
      </c>
      <c r="B4143" s="21" t="s">
        <v>13213</v>
      </c>
      <c r="C4143" s="13" t="s">
        <v>8384</v>
      </c>
      <c r="D4143" s="764" t="s">
        <v>14285</v>
      </c>
      <c r="E4143" s="22">
        <v>21342</v>
      </c>
      <c r="F4143" s="19"/>
      <c r="G4143" s="14">
        <f t="shared" si="93"/>
        <v>21342</v>
      </c>
      <c r="H4143" s="13"/>
    </row>
    <row r="4144" spans="1:8" hidden="1" x14ac:dyDescent="0.25">
      <c r="A4144" s="112">
        <v>45554</v>
      </c>
      <c r="B4144" s="21" t="s">
        <v>12388</v>
      </c>
      <c r="C4144" s="13" t="s">
        <v>1062</v>
      </c>
      <c r="D4144" s="764" t="s">
        <v>14647</v>
      </c>
      <c r="E4144" s="22">
        <v>75500</v>
      </c>
      <c r="F4144" s="19"/>
      <c r="G4144" s="14">
        <f t="shared" si="93"/>
        <v>75500</v>
      </c>
      <c r="H4144" s="13"/>
    </row>
    <row r="4145" spans="1:8" hidden="1"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hidden="1" x14ac:dyDescent="0.25">
      <c r="A4147" s="112">
        <v>45559</v>
      </c>
      <c r="B4147" s="21" t="s">
        <v>12388</v>
      </c>
      <c r="C4147" s="13" t="s">
        <v>12457</v>
      </c>
      <c r="D4147" s="764" t="s">
        <v>8375</v>
      </c>
      <c r="E4147" s="22">
        <v>98060</v>
      </c>
      <c r="F4147" s="19"/>
      <c r="G4147" s="14">
        <f t="shared" si="93"/>
        <v>98060</v>
      </c>
      <c r="H4147" s="13"/>
    </row>
    <row r="4148" spans="1:8" hidden="1" x14ac:dyDescent="0.25">
      <c r="A4148" s="112">
        <v>45559</v>
      </c>
      <c r="B4148" s="21" t="s">
        <v>12388</v>
      </c>
      <c r="C4148" s="13" t="s">
        <v>7947</v>
      </c>
      <c r="D4148" s="764"/>
      <c r="E4148" s="22"/>
      <c r="F4148" s="19">
        <v>904001</v>
      </c>
      <c r="G4148" s="14">
        <f t="shared" si="93"/>
        <v>-904001</v>
      </c>
      <c r="H4148" s="1214" t="s">
        <v>14461</v>
      </c>
    </row>
    <row r="4149" spans="1:8" hidden="1" x14ac:dyDescent="0.25">
      <c r="A4149" s="112">
        <v>45559</v>
      </c>
      <c r="B4149" s="21" t="s">
        <v>12388</v>
      </c>
      <c r="C4149" s="13" t="s">
        <v>7947</v>
      </c>
      <c r="D4149" s="764"/>
      <c r="E4149" s="22"/>
      <c r="F4149" s="19">
        <v>95999</v>
      </c>
      <c r="G4149" s="14">
        <f t="shared" si="93"/>
        <v>-95999</v>
      </c>
      <c r="H4149" s="1216"/>
    </row>
    <row r="4150" spans="1:8" hidden="1" x14ac:dyDescent="0.25">
      <c r="A4150" s="112">
        <v>45560</v>
      </c>
      <c r="B4150" s="21" t="s">
        <v>12388</v>
      </c>
      <c r="C4150" s="13" t="s">
        <v>164</v>
      </c>
      <c r="D4150" s="764" t="s">
        <v>14409</v>
      </c>
      <c r="E4150" s="22">
        <v>9738</v>
      </c>
      <c r="F4150" s="19"/>
      <c r="G4150" s="14">
        <f t="shared" si="93"/>
        <v>9738</v>
      </c>
      <c r="H4150" s="13"/>
    </row>
    <row r="4151" spans="1:8" hidden="1" x14ac:dyDescent="0.25">
      <c r="A4151" s="112">
        <v>45560</v>
      </c>
      <c r="B4151" s="21" t="s">
        <v>13417</v>
      </c>
      <c r="C4151" s="13" t="s">
        <v>164</v>
      </c>
      <c r="D4151" s="764" t="s">
        <v>14410</v>
      </c>
      <c r="E4151" s="22">
        <v>9197</v>
      </c>
      <c r="F4151" s="19"/>
      <c r="G4151" s="14">
        <f t="shared" si="93"/>
        <v>9197</v>
      </c>
      <c r="H4151" s="13"/>
    </row>
    <row r="4152" spans="1:8" hidden="1" x14ac:dyDescent="0.25">
      <c r="A4152" s="112">
        <v>45561</v>
      </c>
      <c r="B4152" s="21" t="s">
        <v>12388</v>
      </c>
      <c r="C4152" s="13" t="s">
        <v>12457</v>
      </c>
      <c r="D4152" s="764"/>
      <c r="E4152" s="22"/>
      <c r="F4152" s="19">
        <v>500000</v>
      </c>
      <c r="G4152" s="14">
        <f t="shared" si="93"/>
        <v>-500000</v>
      </c>
      <c r="H4152" s="13" t="s">
        <v>13982</v>
      </c>
    </row>
    <row r="4153" spans="1:8" hidden="1" x14ac:dyDescent="0.25">
      <c r="A4153" s="112">
        <v>45561</v>
      </c>
      <c r="B4153" s="21" t="s">
        <v>12388</v>
      </c>
      <c r="C4153" s="13" t="s">
        <v>7947</v>
      </c>
      <c r="D4153" s="1226" t="s">
        <v>14457</v>
      </c>
      <c r="E4153" s="22">
        <v>1762383</v>
      </c>
      <c r="F4153" s="111"/>
      <c r="G4153" s="14">
        <f t="shared" si="93"/>
        <v>1762383</v>
      </c>
      <c r="H4153" s="1214" t="s">
        <v>9314</v>
      </c>
    </row>
    <row r="4154" spans="1:8" hidden="1" x14ac:dyDescent="0.25">
      <c r="A4154" s="112">
        <v>45561</v>
      </c>
      <c r="B4154" s="21" t="s">
        <v>13098</v>
      </c>
      <c r="C4154" s="13" t="s">
        <v>7947</v>
      </c>
      <c r="D4154" s="1227"/>
      <c r="E4154" s="22">
        <v>495000</v>
      </c>
      <c r="F4154" s="111"/>
      <c r="G4154" s="14">
        <f t="shared" si="93"/>
        <v>495000</v>
      </c>
      <c r="H4154" s="1216"/>
    </row>
    <row r="4155" spans="1:8" hidden="1" x14ac:dyDescent="0.25">
      <c r="A4155" s="112">
        <v>45561</v>
      </c>
      <c r="B4155" s="21" t="s">
        <v>13098</v>
      </c>
      <c r="C4155" s="13" t="s">
        <v>8384</v>
      </c>
      <c r="D4155" s="764" t="s">
        <v>14545</v>
      </c>
      <c r="E4155" s="22">
        <v>35756</v>
      </c>
      <c r="F4155" s="19"/>
      <c r="G4155" s="14">
        <f t="shared" ref="G4155:G4162" si="94">E4155-F4155</f>
        <v>35756</v>
      </c>
      <c r="H4155" s="13"/>
    </row>
    <row r="4156" spans="1:8" hidden="1" x14ac:dyDescent="0.25">
      <c r="A4156" s="112">
        <v>45561</v>
      </c>
      <c r="B4156" s="21" t="s">
        <v>12671</v>
      </c>
      <c r="C4156" s="13" t="s">
        <v>8384</v>
      </c>
      <c r="D4156" s="764" t="s">
        <v>14546</v>
      </c>
      <c r="E4156" s="22">
        <v>39468</v>
      </c>
      <c r="F4156" s="111"/>
      <c r="G4156" s="782">
        <f t="shared" si="94"/>
        <v>39468</v>
      </c>
      <c r="H4156" s="53"/>
    </row>
    <row r="4157" spans="1:8" hidden="1" x14ac:dyDescent="0.25">
      <c r="A4157" s="112">
        <v>45561</v>
      </c>
      <c r="B4157" s="21" t="s">
        <v>12594</v>
      </c>
      <c r="C4157" s="13" t="s">
        <v>8384</v>
      </c>
      <c r="D4157" s="764" t="s">
        <v>13587</v>
      </c>
      <c r="E4157" s="22">
        <v>89174</v>
      </c>
      <c r="F4157" s="111"/>
      <c r="G4157" s="782">
        <f t="shared" si="94"/>
        <v>89174</v>
      </c>
      <c r="H4157" s="53"/>
    </row>
    <row r="4158" spans="1:8" hidden="1" x14ac:dyDescent="0.25">
      <c r="A4158" s="112">
        <v>45561</v>
      </c>
      <c r="B4158" s="21" t="s">
        <v>13240</v>
      </c>
      <c r="C4158" s="13" t="s">
        <v>8384</v>
      </c>
      <c r="D4158" s="764" t="s">
        <v>14547</v>
      </c>
      <c r="E4158" s="22">
        <v>26157</v>
      </c>
      <c r="F4158" s="111"/>
      <c r="G4158" s="782">
        <f t="shared" si="94"/>
        <v>26157</v>
      </c>
      <c r="H4158" s="53"/>
    </row>
    <row r="4159" spans="1:8" hidden="1" x14ac:dyDescent="0.25">
      <c r="A4159" s="112">
        <v>45562</v>
      </c>
      <c r="B4159" s="21" t="s">
        <v>13165</v>
      </c>
      <c r="C4159" s="13" t="s">
        <v>12350</v>
      </c>
      <c r="D4159" s="764" t="s">
        <v>14631</v>
      </c>
      <c r="E4159" s="22">
        <v>844500</v>
      </c>
      <c r="F4159" s="111"/>
      <c r="G4159" s="782">
        <f t="shared" si="94"/>
        <v>844500</v>
      </c>
      <c r="H4159" s="53"/>
    </row>
    <row r="4160" spans="1:8" hidden="1"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hidden="1" x14ac:dyDescent="0.25">
      <c r="A4162" s="112">
        <v>45566</v>
      </c>
      <c r="B4162" s="21" t="s">
        <v>14329</v>
      </c>
      <c r="C4162" s="13" t="s">
        <v>166</v>
      </c>
      <c r="D4162" s="764" t="s">
        <v>14556</v>
      </c>
      <c r="E4162" s="22">
        <v>5871</v>
      </c>
      <c r="F4162" s="111"/>
      <c r="G4162" s="782">
        <f t="shared" si="94"/>
        <v>5871</v>
      </c>
      <c r="H4162" s="53"/>
    </row>
    <row r="4163" spans="1:9" hidden="1" x14ac:dyDescent="0.25">
      <c r="A4163" s="112">
        <v>45566</v>
      </c>
      <c r="B4163" s="21" t="s">
        <v>13098</v>
      </c>
      <c r="C4163" s="13" t="s">
        <v>1062</v>
      </c>
      <c r="D4163" s="764"/>
      <c r="E4163" s="22"/>
      <c r="F4163" s="111">
        <v>250000</v>
      </c>
      <c r="G4163" s="782">
        <f>E4163-F4163</f>
        <v>-250000</v>
      </c>
      <c r="H4163" s="1223" t="s">
        <v>14444</v>
      </c>
    </row>
    <row r="4164" spans="1:9" hidden="1" x14ac:dyDescent="0.25">
      <c r="A4164" s="112">
        <v>45566</v>
      </c>
      <c r="B4164" s="21" t="s">
        <v>13213</v>
      </c>
      <c r="C4164" s="13" t="s">
        <v>1062</v>
      </c>
      <c r="D4164" s="764"/>
      <c r="E4164" s="22"/>
      <c r="F4164" s="19">
        <v>50000</v>
      </c>
      <c r="G4164" s="782">
        <f>E4164-F4164</f>
        <v>-50000</v>
      </c>
      <c r="H4164" s="1225"/>
    </row>
    <row r="4165" spans="1:9" x14ac:dyDescent="0.25">
      <c r="A4165" s="112">
        <v>45567</v>
      </c>
      <c r="B4165" s="21" t="s">
        <v>13165</v>
      </c>
      <c r="C4165" s="13" t="s">
        <v>10472</v>
      </c>
      <c r="D4165" s="764"/>
      <c r="E4165" s="22"/>
      <c r="F4165" s="109">
        <v>2000000</v>
      </c>
      <c r="G4165" s="14">
        <f t="shared" si="93"/>
        <v>-2000000</v>
      </c>
      <c r="H4165" s="13" t="s">
        <v>14419</v>
      </c>
    </row>
    <row r="4166" spans="1:9" hidden="1" x14ac:dyDescent="0.25">
      <c r="A4166" s="112">
        <v>45567</v>
      </c>
      <c r="B4166" s="21" t="s">
        <v>11068</v>
      </c>
      <c r="C4166" s="13" t="s">
        <v>166</v>
      </c>
      <c r="D4166" s="764"/>
      <c r="E4166" s="781"/>
      <c r="F4166" s="783">
        <v>6290</v>
      </c>
      <c r="G4166" s="782">
        <f t="shared" si="93"/>
        <v>-6290</v>
      </c>
      <c r="H4166" s="1208" t="s">
        <v>14420</v>
      </c>
    </row>
    <row r="4167" spans="1:9" hidden="1" x14ac:dyDescent="0.25">
      <c r="A4167" s="112">
        <v>45567</v>
      </c>
      <c r="B4167" s="21" t="s">
        <v>12783</v>
      </c>
      <c r="C4167" s="13" t="s">
        <v>166</v>
      </c>
      <c r="D4167" s="764"/>
      <c r="E4167" s="781"/>
      <c r="F4167" s="141">
        <v>13324</v>
      </c>
      <c r="G4167" s="782">
        <f t="shared" si="93"/>
        <v>-13324</v>
      </c>
      <c r="H4167" s="1209"/>
    </row>
    <row r="4168" spans="1:9" hidden="1" x14ac:dyDescent="0.25">
      <c r="A4168" s="112">
        <v>45567</v>
      </c>
      <c r="B4168" s="21" t="s">
        <v>12388</v>
      </c>
      <c r="C4168" s="13" t="s">
        <v>166</v>
      </c>
      <c r="D4168" s="764"/>
      <c r="E4168" s="781"/>
      <c r="F4168" s="141">
        <v>127755</v>
      </c>
      <c r="G4168" s="782">
        <f t="shared" si="93"/>
        <v>-127755</v>
      </c>
      <c r="H4168" s="1209"/>
    </row>
    <row r="4169" spans="1:9" hidden="1" x14ac:dyDescent="0.25">
      <c r="A4169" s="112">
        <v>45567</v>
      </c>
      <c r="B4169" s="21" t="s">
        <v>13213</v>
      </c>
      <c r="C4169" s="13" t="s">
        <v>166</v>
      </c>
      <c r="D4169" s="764"/>
      <c r="E4169" s="781"/>
      <c r="F4169" s="141">
        <v>51167</v>
      </c>
      <c r="G4169" s="782">
        <f t="shared" si="93"/>
        <v>-51167</v>
      </c>
      <c r="H4169" s="1209"/>
    </row>
    <row r="4170" spans="1:9" hidden="1" x14ac:dyDescent="0.25">
      <c r="A4170" s="112">
        <v>45567</v>
      </c>
      <c r="B4170" s="21" t="s">
        <v>13417</v>
      </c>
      <c r="C4170" s="13" t="s">
        <v>166</v>
      </c>
      <c r="D4170" s="764"/>
      <c r="E4170" s="781"/>
      <c r="F4170" s="141">
        <v>148964</v>
      </c>
      <c r="G4170" s="782">
        <f t="shared" si="93"/>
        <v>-148964</v>
      </c>
      <c r="H4170" s="1209"/>
    </row>
    <row r="4171" spans="1:9" ht="16.5" hidden="1" thickBot="1" x14ac:dyDescent="0.3">
      <c r="A4171" s="112">
        <v>45567</v>
      </c>
      <c r="B4171" s="21" t="s">
        <v>13519</v>
      </c>
      <c r="C4171" s="13" t="s">
        <v>166</v>
      </c>
      <c r="D4171" s="764"/>
      <c r="E4171" s="781"/>
      <c r="F4171" s="784">
        <v>152500</v>
      </c>
      <c r="G4171" s="782">
        <f t="shared" si="93"/>
        <v>-152500</v>
      </c>
      <c r="H4171" s="1210"/>
    </row>
    <row r="4172" spans="1:9" hidden="1" x14ac:dyDescent="0.25">
      <c r="A4172" s="112">
        <v>45567</v>
      </c>
      <c r="B4172" s="21" t="s">
        <v>12388</v>
      </c>
      <c r="C4172" s="13" t="s">
        <v>7240</v>
      </c>
      <c r="D4172" s="764"/>
      <c r="E4172" s="22">
        <v>767000</v>
      </c>
      <c r="F4172" s="19"/>
      <c r="G4172" s="782">
        <f t="shared" si="93"/>
        <v>767000</v>
      </c>
      <c r="H4172" s="13" t="s">
        <v>14445</v>
      </c>
    </row>
    <row r="4173" spans="1:9" hidden="1" x14ac:dyDescent="0.25">
      <c r="A4173" s="112">
        <v>45567</v>
      </c>
      <c r="B4173" s="21" t="s">
        <v>12774</v>
      </c>
      <c r="C4173" s="13" t="s">
        <v>13116</v>
      </c>
      <c r="D4173" s="764"/>
      <c r="E4173" s="22">
        <v>80000</v>
      </c>
      <c r="F4173" s="19"/>
      <c r="G4173" s="782">
        <f t="shared" si="93"/>
        <v>80000</v>
      </c>
      <c r="H4173" s="32"/>
      <c r="I4173" s="127"/>
    </row>
    <row r="4174" spans="1:9" hidden="1" x14ac:dyDescent="0.25">
      <c r="A4174" s="112">
        <v>45567</v>
      </c>
      <c r="B4174" s="21" t="s">
        <v>10559</v>
      </c>
      <c r="C4174" s="13" t="s">
        <v>13116</v>
      </c>
      <c r="D4174" s="764"/>
      <c r="E4174" s="22">
        <v>60000</v>
      </c>
      <c r="F4174" s="19"/>
      <c r="G4174" s="782">
        <f t="shared" si="93"/>
        <v>60000</v>
      </c>
      <c r="H4174" s="32"/>
      <c r="I4174" s="127"/>
    </row>
    <row r="4175" spans="1:9" hidden="1" x14ac:dyDescent="0.25">
      <c r="A4175" s="112">
        <v>45567</v>
      </c>
      <c r="B4175" s="21" t="s">
        <v>11068</v>
      </c>
      <c r="C4175" s="13" t="s">
        <v>13116</v>
      </c>
      <c r="D4175" s="764"/>
      <c r="E4175" s="22">
        <v>1315771</v>
      </c>
      <c r="F4175" s="19"/>
      <c r="G4175" s="782">
        <f t="shared" si="93"/>
        <v>1315771</v>
      </c>
      <c r="H4175" s="32"/>
      <c r="I4175" s="127"/>
    </row>
    <row r="4176" spans="1:9" hidden="1" x14ac:dyDescent="0.25">
      <c r="A4176" s="112">
        <v>45567</v>
      </c>
      <c r="B4176" s="21" t="s">
        <v>11864</v>
      </c>
      <c r="C4176" s="13" t="s">
        <v>13116</v>
      </c>
      <c r="D4176" s="764"/>
      <c r="E4176" s="22">
        <v>400000</v>
      </c>
      <c r="F4176" s="19"/>
      <c r="G4176" s="782">
        <f t="shared" si="93"/>
        <v>400000</v>
      </c>
      <c r="H4176" s="32"/>
      <c r="I4176" s="127"/>
    </row>
    <row r="4177" spans="1:9" hidden="1" x14ac:dyDescent="0.25">
      <c r="A4177" s="112">
        <v>45567</v>
      </c>
      <c r="B4177" s="21" t="s">
        <v>13213</v>
      </c>
      <c r="C4177" s="13" t="s">
        <v>13116</v>
      </c>
      <c r="D4177" s="764"/>
      <c r="E4177" s="22">
        <v>910000</v>
      </c>
      <c r="F4177" s="19"/>
      <c r="G4177" s="782">
        <f t="shared" si="93"/>
        <v>910000</v>
      </c>
      <c r="H4177" s="32"/>
      <c r="I4177" s="127"/>
    </row>
    <row r="4178" spans="1:9" hidden="1" x14ac:dyDescent="0.25">
      <c r="A4178" s="112">
        <v>45567</v>
      </c>
      <c r="B4178" s="21" t="s">
        <v>13904</v>
      </c>
      <c r="C4178" s="13" t="s">
        <v>13116</v>
      </c>
      <c r="D4178" s="764"/>
      <c r="E4178" s="22">
        <v>155000</v>
      </c>
      <c r="F4178" s="19"/>
      <c r="G4178" s="782">
        <f t="shared" si="93"/>
        <v>155000</v>
      </c>
      <c r="H4178" s="32"/>
      <c r="I4178" s="127"/>
    </row>
    <row r="4179" spans="1:9" hidden="1" x14ac:dyDescent="0.25">
      <c r="A4179" s="112">
        <v>45567</v>
      </c>
      <c r="B4179" s="21" t="s">
        <v>13279</v>
      </c>
      <c r="C4179" s="13" t="s">
        <v>13116</v>
      </c>
      <c r="D4179" s="764"/>
      <c r="E4179" s="22">
        <v>40000</v>
      </c>
      <c r="F4179" s="19"/>
      <c r="G4179" s="782">
        <f t="shared" si="93"/>
        <v>40000</v>
      </c>
      <c r="H4179" s="32"/>
      <c r="I4179" s="127"/>
    </row>
    <row r="4180" spans="1:9" hidden="1" x14ac:dyDescent="0.25">
      <c r="A4180" s="112">
        <v>45567</v>
      </c>
      <c r="B4180" s="21" t="s">
        <v>13297</v>
      </c>
      <c r="C4180" s="13" t="s">
        <v>13116</v>
      </c>
      <c r="D4180" s="764"/>
      <c r="E4180" s="22">
        <v>7000</v>
      </c>
      <c r="F4180" s="19"/>
      <c r="G4180" s="782">
        <f t="shared" si="93"/>
        <v>7000</v>
      </c>
      <c r="H4180" s="32"/>
      <c r="I4180" s="127"/>
    </row>
    <row r="4181" spans="1:9" hidden="1" x14ac:dyDescent="0.25">
      <c r="A4181" s="112">
        <v>45567</v>
      </c>
      <c r="B4181" s="21" t="s">
        <v>12783</v>
      </c>
      <c r="C4181" s="13" t="s">
        <v>13116</v>
      </c>
      <c r="D4181" s="764"/>
      <c r="E4181" s="22">
        <v>270000</v>
      </c>
      <c r="F4181" s="19"/>
      <c r="G4181" s="782">
        <f t="shared" si="93"/>
        <v>270000</v>
      </c>
      <c r="H4181" s="32"/>
      <c r="I4181" s="127"/>
    </row>
    <row r="4182" spans="1:9" hidden="1" x14ac:dyDescent="0.25">
      <c r="A4182" s="112">
        <v>45567</v>
      </c>
      <c r="B4182" s="21" t="s">
        <v>13278</v>
      </c>
      <c r="C4182" s="13" t="s">
        <v>13116</v>
      </c>
      <c r="D4182" s="764"/>
      <c r="E4182" s="22">
        <v>40000</v>
      </c>
      <c r="F4182" s="19"/>
      <c r="G4182" s="782">
        <f t="shared" si="93"/>
        <v>40000</v>
      </c>
      <c r="H4182" s="32"/>
      <c r="I4182" s="127"/>
    </row>
    <row r="4183" spans="1:9" hidden="1" x14ac:dyDescent="0.25">
      <c r="A4183" s="112">
        <v>45567</v>
      </c>
      <c r="B4183" s="21" t="s">
        <v>12388</v>
      </c>
      <c r="C4183" s="13" t="s">
        <v>166</v>
      </c>
      <c r="D4183" s="764" t="s">
        <v>14557</v>
      </c>
      <c r="E4183" s="22">
        <v>20264</v>
      </c>
      <c r="F4183" s="19"/>
      <c r="G4183" s="782">
        <f t="shared" si="93"/>
        <v>20264</v>
      </c>
      <c r="H4183" s="32"/>
      <c r="I4183" s="127"/>
    </row>
    <row r="4184" spans="1:9" hidden="1" x14ac:dyDescent="0.25">
      <c r="A4184" s="112">
        <v>45568</v>
      </c>
      <c r="B4184" s="21" t="s">
        <v>11068</v>
      </c>
      <c r="C4184" s="13" t="s">
        <v>7465</v>
      </c>
      <c r="D4184" s="764"/>
      <c r="E4184" s="22"/>
      <c r="F4184" s="19">
        <v>200000</v>
      </c>
      <c r="G4184" s="782">
        <f t="shared" si="93"/>
        <v>-200000</v>
      </c>
      <c r="H4184" s="13" t="s">
        <v>14478</v>
      </c>
    </row>
    <row r="4185" spans="1:9" hidden="1" x14ac:dyDescent="0.25">
      <c r="A4185" s="112">
        <v>45568</v>
      </c>
      <c r="B4185" s="21" t="s">
        <v>13278</v>
      </c>
      <c r="C4185" s="13" t="s">
        <v>8384</v>
      </c>
      <c r="D4185" s="764" t="s">
        <v>14548</v>
      </c>
      <c r="E4185" s="22">
        <v>39181</v>
      </c>
      <c r="F4185" s="109"/>
      <c r="G4185" s="782">
        <f t="shared" si="93"/>
        <v>39181</v>
      </c>
      <c r="H4185" s="13"/>
    </row>
    <row r="4186" spans="1:9" hidden="1" x14ac:dyDescent="0.25">
      <c r="A4186" s="112">
        <v>45568</v>
      </c>
      <c r="B4186" s="21" t="s">
        <v>12783</v>
      </c>
      <c r="C4186" s="13" t="s">
        <v>8384</v>
      </c>
      <c r="D4186" s="764" t="s">
        <v>14549</v>
      </c>
      <c r="E4186" s="22">
        <v>26611</v>
      </c>
      <c r="F4186" s="109"/>
      <c r="G4186" s="782">
        <f t="shared" si="93"/>
        <v>26611</v>
      </c>
      <c r="H4186" s="13"/>
    </row>
    <row r="4187" spans="1:9" hidden="1" x14ac:dyDescent="0.25">
      <c r="A4187" s="112">
        <v>45568</v>
      </c>
      <c r="B4187" s="21" t="s">
        <v>15260</v>
      </c>
      <c r="C4187" s="13" t="s">
        <v>8384</v>
      </c>
      <c r="D4187" s="764" t="s">
        <v>14550</v>
      </c>
      <c r="E4187" s="22">
        <v>100310</v>
      </c>
      <c r="F4187" s="109"/>
      <c r="G4187" s="782">
        <f t="shared" si="93"/>
        <v>100310</v>
      </c>
      <c r="H4187" s="13"/>
    </row>
    <row r="4188" spans="1:9" hidden="1" x14ac:dyDescent="0.25">
      <c r="A4188" s="112">
        <v>45568</v>
      </c>
      <c r="B4188" s="21" t="s">
        <v>13213</v>
      </c>
      <c r="C4188" s="13" t="s">
        <v>13922</v>
      </c>
      <c r="D4188" s="764"/>
      <c r="E4188" s="22"/>
      <c r="F4188" s="109">
        <v>100000</v>
      </c>
      <c r="G4188" s="782">
        <f t="shared" si="93"/>
        <v>-100000</v>
      </c>
      <c r="H4188" s="13" t="s">
        <v>14481</v>
      </c>
    </row>
    <row r="4189" spans="1:9" hidden="1" x14ac:dyDescent="0.25">
      <c r="A4189" s="112">
        <v>45568</v>
      </c>
      <c r="B4189" s="21" t="s">
        <v>12048</v>
      </c>
      <c r="C4189" s="13" t="s">
        <v>164</v>
      </c>
      <c r="D4189" s="764"/>
      <c r="E4189" s="781"/>
      <c r="F4189" s="783">
        <v>95402</v>
      </c>
      <c r="G4189" s="782">
        <f t="shared" si="93"/>
        <v>-95402</v>
      </c>
      <c r="H4189" s="1228" t="s">
        <v>14479</v>
      </c>
    </row>
    <row r="4190" spans="1:9" hidden="1" x14ac:dyDescent="0.25">
      <c r="A4190" s="112">
        <v>45568</v>
      </c>
      <c r="B4190" s="21" t="s">
        <v>12783</v>
      </c>
      <c r="C4190" s="13" t="s">
        <v>164</v>
      </c>
      <c r="D4190" s="764"/>
      <c r="E4190" s="781"/>
      <c r="F4190" s="141">
        <v>8321</v>
      </c>
      <c r="G4190" s="782">
        <f t="shared" si="93"/>
        <v>-8321</v>
      </c>
      <c r="H4190" s="1229"/>
    </row>
    <row r="4191" spans="1:9" hidden="1" x14ac:dyDescent="0.25">
      <c r="A4191" s="112">
        <v>45568</v>
      </c>
      <c r="B4191" s="21" t="s">
        <v>12388</v>
      </c>
      <c r="C4191" s="13" t="s">
        <v>164</v>
      </c>
      <c r="D4191" s="764"/>
      <c r="E4191" s="781"/>
      <c r="F4191" s="141">
        <v>24631</v>
      </c>
      <c r="G4191" s="782">
        <f t="shared" si="93"/>
        <v>-24631</v>
      </c>
      <c r="H4191" s="1229"/>
    </row>
    <row r="4192" spans="1:9" hidden="1" x14ac:dyDescent="0.25">
      <c r="A4192" s="112">
        <v>45568</v>
      </c>
      <c r="B4192" s="21" t="s">
        <v>12671</v>
      </c>
      <c r="C4192" s="13" t="s">
        <v>164</v>
      </c>
      <c r="D4192" s="764"/>
      <c r="E4192" s="781"/>
      <c r="F4192" s="141">
        <v>9919</v>
      </c>
      <c r="G4192" s="782">
        <f t="shared" si="93"/>
        <v>-9919</v>
      </c>
      <c r="H4192" s="1229"/>
    </row>
    <row r="4193" spans="1:8" hidden="1" x14ac:dyDescent="0.25">
      <c r="A4193" s="112">
        <v>45568</v>
      </c>
      <c r="B4193" s="21" t="s">
        <v>13278</v>
      </c>
      <c r="C4193" s="13" t="s">
        <v>164</v>
      </c>
      <c r="D4193" s="764"/>
      <c r="E4193" s="781"/>
      <c r="F4193" s="141">
        <v>7348</v>
      </c>
      <c r="G4193" s="782">
        <f t="shared" si="93"/>
        <v>-7348</v>
      </c>
      <c r="H4193" s="1229"/>
    </row>
    <row r="4194" spans="1:8" ht="16.5" hidden="1" thickBot="1" x14ac:dyDescent="0.3">
      <c r="A4194" s="112">
        <v>45568</v>
      </c>
      <c r="B4194" s="21" t="s">
        <v>13417</v>
      </c>
      <c r="C4194" s="13" t="s">
        <v>164</v>
      </c>
      <c r="D4194" s="764"/>
      <c r="E4194" s="781"/>
      <c r="F4194" s="784">
        <v>54379</v>
      </c>
      <c r="G4194" s="782">
        <f t="shared" si="93"/>
        <v>-54379</v>
      </c>
      <c r="H4194" s="1230"/>
    </row>
    <row r="4195" spans="1:8" hidden="1" x14ac:dyDescent="0.25">
      <c r="A4195" s="112">
        <v>45568</v>
      </c>
      <c r="B4195" s="21" t="s">
        <v>11068</v>
      </c>
      <c r="C4195" s="13" t="s">
        <v>169</v>
      </c>
      <c r="D4195" s="764" t="s">
        <v>14490</v>
      </c>
      <c r="E4195" s="22">
        <v>151000</v>
      </c>
      <c r="F4195" s="111"/>
      <c r="G4195" s="782">
        <f t="shared" si="93"/>
        <v>151000</v>
      </c>
      <c r="H4195" s="13"/>
    </row>
    <row r="4196" spans="1:8" hidden="1" x14ac:dyDescent="0.25">
      <c r="A4196" s="112">
        <v>45568</v>
      </c>
      <c r="B4196" s="21" t="s">
        <v>13213</v>
      </c>
      <c r="C4196" s="13" t="s">
        <v>12350</v>
      </c>
      <c r="D4196" s="764" t="s">
        <v>14633</v>
      </c>
      <c r="E4196" s="22">
        <v>105000</v>
      </c>
      <c r="F4196" s="110"/>
      <c r="G4196" s="782">
        <f t="shared" si="93"/>
        <v>105000</v>
      </c>
      <c r="H4196" s="13"/>
    </row>
    <row r="4197" spans="1:8" hidden="1" x14ac:dyDescent="0.25">
      <c r="A4197" s="112">
        <v>45569</v>
      </c>
      <c r="B4197" s="21" t="s">
        <v>12594</v>
      </c>
      <c r="C4197" s="13" t="s">
        <v>8384</v>
      </c>
      <c r="D4197" s="764" t="s">
        <v>14551</v>
      </c>
      <c r="E4197" s="22">
        <v>54189</v>
      </c>
      <c r="F4197" s="110"/>
      <c r="G4197" s="782">
        <f t="shared" si="93"/>
        <v>54189</v>
      </c>
      <c r="H4197" s="13"/>
    </row>
    <row r="4198" spans="1:8" hidden="1" x14ac:dyDescent="0.25">
      <c r="A4198" s="112">
        <v>45569</v>
      </c>
      <c r="B4198" s="21" t="s">
        <v>13240</v>
      </c>
      <c r="C4198" s="13" t="s">
        <v>166</v>
      </c>
      <c r="D4198" s="764" t="s">
        <v>14558</v>
      </c>
      <c r="E4198" s="22">
        <v>16868</v>
      </c>
      <c r="F4198" s="110"/>
      <c r="G4198" s="782">
        <f t="shared" si="93"/>
        <v>16868</v>
      </c>
      <c r="H4198" s="13"/>
    </row>
    <row r="4199" spans="1:8" hidden="1" x14ac:dyDescent="0.25">
      <c r="A4199" s="112">
        <v>45569</v>
      </c>
      <c r="B4199" s="21" t="s">
        <v>11068</v>
      </c>
      <c r="C4199" s="13" t="s">
        <v>1062</v>
      </c>
      <c r="D4199" s="764" t="s">
        <v>14636</v>
      </c>
      <c r="E4199" s="22">
        <v>62550</v>
      </c>
      <c r="F4199" s="110"/>
      <c r="G4199" s="782">
        <f t="shared" si="93"/>
        <v>62550</v>
      </c>
      <c r="H4199" s="13"/>
    </row>
    <row r="4200" spans="1:8" hidden="1" x14ac:dyDescent="0.25">
      <c r="A4200" s="112">
        <v>45570</v>
      </c>
      <c r="B4200" s="21" t="s">
        <v>11068</v>
      </c>
      <c r="C4200" s="13" t="s">
        <v>8384</v>
      </c>
      <c r="D4200" s="764" t="s">
        <v>14552</v>
      </c>
      <c r="E4200" s="22">
        <v>540911</v>
      </c>
      <c r="F4200" s="110"/>
      <c r="G4200" s="782">
        <f t="shared" si="93"/>
        <v>540911</v>
      </c>
      <c r="H4200" s="13"/>
    </row>
    <row r="4201" spans="1:8" hidden="1" x14ac:dyDescent="0.25">
      <c r="A4201" s="112">
        <v>45570</v>
      </c>
      <c r="B4201" s="21" t="s">
        <v>13213</v>
      </c>
      <c r="C4201" s="13" t="s">
        <v>8384</v>
      </c>
      <c r="D4201" s="764" t="s">
        <v>14553</v>
      </c>
      <c r="E4201" s="22">
        <v>22913</v>
      </c>
      <c r="F4201" s="110"/>
      <c r="G4201" s="782">
        <f t="shared" si="93"/>
        <v>22913</v>
      </c>
      <c r="H4201" s="13"/>
    </row>
    <row r="4202" spans="1:8" hidden="1"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hidden="1" x14ac:dyDescent="0.25">
      <c r="A4205" s="112">
        <v>45572</v>
      </c>
      <c r="B4205" s="21" t="s">
        <v>14232</v>
      </c>
      <c r="C4205" s="13" t="s">
        <v>166</v>
      </c>
      <c r="D4205" s="764" t="s">
        <v>14709</v>
      </c>
      <c r="E4205" s="781">
        <v>16758</v>
      </c>
      <c r="F4205" s="213"/>
      <c r="G4205" s="782">
        <f t="shared" si="93"/>
        <v>16758</v>
      </c>
      <c r="H4205" s="53"/>
    </row>
    <row r="4206" spans="1:8" hidden="1" x14ac:dyDescent="0.25">
      <c r="A4206" s="112">
        <v>45573</v>
      </c>
      <c r="B4206" s="21" t="s">
        <v>12671</v>
      </c>
      <c r="C4206" s="13" t="s">
        <v>166</v>
      </c>
      <c r="D4206" s="764" t="s">
        <v>14710</v>
      </c>
      <c r="E4206" s="781">
        <v>73031</v>
      </c>
      <c r="F4206" s="213"/>
      <c r="G4206" s="782">
        <f t="shared" si="93"/>
        <v>73031</v>
      </c>
      <c r="H4206" s="53"/>
    </row>
    <row r="4207" spans="1:8" hidden="1" x14ac:dyDescent="0.25">
      <c r="A4207" s="112">
        <v>45573</v>
      </c>
      <c r="B4207" s="21" t="s">
        <v>6503</v>
      </c>
      <c r="C4207" s="13" t="s">
        <v>8384</v>
      </c>
      <c r="D4207" s="764"/>
      <c r="E4207" s="781"/>
      <c r="F4207" s="783">
        <v>61570</v>
      </c>
      <c r="G4207" s="782">
        <f t="shared" si="93"/>
        <v>-61570</v>
      </c>
      <c r="H4207" s="1214" t="s">
        <v>14554</v>
      </c>
    </row>
    <row r="4208" spans="1:8" hidden="1" x14ac:dyDescent="0.25">
      <c r="A4208" s="112">
        <v>45573</v>
      </c>
      <c r="B4208" s="21" t="s">
        <v>8864</v>
      </c>
      <c r="C4208" s="13" t="s">
        <v>8384</v>
      </c>
      <c r="D4208" s="764"/>
      <c r="E4208" s="781"/>
      <c r="F4208" s="141">
        <v>10256</v>
      </c>
      <c r="G4208" s="782">
        <f t="shared" si="93"/>
        <v>-10256</v>
      </c>
      <c r="H4208" s="1215"/>
    </row>
    <row r="4209" spans="1:8" hidden="1" x14ac:dyDescent="0.25">
      <c r="A4209" s="112">
        <v>45573</v>
      </c>
      <c r="B4209" s="21" t="s">
        <v>12171</v>
      </c>
      <c r="C4209" s="13" t="s">
        <v>8384</v>
      </c>
      <c r="D4209" s="764"/>
      <c r="E4209" s="781"/>
      <c r="F4209" s="141">
        <v>6195</v>
      </c>
      <c r="G4209" s="782">
        <f t="shared" si="93"/>
        <v>-6195</v>
      </c>
      <c r="H4209" s="1215"/>
    </row>
    <row r="4210" spans="1:8" hidden="1" x14ac:dyDescent="0.25">
      <c r="A4210" s="112">
        <v>45573</v>
      </c>
      <c r="B4210" s="21" t="s">
        <v>12594</v>
      </c>
      <c r="C4210" s="13" t="s">
        <v>8384</v>
      </c>
      <c r="D4210" s="764"/>
      <c r="E4210" s="781"/>
      <c r="F4210" s="141">
        <v>313443</v>
      </c>
      <c r="G4210" s="782">
        <f t="shared" si="93"/>
        <v>-313443</v>
      </c>
      <c r="H4210" s="1215"/>
    </row>
    <row r="4211" spans="1:8" hidden="1" x14ac:dyDescent="0.25">
      <c r="A4211" s="112">
        <v>45573</v>
      </c>
      <c r="B4211" s="21" t="s">
        <v>12783</v>
      </c>
      <c r="C4211" s="13" t="s">
        <v>8384</v>
      </c>
      <c r="D4211" s="764"/>
      <c r="E4211" s="781"/>
      <c r="F4211" s="141">
        <v>53024</v>
      </c>
      <c r="G4211" s="782">
        <f t="shared" si="93"/>
        <v>-53024</v>
      </c>
      <c r="H4211" s="1215"/>
    </row>
    <row r="4212" spans="1:8" hidden="1" x14ac:dyDescent="0.25">
      <c r="A4212" s="112">
        <v>45573</v>
      </c>
      <c r="B4212" s="21" t="s">
        <v>13098</v>
      </c>
      <c r="C4212" s="13" t="s">
        <v>8384</v>
      </c>
      <c r="D4212" s="764"/>
      <c r="E4212" s="781"/>
      <c r="F4212" s="141">
        <v>212787</v>
      </c>
      <c r="G4212" s="782">
        <f t="shared" si="93"/>
        <v>-212787</v>
      </c>
      <c r="H4212" s="1215"/>
    </row>
    <row r="4213" spans="1:8" hidden="1" x14ac:dyDescent="0.25">
      <c r="A4213" s="112">
        <v>45573</v>
      </c>
      <c r="B4213" s="21" t="s">
        <v>13240</v>
      </c>
      <c r="C4213" s="13" t="s">
        <v>8384</v>
      </c>
      <c r="D4213" s="764"/>
      <c r="E4213" s="781"/>
      <c r="F4213" s="141">
        <v>60287</v>
      </c>
      <c r="G4213" s="782">
        <f t="shared" si="93"/>
        <v>-60287</v>
      </c>
      <c r="H4213" s="1215"/>
    </row>
    <row r="4214" spans="1:8" hidden="1" x14ac:dyDescent="0.25">
      <c r="A4214" s="112">
        <v>45573</v>
      </c>
      <c r="B4214" s="21" t="s">
        <v>13213</v>
      </c>
      <c r="C4214" s="13" t="s">
        <v>8384</v>
      </c>
      <c r="D4214" s="764"/>
      <c r="E4214" s="781"/>
      <c r="F4214" s="141">
        <v>127621</v>
      </c>
      <c r="G4214" s="782">
        <f t="shared" si="93"/>
        <v>-127621</v>
      </c>
      <c r="H4214" s="1215"/>
    </row>
    <row r="4215" spans="1:8" hidden="1" x14ac:dyDescent="0.25">
      <c r="A4215" s="112">
        <v>45573</v>
      </c>
      <c r="B4215" s="21" t="s">
        <v>13475</v>
      </c>
      <c r="C4215" s="13" t="s">
        <v>8384</v>
      </c>
      <c r="D4215" s="764"/>
      <c r="E4215" s="781"/>
      <c r="F4215" s="141">
        <v>15601</v>
      </c>
      <c r="G4215" s="782">
        <f t="shared" si="93"/>
        <v>-15601</v>
      </c>
      <c r="H4215" s="1215"/>
    </row>
    <row r="4216" spans="1:8" hidden="1" x14ac:dyDescent="0.25">
      <c r="A4216" s="112">
        <v>45573</v>
      </c>
      <c r="B4216" s="21" t="s">
        <v>13279</v>
      </c>
      <c r="C4216" s="13" t="s">
        <v>8384</v>
      </c>
      <c r="D4216" s="764"/>
      <c r="E4216" s="781"/>
      <c r="F4216" s="141">
        <v>40000</v>
      </c>
      <c r="G4216" s="782">
        <f t="shared" si="93"/>
        <v>-40000</v>
      </c>
      <c r="H4216" s="1215"/>
    </row>
    <row r="4217" spans="1:8" hidden="1" x14ac:dyDescent="0.25">
      <c r="A4217" s="112">
        <v>45573</v>
      </c>
      <c r="B4217" s="21" t="s">
        <v>13636</v>
      </c>
      <c r="C4217" s="13" t="s">
        <v>8384</v>
      </c>
      <c r="D4217" s="764"/>
      <c r="E4217" s="781"/>
      <c r="F4217" s="141">
        <v>44559</v>
      </c>
      <c r="G4217" s="782">
        <f t="shared" si="93"/>
        <v>-44559</v>
      </c>
      <c r="H4217" s="1215"/>
    </row>
    <row r="4218" spans="1:8" hidden="1" x14ac:dyDescent="0.25">
      <c r="A4218" s="112">
        <v>45573</v>
      </c>
      <c r="B4218" s="21" t="s">
        <v>13278</v>
      </c>
      <c r="C4218" s="13" t="s">
        <v>8384</v>
      </c>
      <c r="D4218" s="764"/>
      <c r="E4218" s="781"/>
      <c r="F4218" s="141">
        <v>39181</v>
      </c>
      <c r="G4218" s="782">
        <f t="shared" si="93"/>
        <v>-39181</v>
      </c>
      <c r="H4218" s="1215"/>
    </row>
    <row r="4219" spans="1:8" hidden="1" x14ac:dyDescent="0.25">
      <c r="A4219" s="112">
        <v>45573</v>
      </c>
      <c r="B4219" s="21" t="s">
        <v>13935</v>
      </c>
      <c r="C4219" s="13" t="s">
        <v>8384</v>
      </c>
      <c r="D4219" s="764"/>
      <c r="E4219" s="781"/>
      <c r="F4219" s="141">
        <v>9340</v>
      </c>
      <c r="G4219" s="782">
        <f t="shared" si="93"/>
        <v>-9340</v>
      </c>
      <c r="H4219" s="1215"/>
    </row>
    <row r="4220" spans="1:8" ht="16.5" hidden="1" thickBot="1" x14ac:dyDescent="0.3">
      <c r="A4220" s="112">
        <v>45573</v>
      </c>
      <c r="B4220" s="21" t="s">
        <v>11068</v>
      </c>
      <c r="C4220" s="13" t="s">
        <v>8384</v>
      </c>
      <c r="D4220" s="764"/>
      <c r="E4220" s="781"/>
      <c r="F4220" s="784">
        <v>506136</v>
      </c>
      <c r="G4220" s="782">
        <f t="shared" si="93"/>
        <v>-506136</v>
      </c>
      <c r="H4220" s="1216"/>
    </row>
    <row r="4221" spans="1:8" hidden="1" x14ac:dyDescent="0.25">
      <c r="A4221" s="112">
        <v>45573</v>
      </c>
      <c r="B4221" s="21" t="s">
        <v>11068</v>
      </c>
      <c r="C4221" s="13" t="s">
        <v>13116</v>
      </c>
      <c r="D4221" s="764"/>
      <c r="E4221" s="781"/>
      <c r="F4221" s="151">
        <v>715771</v>
      </c>
      <c r="G4221" s="782">
        <f t="shared" si="93"/>
        <v>-715771</v>
      </c>
      <c r="H4221" s="1228" t="s">
        <v>14523</v>
      </c>
    </row>
    <row r="4222" spans="1:8" hidden="1" x14ac:dyDescent="0.25">
      <c r="A4222" s="112">
        <v>45573</v>
      </c>
      <c r="B4222" s="21" t="s">
        <v>10559</v>
      </c>
      <c r="C4222" s="13" t="s">
        <v>13116</v>
      </c>
      <c r="D4222" s="764"/>
      <c r="E4222" s="781"/>
      <c r="F4222" s="141">
        <v>60000</v>
      </c>
      <c r="G4222" s="782">
        <f t="shared" si="93"/>
        <v>-60000</v>
      </c>
      <c r="H4222" s="1229"/>
    </row>
    <row r="4223" spans="1:8" hidden="1" x14ac:dyDescent="0.25">
      <c r="A4223" s="112">
        <v>45573</v>
      </c>
      <c r="B4223" s="21" t="s">
        <v>12774</v>
      </c>
      <c r="C4223" s="13" t="s">
        <v>13116</v>
      </c>
      <c r="D4223" s="764"/>
      <c r="E4223" s="781"/>
      <c r="F4223" s="141">
        <v>80000</v>
      </c>
      <c r="G4223" s="782">
        <f t="shared" si="93"/>
        <v>-80000</v>
      </c>
      <c r="H4223" s="1229"/>
    </row>
    <row r="4224" spans="1:8" hidden="1" x14ac:dyDescent="0.25">
      <c r="A4224" s="112">
        <v>45573</v>
      </c>
      <c r="B4224" s="21" t="s">
        <v>13279</v>
      </c>
      <c r="C4224" s="13" t="s">
        <v>13116</v>
      </c>
      <c r="D4224" s="764"/>
      <c r="E4224" s="781"/>
      <c r="F4224" s="141">
        <v>40000</v>
      </c>
      <c r="G4224" s="782">
        <f t="shared" si="93"/>
        <v>-40000</v>
      </c>
      <c r="H4224" s="1229"/>
    </row>
    <row r="4225" spans="1:8" hidden="1" x14ac:dyDescent="0.25">
      <c r="A4225" s="112">
        <v>45573</v>
      </c>
      <c r="B4225" s="21" t="s">
        <v>13278</v>
      </c>
      <c r="C4225" s="13" t="s">
        <v>13116</v>
      </c>
      <c r="D4225" s="764"/>
      <c r="E4225" s="781"/>
      <c r="F4225" s="141">
        <v>40000</v>
      </c>
      <c r="G4225" s="782">
        <f t="shared" si="93"/>
        <v>-40000</v>
      </c>
      <c r="H4225" s="1229"/>
    </row>
    <row r="4226" spans="1:8" hidden="1" x14ac:dyDescent="0.25">
      <c r="A4226" s="112">
        <v>45573</v>
      </c>
      <c r="B4226" s="21" t="s">
        <v>13904</v>
      </c>
      <c r="C4226" s="13" t="s">
        <v>13116</v>
      </c>
      <c r="D4226" s="764"/>
      <c r="E4226" s="781"/>
      <c r="F4226" s="141">
        <v>57229</v>
      </c>
      <c r="G4226" s="782">
        <f t="shared" si="93"/>
        <v>-57229</v>
      </c>
      <c r="H4226" s="1229"/>
    </row>
    <row r="4227" spans="1:8" ht="16.5" hidden="1" thickBot="1" x14ac:dyDescent="0.3">
      <c r="A4227" s="112">
        <v>45573</v>
      </c>
      <c r="B4227" s="21" t="s">
        <v>13297</v>
      </c>
      <c r="C4227" s="13" t="s">
        <v>13116</v>
      </c>
      <c r="D4227" s="764"/>
      <c r="E4227" s="781"/>
      <c r="F4227" s="784">
        <v>7000</v>
      </c>
      <c r="G4227" s="782">
        <f t="shared" si="93"/>
        <v>-7000</v>
      </c>
      <c r="H4227" s="1230"/>
    </row>
    <row r="4228" spans="1:8" hidden="1" x14ac:dyDescent="0.25">
      <c r="A4228" s="112">
        <v>45574</v>
      </c>
      <c r="B4228" s="21" t="s">
        <v>12251</v>
      </c>
      <c r="C4228" s="13" t="s">
        <v>169</v>
      </c>
      <c r="D4228" s="764"/>
      <c r="E4228" s="781"/>
      <c r="F4228" s="783">
        <v>5773</v>
      </c>
      <c r="G4228" s="782">
        <f t="shared" si="93"/>
        <v>-5773</v>
      </c>
      <c r="H4228" s="1214" t="s">
        <v>14531</v>
      </c>
    </row>
    <row r="4229" spans="1:8" hidden="1" x14ac:dyDescent="0.25">
      <c r="A4229" s="112">
        <v>45574</v>
      </c>
      <c r="B4229" s="21" t="s">
        <v>11068</v>
      </c>
      <c r="C4229" s="13" t="s">
        <v>169</v>
      </c>
      <c r="D4229" s="764"/>
      <c r="E4229" s="781"/>
      <c r="F4229" s="141">
        <v>199303</v>
      </c>
      <c r="G4229" s="782">
        <f t="shared" si="93"/>
        <v>-199303</v>
      </c>
      <c r="H4229" s="1215"/>
    </row>
    <row r="4230" spans="1:8" hidden="1" x14ac:dyDescent="0.25">
      <c r="A4230" s="112">
        <v>45574</v>
      </c>
      <c r="B4230" s="21" t="s">
        <v>10890</v>
      </c>
      <c r="C4230" s="13" t="s">
        <v>169</v>
      </c>
      <c r="D4230" s="764"/>
      <c r="E4230" s="781"/>
      <c r="F4230" s="141">
        <v>9908</v>
      </c>
      <c r="G4230" s="782">
        <f t="shared" si="93"/>
        <v>-9908</v>
      </c>
      <c r="H4230" s="1215"/>
    </row>
    <row r="4231" spans="1:8" hidden="1" x14ac:dyDescent="0.25">
      <c r="A4231" s="112">
        <v>45574</v>
      </c>
      <c r="B4231" s="21" t="s">
        <v>11864</v>
      </c>
      <c r="C4231" s="13" t="s">
        <v>169</v>
      </c>
      <c r="D4231" s="764"/>
      <c r="E4231" s="781"/>
      <c r="F4231" s="141">
        <v>2741</v>
      </c>
      <c r="G4231" s="782">
        <f t="shared" si="93"/>
        <v>-2741</v>
      </c>
      <c r="H4231" s="1215"/>
    </row>
    <row r="4232" spans="1:8" hidden="1" x14ac:dyDescent="0.25">
      <c r="A4232" s="112">
        <v>45574</v>
      </c>
      <c r="B4232" s="21" t="s">
        <v>13240</v>
      </c>
      <c r="C4232" s="13" t="s">
        <v>169</v>
      </c>
      <c r="D4232" s="764"/>
      <c r="E4232" s="781"/>
      <c r="F4232" s="141">
        <v>15025</v>
      </c>
      <c r="G4232" s="782">
        <f t="shared" si="93"/>
        <v>-15025</v>
      </c>
      <c r="H4232" s="1215"/>
    </row>
    <row r="4233" spans="1:8" ht="16.5" hidden="1" thickBot="1" x14ac:dyDescent="0.3">
      <c r="A4233" s="112">
        <v>45574</v>
      </c>
      <c r="B4233" s="21" t="s">
        <v>13213</v>
      </c>
      <c r="C4233" s="13" t="s">
        <v>169</v>
      </c>
      <c r="D4233" s="764"/>
      <c r="E4233" s="781"/>
      <c r="F4233" s="784">
        <v>67250</v>
      </c>
      <c r="G4233" s="782">
        <f t="shared" si="93"/>
        <v>-67250</v>
      </c>
      <c r="H4233" s="1216"/>
    </row>
    <row r="4234" spans="1:8" hidden="1" x14ac:dyDescent="0.25">
      <c r="A4234" s="112">
        <v>45574</v>
      </c>
      <c r="B4234" s="21" t="s">
        <v>13240</v>
      </c>
      <c r="C4234" s="13" t="s">
        <v>12350</v>
      </c>
      <c r="D4234" s="764" t="s">
        <v>14634</v>
      </c>
      <c r="E4234" s="781">
        <v>51600</v>
      </c>
      <c r="F4234" s="213"/>
      <c r="G4234" s="782">
        <f t="shared" si="93"/>
        <v>51600</v>
      </c>
      <c r="H4234" s="342"/>
    </row>
    <row r="4235" spans="1:8" hidden="1" x14ac:dyDescent="0.25">
      <c r="A4235" s="112">
        <v>45574</v>
      </c>
      <c r="B4235" s="21" t="s">
        <v>14539</v>
      </c>
      <c r="C4235" s="13" t="s">
        <v>1062</v>
      </c>
      <c r="D4235" s="764" t="s">
        <v>14637</v>
      </c>
      <c r="E4235" s="781">
        <v>130060</v>
      </c>
      <c r="F4235" s="213"/>
      <c r="G4235" s="782">
        <f t="shared" si="93"/>
        <v>130060</v>
      </c>
      <c r="H4235" s="342"/>
    </row>
    <row r="4236" spans="1:8" hidden="1" x14ac:dyDescent="0.25">
      <c r="A4236" s="112">
        <v>45575</v>
      </c>
      <c r="B4236" s="21" t="s">
        <v>12671</v>
      </c>
      <c r="C4236" s="13" t="s">
        <v>12350</v>
      </c>
      <c r="D4236" s="764" t="s">
        <v>14635</v>
      </c>
      <c r="E4236" s="781">
        <v>178667</v>
      </c>
      <c r="F4236" s="213"/>
      <c r="G4236" s="782">
        <f t="shared" si="93"/>
        <v>178667</v>
      </c>
      <c r="H4236" s="342"/>
    </row>
    <row r="4237" spans="1:8" hidden="1" x14ac:dyDescent="0.25">
      <c r="A4237" s="112">
        <v>45575</v>
      </c>
      <c r="B4237" s="21" t="s">
        <v>13278</v>
      </c>
      <c r="C4237" s="13" t="s">
        <v>8384</v>
      </c>
      <c r="D4237" s="764" t="s">
        <v>14744</v>
      </c>
      <c r="E4237" s="781">
        <v>37897</v>
      </c>
      <c r="F4237" s="213"/>
      <c r="G4237" s="782">
        <f t="shared" si="93"/>
        <v>37897</v>
      </c>
      <c r="H4237" s="342"/>
    </row>
    <row r="4238" spans="1:8" hidden="1" x14ac:dyDescent="0.25">
      <c r="A4238" s="112">
        <v>45576</v>
      </c>
      <c r="B4238" s="21" t="s">
        <v>11423</v>
      </c>
      <c r="C4238" s="13" t="s">
        <v>5680</v>
      </c>
      <c r="D4238" s="764"/>
      <c r="E4238" s="22"/>
      <c r="F4238" s="111">
        <v>100000</v>
      </c>
      <c r="G4238" s="14">
        <f t="shared" si="93"/>
        <v>-100000</v>
      </c>
      <c r="H4238" s="13" t="s">
        <v>14578</v>
      </c>
    </row>
    <row r="4239" spans="1:8" hidden="1" x14ac:dyDescent="0.25">
      <c r="A4239" s="112">
        <v>45576</v>
      </c>
      <c r="B4239" s="21" t="s">
        <v>6503</v>
      </c>
      <c r="C4239" s="13" t="s">
        <v>7465</v>
      </c>
      <c r="D4239" s="764"/>
      <c r="E4239" s="22"/>
      <c r="F4239" s="19">
        <v>80000</v>
      </c>
      <c r="G4239" s="14">
        <f t="shared" si="93"/>
        <v>-80000</v>
      </c>
      <c r="H4239" s="13" t="s">
        <v>14586</v>
      </c>
    </row>
    <row r="4240" spans="1:8" hidden="1" x14ac:dyDescent="0.25">
      <c r="A4240" s="112">
        <v>45577</v>
      </c>
      <c r="B4240" s="21" t="s">
        <v>12388</v>
      </c>
      <c r="C4240" s="13" t="s">
        <v>12457</v>
      </c>
      <c r="D4240" s="764"/>
      <c r="E4240" s="22"/>
      <c r="F4240" s="19">
        <v>300000</v>
      </c>
      <c r="G4240" s="14">
        <f t="shared" si="93"/>
        <v>-300000</v>
      </c>
      <c r="H4240" s="13" t="s">
        <v>13982</v>
      </c>
    </row>
    <row r="4241" spans="1:8" hidden="1" x14ac:dyDescent="0.25">
      <c r="A4241" s="112">
        <v>45577</v>
      </c>
      <c r="B4241" s="21" t="s">
        <v>14351</v>
      </c>
      <c r="C4241" s="13" t="s">
        <v>1062</v>
      </c>
      <c r="D4241" s="764" t="s">
        <v>14638</v>
      </c>
      <c r="E4241" s="22">
        <v>33100</v>
      </c>
      <c r="F4241" s="19"/>
      <c r="G4241" s="14">
        <f t="shared" si="93"/>
        <v>33100</v>
      </c>
      <c r="H4241" s="13"/>
    </row>
    <row r="4242" spans="1:8" hidden="1" x14ac:dyDescent="0.25">
      <c r="A4242" s="112">
        <v>45579</v>
      </c>
      <c r="B4242" s="21" t="s">
        <v>13098</v>
      </c>
      <c r="C4242" s="13" t="s">
        <v>12350</v>
      </c>
      <c r="D4242" s="764"/>
      <c r="E4242" s="22"/>
      <c r="F4242" s="19">
        <v>3003000</v>
      </c>
      <c r="G4242" s="14">
        <f t="shared" si="93"/>
        <v>-3003000</v>
      </c>
      <c r="H4242" s="13" t="s">
        <v>14601</v>
      </c>
    </row>
    <row r="4243" spans="1:8" hidden="1" x14ac:dyDescent="0.25">
      <c r="A4243" s="112">
        <v>45579</v>
      </c>
      <c r="B4243" s="21" t="s">
        <v>12388</v>
      </c>
      <c r="C4243" s="13" t="s">
        <v>166</v>
      </c>
      <c r="D4243" s="764" t="s">
        <v>14711</v>
      </c>
      <c r="E4243" s="22">
        <v>14800</v>
      </c>
      <c r="F4243" s="19"/>
      <c r="G4243" s="14">
        <f t="shared" si="93"/>
        <v>14800</v>
      </c>
      <c r="H4243" s="13"/>
    </row>
    <row r="4244" spans="1:8" hidden="1" x14ac:dyDescent="0.25">
      <c r="A4244" s="112">
        <v>45579</v>
      </c>
      <c r="B4244" s="21" t="s">
        <v>14232</v>
      </c>
      <c r="C4244" s="13" t="s">
        <v>1062</v>
      </c>
      <c r="D4244" s="764" t="s">
        <v>14639</v>
      </c>
      <c r="E4244" s="22">
        <v>18000</v>
      </c>
      <c r="F4244" s="19"/>
      <c r="G4244" s="14">
        <f t="shared" si="93"/>
        <v>18000</v>
      </c>
      <c r="H4244" s="13"/>
    </row>
    <row r="4245" spans="1:8" hidden="1" x14ac:dyDescent="0.25">
      <c r="A4245" s="112">
        <v>45580</v>
      </c>
      <c r="B4245" s="21" t="s">
        <v>14232</v>
      </c>
      <c r="C4245" s="13" t="s">
        <v>1062</v>
      </c>
      <c r="D4245" s="764" t="s">
        <v>14640</v>
      </c>
      <c r="E4245" s="22">
        <v>44550</v>
      </c>
      <c r="F4245" s="19"/>
      <c r="G4245" s="14">
        <f t="shared" si="93"/>
        <v>44550</v>
      </c>
      <c r="H4245" s="13"/>
    </row>
    <row r="4246" spans="1:8" hidden="1" x14ac:dyDescent="0.25">
      <c r="A4246" s="112">
        <v>45580</v>
      </c>
      <c r="B4246" s="21" t="s">
        <v>14351</v>
      </c>
      <c r="C4246" s="13" t="s">
        <v>1062</v>
      </c>
      <c r="D4246" s="764" t="s">
        <v>14641</v>
      </c>
      <c r="E4246" s="22">
        <v>4080</v>
      </c>
      <c r="F4246" s="19"/>
      <c r="G4246" s="14">
        <f t="shared" si="93"/>
        <v>4080</v>
      </c>
      <c r="H4246" s="13"/>
    </row>
    <row r="4247" spans="1:8" hidden="1" x14ac:dyDescent="0.25">
      <c r="A4247" s="112">
        <v>45580</v>
      </c>
      <c r="B4247" s="21" t="s">
        <v>14351</v>
      </c>
      <c r="C4247" s="13" t="s">
        <v>166</v>
      </c>
      <c r="D4247" s="764" t="s">
        <v>14712</v>
      </c>
      <c r="E4247" s="22">
        <v>22772</v>
      </c>
      <c r="F4247" s="19"/>
      <c r="G4247" s="14">
        <f t="shared" si="93"/>
        <v>22772</v>
      </c>
      <c r="H4247" s="13"/>
    </row>
    <row r="4248" spans="1:8" hidden="1" x14ac:dyDescent="0.25">
      <c r="A4248" s="112">
        <v>45580</v>
      </c>
      <c r="B4248" s="21" t="s">
        <v>13165</v>
      </c>
      <c r="C4248" s="13" t="s">
        <v>166</v>
      </c>
      <c r="D4248" s="764" t="s">
        <v>14713</v>
      </c>
      <c r="E4248" s="22">
        <v>30500</v>
      </c>
      <c r="F4248" s="19"/>
      <c r="G4248" s="14">
        <f t="shared" si="93"/>
        <v>30500</v>
      </c>
      <c r="H4248" s="13"/>
    </row>
    <row r="4249" spans="1:8" hidden="1" x14ac:dyDescent="0.25">
      <c r="A4249" s="112">
        <v>45581</v>
      </c>
      <c r="B4249" s="21" t="s">
        <v>12388</v>
      </c>
      <c r="C4249" s="13" t="s">
        <v>7240</v>
      </c>
      <c r="D4249" s="764"/>
      <c r="E4249" s="22"/>
      <c r="F4249" s="19">
        <v>500000</v>
      </c>
      <c r="G4249" s="14">
        <f t="shared" si="93"/>
        <v>-500000</v>
      </c>
      <c r="H4249" s="13" t="s">
        <v>14612</v>
      </c>
    </row>
    <row r="4250" spans="1:8" hidden="1" x14ac:dyDescent="0.25">
      <c r="A4250" s="112">
        <v>45581</v>
      </c>
      <c r="B4250" s="21" t="s">
        <v>11068</v>
      </c>
      <c r="C4250" s="13" t="s">
        <v>13276</v>
      </c>
      <c r="D4250" s="764" t="s">
        <v>10255</v>
      </c>
      <c r="E4250" s="22">
        <v>199525</v>
      </c>
      <c r="F4250" s="19"/>
      <c r="G4250" s="14">
        <f t="shared" si="93"/>
        <v>199525</v>
      </c>
      <c r="H4250" s="13"/>
    </row>
    <row r="4251" spans="1:8" hidden="1" x14ac:dyDescent="0.25">
      <c r="A4251" s="112">
        <v>45581</v>
      </c>
      <c r="B4251" s="21" t="s">
        <v>11068</v>
      </c>
      <c r="C4251" s="13" t="s">
        <v>13276</v>
      </c>
      <c r="D4251" s="764" t="s">
        <v>11250</v>
      </c>
      <c r="E4251" s="22">
        <v>40000</v>
      </c>
      <c r="F4251" s="19"/>
      <c r="G4251" s="14">
        <f t="shared" si="93"/>
        <v>40000</v>
      </c>
      <c r="H4251" s="13"/>
    </row>
    <row r="4252" spans="1:8" hidden="1" x14ac:dyDescent="0.25">
      <c r="A4252" s="112">
        <v>45581</v>
      </c>
      <c r="B4252" s="21" t="s">
        <v>11068</v>
      </c>
      <c r="C4252" s="13" t="s">
        <v>13276</v>
      </c>
      <c r="D4252" s="764" t="s">
        <v>14630</v>
      </c>
      <c r="E4252" s="22">
        <v>28083</v>
      </c>
      <c r="F4252" s="19"/>
      <c r="G4252" s="14">
        <f t="shared" si="93"/>
        <v>28083</v>
      </c>
      <c r="H4252" s="13"/>
    </row>
    <row r="4253" spans="1:8" hidden="1" x14ac:dyDescent="0.25">
      <c r="A4253" s="112">
        <v>45581</v>
      </c>
      <c r="B4253" s="21" t="s">
        <v>14539</v>
      </c>
      <c r="C4253" s="13" t="s">
        <v>8384</v>
      </c>
      <c r="D4253" s="764" t="s">
        <v>14745</v>
      </c>
      <c r="E4253" s="22">
        <v>380610</v>
      </c>
      <c r="F4253" s="19"/>
      <c r="G4253" s="14">
        <f t="shared" si="93"/>
        <v>380610</v>
      </c>
      <c r="H4253" s="13"/>
    </row>
    <row r="4254" spans="1:8" hidden="1" x14ac:dyDescent="0.25">
      <c r="A4254" s="112">
        <v>45581</v>
      </c>
      <c r="B4254" s="21" t="s">
        <v>12671</v>
      </c>
      <c r="C4254" s="13" t="s">
        <v>8384</v>
      </c>
      <c r="D4254" s="764" t="s">
        <v>14746</v>
      </c>
      <c r="E4254" s="22">
        <v>15085</v>
      </c>
      <c r="F4254" s="19"/>
      <c r="G4254" s="14">
        <f t="shared" si="93"/>
        <v>15085</v>
      </c>
      <c r="H4254" s="13"/>
    </row>
    <row r="4255" spans="1:8" hidden="1" x14ac:dyDescent="0.25">
      <c r="A4255" s="112">
        <v>45581</v>
      </c>
      <c r="B4255" s="21" t="s">
        <v>14232</v>
      </c>
      <c r="C4255" s="13" t="s">
        <v>7240</v>
      </c>
      <c r="D4255" s="764" t="s">
        <v>10136</v>
      </c>
      <c r="E4255" s="22">
        <v>696878</v>
      </c>
      <c r="F4255" s="19"/>
      <c r="G4255" s="14">
        <f t="shared" si="93"/>
        <v>696878</v>
      </c>
      <c r="H4255" s="13"/>
    </row>
    <row r="4256" spans="1:8" hidden="1" x14ac:dyDescent="0.25">
      <c r="A4256" s="112">
        <v>45581</v>
      </c>
      <c r="B4256" s="21" t="s">
        <v>12388</v>
      </c>
      <c r="C4256" s="13" t="s">
        <v>7240</v>
      </c>
      <c r="D4256" s="764" t="s">
        <v>9952</v>
      </c>
      <c r="E4256" s="22">
        <v>165440</v>
      </c>
      <c r="F4256" s="19"/>
      <c r="G4256" s="14">
        <f t="shared" si="93"/>
        <v>165440</v>
      </c>
      <c r="H4256" s="13"/>
    </row>
    <row r="4257" spans="1:8" hidden="1"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hidden="1" x14ac:dyDescent="0.25">
      <c r="A4259" s="112">
        <v>45583</v>
      </c>
      <c r="B4259" s="21" t="s">
        <v>13240</v>
      </c>
      <c r="C4259" s="13" t="s">
        <v>12350</v>
      </c>
      <c r="D4259" s="764" t="s">
        <v>14707</v>
      </c>
      <c r="E4259" s="22">
        <v>9510</v>
      </c>
      <c r="F4259" s="19"/>
      <c r="G4259" s="14">
        <f t="shared" si="93"/>
        <v>9510</v>
      </c>
      <c r="H4259" s="13"/>
    </row>
    <row r="4260" spans="1:8" hidden="1" x14ac:dyDescent="0.25">
      <c r="A4260" s="112">
        <v>45584</v>
      </c>
      <c r="B4260" s="21" t="s">
        <v>9344</v>
      </c>
      <c r="C4260" s="13" t="s">
        <v>12350</v>
      </c>
      <c r="D4260" s="764" t="s">
        <v>14708</v>
      </c>
      <c r="E4260" s="22">
        <v>14000</v>
      </c>
      <c r="F4260" s="19"/>
      <c r="G4260" s="14">
        <f t="shared" si="93"/>
        <v>14000</v>
      </c>
      <c r="H4260" s="13"/>
    </row>
    <row r="4261" spans="1:8" hidden="1" x14ac:dyDescent="0.25">
      <c r="A4261" s="112">
        <v>45584</v>
      </c>
      <c r="B4261" s="21" t="s">
        <v>14232</v>
      </c>
      <c r="C4261" s="13" t="s">
        <v>1062</v>
      </c>
      <c r="D4261" s="764" t="s">
        <v>14689</v>
      </c>
      <c r="E4261" s="22">
        <v>47550</v>
      </c>
      <c r="F4261" s="19"/>
      <c r="G4261" s="14">
        <f t="shared" si="93"/>
        <v>47550</v>
      </c>
      <c r="H4261" s="13"/>
    </row>
    <row r="4262" spans="1:8" hidden="1" x14ac:dyDescent="0.25">
      <c r="A4262" s="112">
        <v>45584</v>
      </c>
      <c r="B4262" s="21" t="s">
        <v>14539</v>
      </c>
      <c r="C4262" s="13" t="s">
        <v>1062</v>
      </c>
      <c r="D4262" s="764" t="s">
        <v>14690</v>
      </c>
      <c r="E4262" s="22">
        <v>3300</v>
      </c>
      <c r="F4262" s="19"/>
      <c r="G4262" s="14">
        <f t="shared" si="93"/>
        <v>3300</v>
      </c>
      <c r="H4262" s="13"/>
    </row>
    <row r="4263" spans="1:8" hidden="1" x14ac:dyDescent="0.25">
      <c r="A4263" s="112">
        <v>45584</v>
      </c>
      <c r="B4263" s="21" t="s">
        <v>14351</v>
      </c>
      <c r="C4263" s="13" t="s">
        <v>1062</v>
      </c>
      <c r="D4263" s="764" t="s">
        <v>14691</v>
      </c>
      <c r="E4263" s="22">
        <v>7200</v>
      </c>
      <c r="F4263" s="19"/>
      <c r="G4263" s="14">
        <f t="shared" si="93"/>
        <v>7200</v>
      </c>
      <c r="H4263" s="13"/>
    </row>
    <row r="4264" spans="1:8" hidden="1" x14ac:dyDescent="0.25">
      <c r="A4264" s="112">
        <v>45584</v>
      </c>
      <c r="B4264" s="21" t="s">
        <v>14351</v>
      </c>
      <c r="C4264" s="13" t="s">
        <v>1062</v>
      </c>
      <c r="D4264" s="764" t="s">
        <v>14692</v>
      </c>
      <c r="E4264" s="22">
        <v>162000</v>
      </c>
      <c r="F4264" s="19"/>
      <c r="G4264" s="14">
        <f t="shared" si="93"/>
        <v>162000</v>
      </c>
      <c r="H4264" s="13"/>
    </row>
    <row r="4265" spans="1:8" hidden="1" x14ac:dyDescent="0.25">
      <c r="A4265" s="112">
        <v>45584</v>
      </c>
      <c r="B4265" s="21" t="s">
        <v>12388</v>
      </c>
      <c r="C4265" s="13" t="s">
        <v>7240</v>
      </c>
      <c r="D4265" s="764" t="s">
        <v>9953</v>
      </c>
      <c r="E4265" s="22">
        <v>179356</v>
      </c>
      <c r="F4265" s="19"/>
      <c r="G4265" s="14">
        <f t="shared" si="93"/>
        <v>179356</v>
      </c>
      <c r="H4265" s="13"/>
    </row>
    <row r="4266" spans="1:8" hidden="1" x14ac:dyDescent="0.25">
      <c r="A4266" s="112">
        <v>45586</v>
      </c>
      <c r="B4266" s="21" t="s">
        <v>12388</v>
      </c>
      <c r="C4266" s="13" t="s">
        <v>1062</v>
      </c>
      <c r="D4266" s="764" t="s">
        <v>14693</v>
      </c>
      <c r="E4266" s="22">
        <v>3347</v>
      </c>
      <c r="F4266" s="19"/>
      <c r="G4266" s="14">
        <f t="shared" si="93"/>
        <v>3347</v>
      </c>
      <c r="H4266" s="13"/>
    </row>
    <row r="4267" spans="1:8" hidden="1" x14ac:dyDescent="0.25">
      <c r="A4267" s="112">
        <v>45587</v>
      </c>
      <c r="B4267" s="21" t="s">
        <v>14351</v>
      </c>
      <c r="C4267" s="13" t="s">
        <v>8384</v>
      </c>
      <c r="D4267" s="764" t="s">
        <v>14747</v>
      </c>
      <c r="E4267" s="22">
        <v>1062531</v>
      </c>
      <c r="F4267" s="19"/>
      <c r="G4267" s="14">
        <f t="shared" si="93"/>
        <v>1062531</v>
      </c>
      <c r="H4267" s="13"/>
    </row>
    <row r="4268" spans="1:8" hidden="1" x14ac:dyDescent="0.25">
      <c r="A4268" s="112">
        <v>45587</v>
      </c>
      <c r="B4268" s="21" t="s">
        <v>11068</v>
      </c>
      <c r="C4268" s="13" t="s">
        <v>8384</v>
      </c>
      <c r="D4268" s="764" t="s">
        <v>14748</v>
      </c>
      <c r="E4268" s="22">
        <v>168878</v>
      </c>
      <c r="F4268" s="19"/>
      <c r="G4268" s="14">
        <f t="shared" si="93"/>
        <v>168878</v>
      </c>
      <c r="H4268" s="13"/>
    </row>
    <row r="4269" spans="1:8" hidden="1" x14ac:dyDescent="0.25">
      <c r="A4269" s="112">
        <v>45587</v>
      </c>
      <c r="B4269" s="21" t="s">
        <v>15260</v>
      </c>
      <c r="C4269" s="13" t="s">
        <v>8384</v>
      </c>
      <c r="D4269" s="764" t="s">
        <v>14749</v>
      </c>
      <c r="E4269" s="22">
        <v>20784</v>
      </c>
      <c r="F4269" s="19"/>
      <c r="G4269" s="14">
        <f t="shared" si="93"/>
        <v>20784</v>
      </c>
      <c r="H4269" s="13"/>
    </row>
    <row r="4270" spans="1:8" hidden="1" x14ac:dyDescent="0.25">
      <c r="A4270" s="112">
        <v>45587</v>
      </c>
      <c r="B4270" s="21" t="s">
        <v>12388</v>
      </c>
      <c r="C4270" s="13" t="s">
        <v>7240</v>
      </c>
      <c r="D4270" s="764" t="s">
        <v>9954</v>
      </c>
      <c r="E4270" s="22">
        <v>93110</v>
      </c>
      <c r="F4270" s="19"/>
      <c r="G4270" s="14">
        <f t="shared" si="93"/>
        <v>93110</v>
      </c>
      <c r="H4270" s="13"/>
    </row>
    <row r="4271" spans="1:8" hidden="1" x14ac:dyDescent="0.25">
      <c r="A4271" s="112">
        <v>45587</v>
      </c>
      <c r="B4271" s="21" t="s">
        <v>12388</v>
      </c>
      <c r="C4271" s="13" t="s">
        <v>7240</v>
      </c>
      <c r="D4271" s="764" t="s">
        <v>10137</v>
      </c>
      <c r="E4271" s="22">
        <v>5444</v>
      </c>
      <c r="F4271" s="19"/>
      <c r="G4271" s="14">
        <f t="shared" si="93"/>
        <v>5444</v>
      </c>
      <c r="H4271" s="13"/>
    </row>
    <row r="4272" spans="1:8" hidden="1" x14ac:dyDescent="0.25">
      <c r="A4272" s="112">
        <v>45588</v>
      </c>
      <c r="B4272" s="21" t="s">
        <v>14539</v>
      </c>
      <c r="C4272" s="13" t="s">
        <v>13276</v>
      </c>
      <c r="D4272" s="764"/>
      <c r="E4272" s="22"/>
      <c r="F4272" s="19">
        <v>37000</v>
      </c>
      <c r="G4272" s="14">
        <f t="shared" si="93"/>
        <v>-37000</v>
      </c>
      <c r="H4272" s="13" t="s">
        <v>6504</v>
      </c>
    </row>
    <row r="4273" spans="1:8" hidden="1" x14ac:dyDescent="0.25">
      <c r="A4273" s="112">
        <v>45588</v>
      </c>
      <c r="B4273" s="21" t="s">
        <v>14539</v>
      </c>
      <c r="C4273" s="13" t="s">
        <v>8384</v>
      </c>
      <c r="D4273" s="764" t="s">
        <v>14750</v>
      </c>
      <c r="E4273" s="22">
        <v>278844</v>
      </c>
      <c r="F4273" s="19"/>
      <c r="G4273" s="14">
        <f t="shared" si="93"/>
        <v>278844</v>
      </c>
      <c r="H4273" s="13"/>
    </row>
    <row r="4274" spans="1:8" hidden="1" x14ac:dyDescent="0.25">
      <c r="A4274" s="112">
        <v>45588</v>
      </c>
      <c r="B4274" s="21" t="s">
        <v>11068</v>
      </c>
      <c r="C4274" s="13" t="s">
        <v>13276</v>
      </c>
      <c r="D4274" s="764" t="s">
        <v>14812</v>
      </c>
      <c r="E4274" s="22">
        <v>120080</v>
      </c>
      <c r="F4274" s="19"/>
      <c r="G4274" s="14">
        <f t="shared" si="93"/>
        <v>120080</v>
      </c>
      <c r="H4274" s="13"/>
    </row>
    <row r="4275" spans="1:8" hidden="1" x14ac:dyDescent="0.25">
      <c r="A4275" s="112">
        <v>45588</v>
      </c>
      <c r="B4275" s="21" t="s">
        <v>14539</v>
      </c>
      <c r="C4275" s="13" t="s">
        <v>13276</v>
      </c>
      <c r="D4275" s="764" t="s">
        <v>14813</v>
      </c>
      <c r="E4275" s="22">
        <v>239428</v>
      </c>
      <c r="F4275" s="19"/>
      <c r="G4275" s="14">
        <f t="shared" si="93"/>
        <v>239428</v>
      </c>
      <c r="H4275" s="13"/>
    </row>
    <row r="4276" spans="1:8" hidden="1" x14ac:dyDescent="0.25">
      <c r="A4276" s="112">
        <v>45588</v>
      </c>
      <c r="B4276" s="21" t="s">
        <v>14539</v>
      </c>
      <c r="C4276" s="13" t="s">
        <v>166</v>
      </c>
      <c r="D4276" s="764" t="s">
        <v>14819</v>
      </c>
      <c r="E4276" s="22">
        <v>132000</v>
      </c>
      <c r="F4276" s="19"/>
      <c r="G4276" s="14">
        <f t="shared" si="93"/>
        <v>132000</v>
      </c>
      <c r="H4276" s="13"/>
    </row>
    <row r="4277" spans="1:8" hidden="1" x14ac:dyDescent="0.25">
      <c r="A4277" s="112">
        <v>45588</v>
      </c>
      <c r="B4277" s="21" t="s">
        <v>11068</v>
      </c>
      <c r="C4277" s="13" t="s">
        <v>166</v>
      </c>
      <c r="D4277" s="764" t="s">
        <v>14820</v>
      </c>
      <c r="E4277" s="22">
        <v>26087</v>
      </c>
      <c r="F4277" s="19"/>
      <c r="G4277" s="14">
        <f t="shared" si="93"/>
        <v>26087</v>
      </c>
      <c r="H4277" s="13"/>
    </row>
    <row r="4278" spans="1:8" hidden="1" x14ac:dyDescent="0.25">
      <c r="A4278" s="112">
        <v>45588</v>
      </c>
      <c r="B4278" s="21" t="s">
        <v>11068</v>
      </c>
      <c r="C4278" s="13" t="s">
        <v>164</v>
      </c>
      <c r="D4278" s="764" t="s">
        <v>14814</v>
      </c>
      <c r="E4278" s="22">
        <v>33442</v>
      </c>
      <c r="F4278" s="19"/>
      <c r="G4278" s="14">
        <f t="shared" si="93"/>
        <v>33442</v>
      </c>
      <c r="H4278" s="13"/>
    </row>
    <row r="4279" spans="1:8" hidden="1" x14ac:dyDescent="0.25">
      <c r="A4279" s="112">
        <v>45589</v>
      </c>
      <c r="B4279" s="21" t="s">
        <v>14539</v>
      </c>
      <c r="C4279" s="13" t="s">
        <v>12350</v>
      </c>
      <c r="D4279" s="764" t="s">
        <v>14809</v>
      </c>
      <c r="E4279" s="22">
        <v>41600</v>
      </c>
      <c r="F4279" s="19"/>
      <c r="G4279" s="14">
        <f t="shared" si="93"/>
        <v>41600</v>
      </c>
      <c r="H4279" s="13"/>
    </row>
    <row r="4280" spans="1:8" hidden="1" x14ac:dyDescent="0.25">
      <c r="A4280" s="112">
        <v>45589</v>
      </c>
      <c r="B4280" s="21" t="s">
        <v>14539</v>
      </c>
      <c r="C4280" s="13" t="s">
        <v>166</v>
      </c>
      <c r="D4280" s="764" t="s">
        <v>14817</v>
      </c>
      <c r="E4280" s="22">
        <v>38000</v>
      </c>
      <c r="F4280" s="19"/>
      <c r="G4280" s="14">
        <f t="shared" si="93"/>
        <v>38000</v>
      </c>
      <c r="H4280" s="13"/>
    </row>
    <row r="4281" spans="1:8" hidden="1" x14ac:dyDescent="0.25">
      <c r="A4281" s="112">
        <v>45589</v>
      </c>
      <c r="B4281" s="21" t="s">
        <v>12671</v>
      </c>
      <c r="C4281" s="13" t="s">
        <v>166</v>
      </c>
      <c r="D4281" s="764" t="s">
        <v>14818</v>
      </c>
      <c r="E4281" s="22">
        <v>14800</v>
      </c>
      <c r="F4281" s="19"/>
      <c r="G4281" s="14">
        <f t="shared" si="93"/>
        <v>14800</v>
      </c>
      <c r="H4281" s="13"/>
    </row>
    <row r="4282" spans="1:8" hidden="1" x14ac:dyDescent="0.25">
      <c r="A4282" s="112">
        <v>45590</v>
      </c>
      <c r="B4282" s="21" t="s">
        <v>11068</v>
      </c>
      <c r="C4282" s="13" t="s">
        <v>1062</v>
      </c>
      <c r="D4282" s="764" t="s">
        <v>14716</v>
      </c>
      <c r="E4282" s="22">
        <v>700</v>
      </c>
      <c r="F4282" s="19"/>
      <c r="G4282" s="14">
        <f t="shared" si="93"/>
        <v>700</v>
      </c>
      <c r="H4282" s="13"/>
    </row>
    <row r="4283" spans="1:8" hidden="1" x14ac:dyDescent="0.25">
      <c r="A4283" s="112">
        <v>45590</v>
      </c>
      <c r="B4283" s="21" t="s">
        <v>14232</v>
      </c>
      <c r="C4283" s="13" t="s">
        <v>1062</v>
      </c>
      <c r="D4283" s="764" t="s">
        <v>14717</v>
      </c>
      <c r="E4283" s="22">
        <v>44550</v>
      </c>
      <c r="F4283" s="19"/>
      <c r="G4283" s="14">
        <f t="shared" ref="G4283:G4371" si="95">E4283-F4283</f>
        <v>44550</v>
      </c>
      <c r="H4283" s="13"/>
    </row>
    <row r="4284" spans="1:8" hidden="1" x14ac:dyDescent="0.25">
      <c r="A4284" s="112">
        <v>45590</v>
      </c>
      <c r="B4284" s="21" t="s">
        <v>11068</v>
      </c>
      <c r="C4284" s="13" t="s">
        <v>1062</v>
      </c>
      <c r="D4284" s="764" t="s">
        <v>14743</v>
      </c>
      <c r="E4284" s="22">
        <v>1440</v>
      </c>
      <c r="F4284" s="19"/>
      <c r="G4284" s="14">
        <f t="shared" si="95"/>
        <v>1440</v>
      </c>
      <c r="H4284" s="13"/>
    </row>
    <row r="4285" spans="1:8" hidden="1" x14ac:dyDescent="0.25">
      <c r="A4285" s="112">
        <v>45590</v>
      </c>
      <c r="B4285" s="21" t="s">
        <v>13213</v>
      </c>
      <c r="C4285" s="13" t="s">
        <v>1062</v>
      </c>
      <c r="D4285" s="764" t="s">
        <v>14742</v>
      </c>
      <c r="E4285" s="22">
        <v>700</v>
      </c>
      <c r="F4285" s="19"/>
      <c r="G4285" s="14">
        <f t="shared" si="95"/>
        <v>700</v>
      </c>
      <c r="H4285" s="13"/>
    </row>
    <row r="4286" spans="1:8" hidden="1" x14ac:dyDescent="0.25">
      <c r="A4286" s="112">
        <v>45590</v>
      </c>
      <c r="B4286" s="21" t="s">
        <v>14351</v>
      </c>
      <c r="C4286" s="13" t="s">
        <v>1062</v>
      </c>
      <c r="D4286" s="764" t="s">
        <v>14741</v>
      </c>
      <c r="E4286" s="22">
        <v>18000</v>
      </c>
      <c r="F4286" s="19"/>
      <c r="G4286" s="14">
        <f t="shared" si="95"/>
        <v>18000</v>
      </c>
      <c r="H4286" s="13"/>
    </row>
    <row r="4287" spans="1:8" hidden="1" x14ac:dyDescent="0.25">
      <c r="A4287" s="112">
        <v>45590</v>
      </c>
      <c r="B4287" s="21" t="s">
        <v>14232</v>
      </c>
      <c r="C4287" s="13" t="s">
        <v>1062</v>
      </c>
      <c r="D4287" s="764" t="s">
        <v>14740</v>
      </c>
      <c r="E4287" s="22">
        <v>30950</v>
      </c>
      <c r="F4287" s="19"/>
      <c r="G4287" s="14">
        <f t="shared" si="95"/>
        <v>30950</v>
      </c>
      <c r="H4287" s="13"/>
    </row>
    <row r="4288" spans="1:8" hidden="1" x14ac:dyDescent="0.25">
      <c r="A4288" s="112">
        <v>45590</v>
      </c>
      <c r="B4288" s="21" t="s">
        <v>14351</v>
      </c>
      <c r="C4288" s="13" t="s">
        <v>8384</v>
      </c>
      <c r="D4288" s="764" t="s">
        <v>14751</v>
      </c>
      <c r="E4288" s="22">
        <v>77380</v>
      </c>
      <c r="F4288" s="19"/>
      <c r="G4288" s="14">
        <f t="shared" si="95"/>
        <v>77380</v>
      </c>
      <c r="H4288" s="13"/>
    </row>
    <row r="4289" spans="1:8" hidden="1" x14ac:dyDescent="0.25">
      <c r="A4289" s="112">
        <v>45590</v>
      </c>
      <c r="B4289" s="21" t="s">
        <v>15260</v>
      </c>
      <c r="C4289" s="13" t="s">
        <v>164</v>
      </c>
      <c r="D4289" s="764" t="s">
        <v>14815</v>
      </c>
      <c r="E4289" s="22">
        <v>2333</v>
      </c>
      <c r="F4289" s="19"/>
      <c r="G4289" s="14">
        <f t="shared" si="95"/>
        <v>2333</v>
      </c>
      <c r="H4289" s="13"/>
    </row>
    <row r="4290" spans="1:8" hidden="1" x14ac:dyDescent="0.25">
      <c r="A4290" s="112">
        <v>45590</v>
      </c>
      <c r="B4290" s="21" t="s">
        <v>14539</v>
      </c>
      <c r="C4290" s="13" t="s">
        <v>12457</v>
      </c>
      <c r="D4290" s="764" t="s">
        <v>10528</v>
      </c>
      <c r="E4290" s="22">
        <v>47178</v>
      </c>
      <c r="F4290" s="19"/>
      <c r="G4290" s="14">
        <f t="shared" si="95"/>
        <v>47178</v>
      </c>
      <c r="H4290" s="13"/>
    </row>
    <row r="4291" spans="1:8" hidden="1" x14ac:dyDescent="0.25">
      <c r="A4291" s="112">
        <v>45591</v>
      </c>
      <c r="B4291" s="21" t="s">
        <v>12388</v>
      </c>
      <c r="C4291" s="13" t="s">
        <v>7240</v>
      </c>
      <c r="D4291" s="764" t="s">
        <v>10138</v>
      </c>
      <c r="E4291" s="22">
        <v>2246</v>
      </c>
      <c r="F4291" s="19"/>
      <c r="G4291" s="14">
        <f t="shared" si="95"/>
        <v>2246</v>
      </c>
      <c r="H4291" s="13"/>
    </row>
    <row r="4292" spans="1:8" hidden="1" x14ac:dyDescent="0.25">
      <c r="A4292" s="112">
        <v>45593</v>
      </c>
      <c r="B4292" s="21" t="s">
        <v>11068</v>
      </c>
      <c r="C4292" s="13" t="s">
        <v>8384</v>
      </c>
      <c r="D4292" s="764" t="s">
        <v>14752</v>
      </c>
      <c r="E4292" s="22">
        <v>245324</v>
      </c>
      <c r="F4292" s="19"/>
      <c r="G4292" s="14">
        <f t="shared" si="95"/>
        <v>245324</v>
      </c>
      <c r="H4292" s="13"/>
    </row>
    <row r="4293" spans="1:8" hidden="1" x14ac:dyDescent="0.25">
      <c r="A4293" s="112">
        <v>45593</v>
      </c>
      <c r="B4293" s="21" t="s">
        <v>15260</v>
      </c>
      <c r="C4293" s="13" t="s">
        <v>8384</v>
      </c>
      <c r="D4293" s="764" t="s">
        <v>14753</v>
      </c>
      <c r="E4293" s="22">
        <v>109114</v>
      </c>
      <c r="F4293" s="19"/>
      <c r="G4293" s="14">
        <f t="shared" si="95"/>
        <v>109114</v>
      </c>
      <c r="H4293" s="13"/>
    </row>
    <row r="4294" spans="1:8" hidden="1" x14ac:dyDescent="0.25">
      <c r="A4294" s="112">
        <v>45593</v>
      </c>
      <c r="B4294" s="21" t="s">
        <v>6503</v>
      </c>
      <c r="C4294" s="13" t="s">
        <v>8384</v>
      </c>
      <c r="D4294" s="764" t="s">
        <v>14754</v>
      </c>
      <c r="E4294" s="22">
        <v>16339</v>
      </c>
      <c r="F4294" s="19"/>
      <c r="G4294" s="14">
        <f t="shared" si="95"/>
        <v>16339</v>
      </c>
      <c r="H4294" s="13"/>
    </row>
    <row r="4295" spans="1:8" hidden="1" x14ac:dyDescent="0.25">
      <c r="A4295" s="112">
        <v>45593</v>
      </c>
      <c r="B4295" s="21" t="s">
        <v>13098</v>
      </c>
      <c r="C4295" s="13" t="s">
        <v>8384</v>
      </c>
      <c r="D4295" s="764" t="s">
        <v>14755</v>
      </c>
      <c r="E4295" s="22">
        <v>8059</v>
      </c>
      <c r="F4295" s="19"/>
      <c r="G4295" s="14">
        <f t="shared" si="95"/>
        <v>8059</v>
      </c>
      <c r="H4295" s="13"/>
    </row>
    <row r="4296" spans="1:8" hidden="1" x14ac:dyDescent="0.25">
      <c r="A4296" s="112">
        <v>45593</v>
      </c>
      <c r="B4296" s="21" t="s">
        <v>13213</v>
      </c>
      <c r="C4296" s="13" t="s">
        <v>8384</v>
      </c>
      <c r="D4296" s="764" t="s">
        <v>14756</v>
      </c>
      <c r="E4296" s="22">
        <v>30465</v>
      </c>
      <c r="F4296" s="19"/>
      <c r="G4296" s="14">
        <f t="shared" si="95"/>
        <v>30465</v>
      </c>
      <c r="H4296" s="13"/>
    </row>
    <row r="4297" spans="1:8" hidden="1" x14ac:dyDescent="0.25">
      <c r="A4297" s="112">
        <v>45593</v>
      </c>
      <c r="B4297" s="21" t="s">
        <v>14351</v>
      </c>
      <c r="C4297" s="13" t="s">
        <v>8384</v>
      </c>
      <c r="D4297" s="764"/>
      <c r="E4297" s="22"/>
      <c r="F4297" s="19">
        <v>1000000</v>
      </c>
      <c r="G4297" s="14">
        <f t="shared" si="95"/>
        <v>-1000000</v>
      </c>
      <c r="H4297" s="13" t="s">
        <v>14757</v>
      </c>
    </row>
    <row r="4298" spans="1:8" hidden="1" x14ac:dyDescent="0.25">
      <c r="A4298" s="112">
        <v>45593</v>
      </c>
      <c r="B4298" s="21" t="s">
        <v>14232</v>
      </c>
      <c r="C4298" s="13" t="s">
        <v>7240</v>
      </c>
      <c r="D4298" s="764"/>
      <c r="E4298" s="22"/>
      <c r="F4298" s="19">
        <v>500000</v>
      </c>
      <c r="G4298" s="14">
        <f t="shared" si="95"/>
        <v>-500000</v>
      </c>
      <c r="H4298" s="13" t="s">
        <v>14787</v>
      </c>
    </row>
    <row r="4299" spans="1:8" hidden="1" x14ac:dyDescent="0.25">
      <c r="A4299" s="112">
        <v>45593</v>
      </c>
      <c r="B4299" s="21" t="s">
        <v>11068</v>
      </c>
      <c r="C4299" s="13" t="s">
        <v>12350</v>
      </c>
      <c r="D4299" s="764" t="s">
        <v>14810</v>
      </c>
      <c r="E4299" s="1135">
        <v>233220</v>
      </c>
      <c r="F4299" s="19"/>
      <c r="G4299" s="14">
        <f t="shared" ref="G4299:G4305" si="96">E4299-F4299</f>
        <v>233220</v>
      </c>
      <c r="H4299" s="13"/>
    </row>
    <row r="4300" spans="1:8" hidden="1" x14ac:dyDescent="0.25">
      <c r="A4300" s="112">
        <v>45593</v>
      </c>
      <c r="B4300" s="21" t="s">
        <v>6503</v>
      </c>
      <c r="C4300" s="13" t="s">
        <v>7465</v>
      </c>
      <c r="D4300" s="764" t="s">
        <v>14811</v>
      </c>
      <c r="E4300" s="22">
        <v>245550</v>
      </c>
      <c r="F4300" s="19"/>
      <c r="G4300" s="14">
        <f t="shared" si="96"/>
        <v>245550</v>
      </c>
      <c r="H4300" s="13"/>
    </row>
    <row r="4301" spans="1:8" hidden="1" x14ac:dyDescent="0.25">
      <c r="A4301" s="112">
        <v>45594</v>
      </c>
      <c r="B4301" s="21" t="s">
        <v>14539</v>
      </c>
      <c r="C4301" s="13" t="s">
        <v>1062</v>
      </c>
      <c r="D4301" s="764" t="s">
        <v>14816</v>
      </c>
      <c r="E4301" s="22">
        <v>35280</v>
      </c>
      <c r="F4301" s="19"/>
      <c r="G4301" s="14">
        <f t="shared" si="96"/>
        <v>35280</v>
      </c>
      <c r="H4301" s="53"/>
    </row>
    <row r="4302" spans="1:8" hidden="1" x14ac:dyDescent="0.25">
      <c r="A4302" s="112">
        <v>45594</v>
      </c>
      <c r="B4302" s="21" t="s">
        <v>14539</v>
      </c>
      <c r="C4302" s="13" t="s">
        <v>166</v>
      </c>
      <c r="D4302" s="764" t="s">
        <v>14821</v>
      </c>
      <c r="E4302" s="22">
        <v>3468</v>
      </c>
      <c r="F4302" s="19"/>
      <c r="G4302" s="14">
        <f t="shared" si="96"/>
        <v>3468</v>
      </c>
      <c r="H4302" s="53"/>
    </row>
    <row r="4303" spans="1:8" hidden="1" x14ac:dyDescent="0.25">
      <c r="A4303" s="112">
        <v>45594</v>
      </c>
      <c r="B4303" s="21" t="s">
        <v>14539</v>
      </c>
      <c r="C4303" s="13" t="s">
        <v>13276</v>
      </c>
      <c r="D4303" s="764" t="s">
        <v>14951</v>
      </c>
      <c r="E4303" s="22">
        <v>192680</v>
      </c>
      <c r="F4303" s="19"/>
      <c r="G4303" s="14">
        <f t="shared" si="96"/>
        <v>192680</v>
      </c>
      <c r="H4303" s="53"/>
    </row>
    <row r="4304" spans="1:8" hidden="1" x14ac:dyDescent="0.25">
      <c r="A4304" s="112">
        <v>45594</v>
      </c>
      <c r="B4304" s="21" t="s">
        <v>13213</v>
      </c>
      <c r="C4304" s="13" t="s">
        <v>13276</v>
      </c>
      <c r="D4304" s="764" t="s">
        <v>14952</v>
      </c>
      <c r="E4304" s="22">
        <v>27000</v>
      </c>
      <c r="F4304" s="19"/>
      <c r="G4304" s="14">
        <f t="shared" si="96"/>
        <v>27000</v>
      </c>
      <c r="H4304" s="53"/>
    </row>
    <row r="4305" spans="1:8" hidden="1" x14ac:dyDescent="0.25">
      <c r="A4305" s="112">
        <v>45594</v>
      </c>
      <c r="B4305" s="21" t="s">
        <v>14351</v>
      </c>
      <c r="C4305" s="13" t="s">
        <v>1062</v>
      </c>
      <c r="D4305" s="764"/>
      <c r="E4305" s="22"/>
      <c r="F4305" s="19">
        <v>35280</v>
      </c>
      <c r="G4305" s="14">
        <f t="shared" si="96"/>
        <v>-35280</v>
      </c>
      <c r="H4305" s="53" t="s">
        <v>4469</v>
      </c>
    </row>
    <row r="4306" spans="1:8" hidden="1" x14ac:dyDescent="0.25">
      <c r="A4306" s="112">
        <v>45595</v>
      </c>
      <c r="B4306" s="21" t="s">
        <v>12671</v>
      </c>
      <c r="C4306" s="13" t="s">
        <v>13276</v>
      </c>
      <c r="D4306" s="764"/>
      <c r="E4306" s="22"/>
      <c r="F4306" s="19">
        <v>127000</v>
      </c>
      <c r="G4306" s="14">
        <f t="shared" si="95"/>
        <v>-127000</v>
      </c>
      <c r="H4306" s="1208" t="s">
        <v>14796</v>
      </c>
    </row>
    <row r="4307" spans="1:8" hidden="1" x14ac:dyDescent="0.25">
      <c r="A4307" s="112">
        <v>45595</v>
      </c>
      <c r="B4307" s="21" t="s">
        <v>13213</v>
      </c>
      <c r="C4307" s="13" t="s">
        <v>13276</v>
      </c>
      <c r="D4307" s="764"/>
      <c r="E4307" s="22"/>
      <c r="F4307" s="19">
        <f>273000-7531</f>
        <v>265469</v>
      </c>
      <c r="G4307" s="14">
        <f t="shared" si="95"/>
        <v>-265469</v>
      </c>
      <c r="H4307" s="1209"/>
    </row>
    <row r="4308" spans="1:8" hidden="1" x14ac:dyDescent="0.25">
      <c r="A4308" s="112">
        <v>45595</v>
      </c>
      <c r="B4308" s="21" t="s">
        <v>14539</v>
      </c>
      <c r="C4308" s="13" t="s">
        <v>13276</v>
      </c>
      <c r="D4308" s="764"/>
      <c r="E4308" s="22"/>
      <c r="F4308" s="19">
        <v>7531</v>
      </c>
      <c r="G4308" s="14">
        <f t="shared" si="95"/>
        <v>-7531</v>
      </c>
      <c r="H4308" s="1210"/>
    </row>
    <row r="4309" spans="1:8" hidden="1" x14ac:dyDescent="0.25">
      <c r="A4309" s="112">
        <v>45595</v>
      </c>
      <c r="B4309" s="21" t="s">
        <v>14539</v>
      </c>
      <c r="C4309" s="13" t="s">
        <v>12350</v>
      </c>
      <c r="D4309" s="764" t="s">
        <v>14950</v>
      </c>
      <c r="E4309" s="22">
        <v>693300</v>
      </c>
      <c r="F4309" s="19"/>
      <c r="G4309" s="14">
        <f t="shared" si="95"/>
        <v>693300</v>
      </c>
      <c r="H4309" s="1136"/>
    </row>
    <row r="4310" spans="1:8" hidden="1" x14ac:dyDescent="0.25">
      <c r="A4310" s="112">
        <v>45596</v>
      </c>
      <c r="B4310" s="21" t="s">
        <v>12388</v>
      </c>
      <c r="C4310" s="13" t="s">
        <v>12457</v>
      </c>
      <c r="D4310" s="764" t="s">
        <v>10520</v>
      </c>
      <c r="E4310" s="22">
        <v>480810</v>
      </c>
      <c r="F4310" s="19"/>
      <c r="G4310" s="14">
        <f t="shared" si="95"/>
        <v>480810</v>
      </c>
      <c r="H4310" s="13"/>
    </row>
    <row r="4311" spans="1:8" hidden="1" x14ac:dyDescent="0.25">
      <c r="A4311" s="112">
        <v>45596</v>
      </c>
      <c r="B4311" s="21" t="s">
        <v>12388</v>
      </c>
      <c r="C4311" s="13" t="s">
        <v>166</v>
      </c>
      <c r="D4311" s="764" t="s">
        <v>14956</v>
      </c>
      <c r="E4311" s="22">
        <v>7000</v>
      </c>
      <c r="F4311" s="19"/>
      <c r="G4311" s="14">
        <f t="shared" si="95"/>
        <v>7000</v>
      </c>
      <c r="H4311" s="53"/>
    </row>
    <row r="4312" spans="1:8" hidden="1" x14ac:dyDescent="0.25">
      <c r="A4312" s="112">
        <v>45597</v>
      </c>
      <c r="B4312" s="21" t="s">
        <v>12671</v>
      </c>
      <c r="C4312" s="13" t="s">
        <v>8384</v>
      </c>
      <c r="D4312" s="764" t="s">
        <v>14944</v>
      </c>
      <c r="E4312" s="22">
        <v>12540</v>
      </c>
      <c r="F4312" s="19"/>
      <c r="G4312" s="14">
        <f t="shared" si="95"/>
        <v>12540</v>
      </c>
      <c r="H4312" s="53"/>
    </row>
    <row r="4313" spans="1:8" hidden="1" x14ac:dyDescent="0.25">
      <c r="A4313" s="112">
        <v>45597</v>
      </c>
      <c r="B4313" s="21" t="s">
        <v>14232</v>
      </c>
      <c r="C4313" s="13" t="s">
        <v>7240</v>
      </c>
      <c r="D4313" s="764" t="s">
        <v>10140</v>
      </c>
      <c r="E4313" s="22">
        <v>29185</v>
      </c>
      <c r="F4313" s="19"/>
      <c r="G4313" s="14">
        <f t="shared" si="95"/>
        <v>29185</v>
      </c>
      <c r="H4313" s="53"/>
    </row>
    <row r="4314" spans="1:8" hidden="1" x14ac:dyDescent="0.25">
      <c r="A4314" s="112">
        <v>45597</v>
      </c>
      <c r="B4314" s="21" t="s">
        <v>14539</v>
      </c>
      <c r="C4314" s="13" t="s">
        <v>13276</v>
      </c>
      <c r="D4314" s="764" t="s">
        <v>14953</v>
      </c>
      <c r="E4314" s="22">
        <v>37840</v>
      </c>
      <c r="F4314" s="19"/>
      <c r="G4314" s="14">
        <f t="shared" si="95"/>
        <v>37840</v>
      </c>
      <c r="H4314" s="53"/>
    </row>
    <row r="4315" spans="1:8" hidden="1" x14ac:dyDescent="0.25">
      <c r="A4315" s="112">
        <v>45597</v>
      </c>
      <c r="B4315" s="21" t="s">
        <v>14539</v>
      </c>
      <c r="C4315" s="13" t="s">
        <v>166</v>
      </c>
      <c r="D4315" s="764" t="s">
        <v>14957</v>
      </c>
      <c r="E4315" s="22">
        <v>74000</v>
      </c>
      <c r="F4315" s="19"/>
      <c r="G4315" s="14">
        <f t="shared" si="95"/>
        <v>74000</v>
      </c>
      <c r="H4315" s="53"/>
    </row>
    <row r="4316" spans="1:8" hidden="1" x14ac:dyDescent="0.25">
      <c r="A4316" s="112">
        <v>45597</v>
      </c>
      <c r="B4316" s="21" t="s">
        <v>14351</v>
      </c>
      <c r="C4316" s="13" t="s">
        <v>1062</v>
      </c>
      <c r="D4316" s="764" t="s">
        <v>14959</v>
      </c>
      <c r="E4316" s="22">
        <v>17820</v>
      </c>
      <c r="F4316" s="19"/>
      <c r="G4316" s="14">
        <f t="shared" si="95"/>
        <v>17820</v>
      </c>
      <c r="H4316" s="53"/>
    </row>
    <row r="4317" spans="1:8" hidden="1" x14ac:dyDescent="0.25">
      <c r="A4317" s="112">
        <v>45597</v>
      </c>
      <c r="B4317" s="21" t="s">
        <v>13240</v>
      </c>
      <c r="C4317" s="13" t="s">
        <v>1062</v>
      </c>
      <c r="D4317" s="764" t="s">
        <v>14960</v>
      </c>
      <c r="E4317" s="22">
        <v>8640</v>
      </c>
      <c r="F4317" s="19"/>
      <c r="G4317" s="14">
        <f t="shared" si="95"/>
        <v>8640</v>
      </c>
      <c r="H4317" s="53"/>
    </row>
    <row r="4318" spans="1:8" hidden="1" x14ac:dyDescent="0.25">
      <c r="A4318" s="112">
        <v>45597</v>
      </c>
      <c r="B4318" s="21" t="s">
        <v>14539</v>
      </c>
      <c r="C4318" s="13" t="s">
        <v>169</v>
      </c>
      <c r="D4318" s="764" t="s">
        <v>14457</v>
      </c>
      <c r="E4318" s="22">
        <v>224472</v>
      </c>
      <c r="F4318" s="19"/>
      <c r="G4318" s="14">
        <f t="shared" si="95"/>
        <v>224472</v>
      </c>
      <c r="H4318" s="53"/>
    </row>
    <row r="4319" spans="1:8" hidden="1" x14ac:dyDescent="0.25">
      <c r="A4319" s="112">
        <v>45598</v>
      </c>
      <c r="B4319" s="21" t="s">
        <v>14539</v>
      </c>
      <c r="C4319" s="13" t="s">
        <v>13276</v>
      </c>
      <c r="D4319" s="764" t="s">
        <v>14954</v>
      </c>
      <c r="E4319" s="22">
        <v>18920</v>
      </c>
      <c r="F4319" s="19"/>
      <c r="G4319" s="14">
        <f t="shared" si="95"/>
        <v>18920</v>
      </c>
      <c r="H4319" s="53"/>
    </row>
    <row r="4320" spans="1:8" hidden="1" x14ac:dyDescent="0.25">
      <c r="A4320" s="112">
        <v>45600</v>
      </c>
      <c r="B4320" s="21" t="s">
        <v>11068</v>
      </c>
      <c r="C4320" s="13" t="s">
        <v>166</v>
      </c>
      <c r="D4320" s="764" t="s">
        <v>14958</v>
      </c>
      <c r="E4320" s="22">
        <v>22000</v>
      </c>
      <c r="F4320" s="19"/>
      <c r="G4320" s="14">
        <f t="shared" si="95"/>
        <v>22000</v>
      </c>
      <c r="H4320" s="53"/>
    </row>
    <row r="4321" spans="1:8" hidden="1" x14ac:dyDescent="0.25">
      <c r="A4321" s="112">
        <v>45600</v>
      </c>
      <c r="B4321" s="21" t="s">
        <v>14539</v>
      </c>
      <c r="C4321" s="13" t="s">
        <v>12457</v>
      </c>
      <c r="D4321" s="764" t="s">
        <v>10522</v>
      </c>
      <c r="E4321" s="22">
        <v>7200</v>
      </c>
      <c r="F4321" s="19"/>
      <c r="G4321" s="14">
        <f t="shared" si="95"/>
        <v>7200</v>
      </c>
      <c r="H4321" s="53"/>
    </row>
    <row r="4322" spans="1:8" hidden="1" x14ac:dyDescent="0.25">
      <c r="A4322" s="112">
        <v>45600</v>
      </c>
      <c r="B4322" s="21" t="s">
        <v>14539</v>
      </c>
      <c r="C4322" s="13" t="s">
        <v>169</v>
      </c>
      <c r="D4322" s="764" t="s">
        <v>14976</v>
      </c>
      <c r="E4322" s="22">
        <v>59731</v>
      </c>
      <c r="F4322" s="19"/>
      <c r="G4322" s="14">
        <f t="shared" si="95"/>
        <v>59731</v>
      </c>
      <c r="H4322" s="53"/>
    </row>
    <row r="4323" spans="1:8" hidden="1" x14ac:dyDescent="0.25">
      <c r="A4323" s="112">
        <v>45601</v>
      </c>
      <c r="B4323" s="21" t="s">
        <v>15004</v>
      </c>
      <c r="C4323" s="13" t="s">
        <v>13276</v>
      </c>
      <c r="D4323" s="764" t="s">
        <v>14955</v>
      </c>
      <c r="E4323" s="22">
        <v>39000</v>
      </c>
      <c r="F4323" s="19"/>
      <c r="G4323" s="14">
        <f t="shared" si="95"/>
        <v>39000</v>
      </c>
      <c r="H4323" s="53"/>
    </row>
    <row r="4324" spans="1:8" hidden="1" x14ac:dyDescent="0.25">
      <c r="A4324" s="112">
        <v>45601</v>
      </c>
      <c r="B4324" s="21" t="s">
        <v>13519</v>
      </c>
      <c r="C4324" s="13" t="s">
        <v>13276</v>
      </c>
      <c r="D4324" s="764" t="s">
        <v>10612</v>
      </c>
      <c r="E4324" s="22">
        <v>16750</v>
      </c>
      <c r="F4324" s="19"/>
      <c r="G4324" s="14">
        <f t="shared" si="95"/>
        <v>16750</v>
      </c>
      <c r="H4324" s="53"/>
    </row>
    <row r="4325" spans="1:8" hidden="1" x14ac:dyDescent="0.25">
      <c r="A4325" s="112">
        <v>45601</v>
      </c>
      <c r="B4325" s="21" t="s">
        <v>14596</v>
      </c>
      <c r="C4325" s="13" t="s">
        <v>8384</v>
      </c>
      <c r="D4325" s="764" t="s">
        <v>14945</v>
      </c>
      <c r="E4325" s="22">
        <v>96771</v>
      </c>
      <c r="F4325" s="19"/>
      <c r="G4325" s="14">
        <f t="shared" si="95"/>
        <v>96771</v>
      </c>
      <c r="H4325" s="53"/>
    </row>
    <row r="4326" spans="1:8" hidden="1" x14ac:dyDescent="0.25">
      <c r="A4326" s="112">
        <v>45601</v>
      </c>
      <c r="B4326" s="21" t="s">
        <v>14539</v>
      </c>
      <c r="C4326" s="13" t="s">
        <v>8384</v>
      </c>
      <c r="D4326" s="764" t="s">
        <v>14946</v>
      </c>
      <c r="E4326" s="22">
        <v>154012</v>
      </c>
      <c r="F4326" s="19"/>
      <c r="G4326" s="14">
        <f t="shared" si="95"/>
        <v>154012</v>
      </c>
      <c r="H4326" s="53"/>
    </row>
    <row r="4327" spans="1:8" hidden="1" x14ac:dyDescent="0.25">
      <c r="A4327" s="112">
        <v>45601</v>
      </c>
      <c r="B4327" s="21" t="s">
        <v>13213</v>
      </c>
      <c r="C4327" s="13" t="s">
        <v>8384</v>
      </c>
      <c r="D4327" s="764" t="s">
        <v>14947</v>
      </c>
      <c r="E4327" s="22">
        <v>55561</v>
      </c>
      <c r="F4327" s="19"/>
      <c r="G4327" s="14">
        <f t="shared" si="95"/>
        <v>55561</v>
      </c>
      <c r="H4327" s="53"/>
    </row>
    <row r="4328" spans="1:8" hidden="1"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hidden="1" x14ac:dyDescent="0.25">
      <c r="A4330" s="112">
        <v>45602</v>
      </c>
      <c r="B4330" s="21" t="s">
        <v>14351</v>
      </c>
      <c r="C4330" s="13" t="s">
        <v>8384</v>
      </c>
      <c r="D4330" s="764" t="s">
        <v>14948</v>
      </c>
      <c r="E4330" s="22">
        <v>43229</v>
      </c>
      <c r="F4330" s="19"/>
      <c r="G4330" s="14">
        <f t="shared" si="95"/>
        <v>43229</v>
      </c>
      <c r="H4330" s="53"/>
    </row>
    <row r="4331" spans="1:8" hidden="1" x14ac:dyDescent="0.25">
      <c r="A4331" s="112">
        <v>45602</v>
      </c>
      <c r="B4331" s="21" t="s">
        <v>12594</v>
      </c>
      <c r="C4331" s="13" t="s">
        <v>8384</v>
      </c>
      <c r="D4331" s="764" t="s">
        <v>14949</v>
      </c>
      <c r="E4331" s="22">
        <v>64807</v>
      </c>
      <c r="F4331" s="19"/>
      <c r="G4331" s="14">
        <f t="shared" si="95"/>
        <v>64807</v>
      </c>
      <c r="H4331" s="53"/>
    </row>
    <row r="4332" spans="1:8" hidden="1" x14ac:dyDescent="0.25">
      <c r="A4332" s="112">
        <v>45602</v>
      </c>
      <c r="B4332" s="21" t="s">
        <v>11068</v>
      </c>
      <c r="C4332" s="13" t="s">
        <v>1062</v>
      </c>
      <c r="D4332" s="764"/>
      <c r="E4332" s="22"/>
      <c r="F4332" s="19">
        <v>100000</v>
      </c>
      <c r="G4332" s="14">
        <f t="shared" si="95"/>
        <v>-100000</v>
      </c>
      <c r="H4332" s="1214" t="s">
        <v>14885</v>
      </c>
    </row>
    <row r="4333" spans="1:8" hidden="1" x14ac:dyDescent="0.25">
      <c r="A4333" s="112">
        <v>45602</v>
      </c>
      <c r="B4333" s="21" t="s">
        <v>13213</v>
      </c>
      <c r="C4333" s="13" t="s">
        <v>1062</v>
      </c>
      <c r="D4333" s="764"/>
      <c r="E4333" s="22"/>
      <c r="F4333" s="19">
        <v>100000</v>
      </c>
      <c r="G4333" s="14">
        <f t="shared" si="95"/>
        <v>-100000</v>
      </c>
      <c r="H4333" s="1215"/>
    </row>
    <row r="4334" spans="1:8" hidden="1" x14ac:dyDescent="0.25">
      <c r="A4334" s="112">
        <v>45602</v>
      </c>
      <c r="B4334" s="21" t="s">
        <v>14568</v>
      </c>
      <c r="C4334" s="13" t="s">
        <v>1062</v>
      </c>
      <c r="D4334" s="764"/>
      <c r="E4334" s="22"/>
      <c r="F4334" s="19">
        <v>100000</v>
      </c>
      <c r="G4334" s="14">
        <f t="shared" si="95"/>
        <v>-100000</v>
      </c>
      <c r="H4334" s="1215"/>
    </row>
    <row r="4335" spans="1:8" hidden="1" x14ac:dyDescent="0.25">
      <c r="A4335" s="112">
        <v>45602</v>
      </c>
      <c r="B4335" s="21" t="s">
        <v>14351</v>
      </c>
      <c r="C4335" s="13" t="s">
        <v>1062</v>
      </c>
      <c r="D4335" s="764"/>
      <c r="E4335" s="22"/>
      <c r="F4335" s="19">
        <v>100000</v>
      </c>
      <c r="G4335" s="14">
        <f t="shared" si="95"/>
        <v>-100000</v>
      </c>
      <c r="H4335" s="1215"/>
    </row>
    <row r="4336" spans="1:8" hidden="1" x14ac:dyDescent="0.25">
      <c r="A4336" s="112">
        <v>45602</v>
      </c>
      <c r="B4336" s="21" t="s">
        <v>14232</v>
      </c>
      <c r="C4336" s="13" t="s">
        <v>1062</v>
      </c>
      <c r="D4336" s="764"/>
      <c r="E4336" s="22"/>
      <c r="F4336" s="19">
        <v>100000</v>
      </c>
      <c r="G4336" s="14">
        <f t="shared" si="95"/>
        <v>-100000</v>
      </c>
      <c r="H4336" s="1216"/>
    </row>
    <row r="4337" spans="1:8" hidden="1" x14ac:dyDescent="0.25">
      <c r="A4337" s="112">
        <v>45602</v>
      </c>
      <c r="B4337" s="21" t="s">
        <v>9344</v>
      </c>
      <c r="C4337" s="13" t="s">
        <v>1062</v>
      </c>
      <c r="D4337" s="764" t="s">
        <v>14961</v>
      </c>
      <c r="E4337" s="22">
        <v>1950</v>
      </c>
      <c r="F4337" s="19"/>
      <c r="G4337" s="14">
        <f t="shared" si="95"/>
        <v>1950</v>
      </c>
      <c r="H4337" s="342"/>
    </row>
    <row r="4338" spans="1:8" hidden="1" x14ac:dyDescent="0.25">
      <c r="A4338" s="112">
        <v>45602</v>
      </c>
      <c r="B4338" s="21" t="s">
        <v>11068</v>
      </c>
      <c r="C4338" s="13" t="s">
        <v>166</v>
      </c>
      <c r="D4338" s="764" t="s">
        <v>15078</v>
      </c>
      <c r="E4338" s="22">
        <v>69000</v>
      </c>
      <c r="F4338" s="19"/>
      <c r="G4338" s="14">
        <f t="shared" si="95"/>
        <v>69000</v>
      </c>
      <c r="H4338" s="342"/>
    </row>
    <row r="4339" spans="1:8" hidden="1" x14ac:dyDescent="0.25">
      <c r="A4339" s="112">
        <v>45603</v>
      </c>
      <c r="B4339" s="21" t="s">
        <v>12388</v>
      </c>
      <c r="C4339" s="13" t="s">
        <v>12457</v>
      </c>
      <c r="D4339" s="764"/>
      <c r="E4339" s="22"/>
      <c r="F4339" s="19">
        <v>500000</v>
      </c>
      <c r="G4339" s="14">
        <f t="shared" si="95"/>
        <v>-500000</v>
      </c>
      <c r="H4339" s="13" t="s">
        <v>14899</v>
      </c>
    </row>
    <row r="4340" spans="1:8" hidden="1"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hidden="1" x14ac:dyDescent="0.25">
      <c r="A4343" s="112">
        <v>45603</v>
      </c>
      <c r="B4343" s="21" t="s">
        <v>14539</v>
      </c>
      <c r="C4343" s="13" t="s">
        <v>166</v>
      </c>
      <c r="D4343" s="764" t="s">
        <v>15079</v>
      </c>
      <c r="E4343" s="22">
        <v>10500</v>
      </c>
      <c r="F4343" s="19"/>
      <c r="G4343" s="14">
        <f t="shared" si="95"/>
        <v>10500</v>
      </c>
      <c r="H4343" s="53"/>
    </row>
    <row r="4344" spans="1:8" hidden="1" x14ac:dyDescent="0.25">
      <c r="A4344" s="112">
        <v>45604</v>
      </c>
      <c r="B4344" s="21" t="s">
        <v>11068</v>
      </c>
      <c r="C4344" s="13" t="s">
        <v>8384</v>
      </c>
      <c r="D4344" s="764"/>
      <c r="E4344" s="22"/>
      <c r="F4344" s="19">
        <v>500000</v>
      </c>
      <c r="G4344" s="14">
        <f t="shared" si="95"/>
        <v>-500000</v>
      </c>
      <c r="H4344" s="1214" t="s">
        <v>14903</v>
      </c>
    </row>
    <row r="4345" spans="1:8" hidden="1" x14ac:dyDescent="0.25">
      <c r="A4345" s="112">
        <v>45604</v>
      </c>
      <c r="B4345" s="21" t="s">
        <v>12671</v>
      </c>
      <c r="C4345" s="13" t="s">
        <v>8384</v>
      </c>
      <c r="D4345" s="764"/>
      <c r="E4345" s="22"/>
      <c r="F4345" s="19">
        <v>500000</v>
      </c>
      <c r="G4345" s="14">
        <f t="shared" si="95"/>
        <v>-500000</v>
      </c>
      <c r="H4345" s="1215"/>
    </row>
    <row r="4346" spans="1:8" hidden="1" x14ac:dyDescent="0.25">
      <c r="A4346" s="112">
        <v>45604</v>
      </c>
      <c r="B4346" s="21" t="s">
        <v>15260</v>
      </c>
      <c r="C4346" s="13" t="s">
        <v>8384</v>
      </c>
      <c r="D4346" s="764"/>
      <c r="E4346" s="22"/>
      <c r="F4346" s="19">
        <v>200000</v>
      </c>
      <c r="G4346" s="14">
        <f t="shared" si="95"/>
        <v>-200000</v>
      </c>
      <c r="H4346" s="1215"/>
    </row>
    <row r="4347" spans="1:8" hidden="1" x14ac:dyDescent="0.25">
      <c r="A4347" s="112">
        <v>45604</v>
      </c>
      <c r="B4347" s="21" t="s">
        <v>14568</v>
      </c>
      <c r="C4347" s="13" t="s">
        <v>8384</v>
      </c>
      <c r="D4347" s="764"/>
      <c r="E4347" s="22"/>
      <c r="F4347" s="19">
        <v>300000</v>
      </c>
      <c r="G4347" s="14">
        <f t="shared" si="95"/>
        <v>-300000</v>
      </c>
      <c r="H4347" s="1216"/>
    </row>
    <row r="4348" spans="1:8" hidden="1" x14ac:dyDescent="0.25">
      <c r="A4348" s="112">
        <v>45604</v>
      </c>
      <c r="B4348" s="21" t="s">
        <v>14232</v>
      </c>
      <c r="C4348" s="13" t="s">
        <v>166</v>
      </c>
      <c r="D4348" s="764" t="s">
        <v>15080</v>
      </c>
      <c r="E4348" s="22">
        <v>71117</v>
      </c>
      <c r="F4348" s="19"/>
      <c r="G4348" s="14">
        <f t="shared" si="95"/>
        <v>71117</v>
      </c>
      <c r="H4348" s="1080"/>
    </row>
    <row r="4349" spans="1:8" hidden="1" x14ac:dyDescent="0.25">
      <c r="A4349" s="112">
        <v>45604</v>
      </c>
      <c r="B4349" s="21" t="s">
        <v>12388</v>
      </c>
      <c r="C4349" s="13" t="s">
        <v>7240</v>
      </c>
      <c r="D4349" s="764" t="s">
        <v>10142</v>
      </c>
      <c r="E4349" s="22">
        <v>12406</v>
      </c>
      <c r="F4349" s="19"/>
      <c r="G4349" s="14">
        <f t="shared" si="95"/>
        <v>12406</v>
      </c>
      <c r="H4349" s="1080"/>
    </row>
    <row r="4350" spans="1:8" ht="15.75" hidden="1" customHeight="1" x14ac:dyDescent="0.25">
      <c r="A4350" s="112">
        <v>45607</v>
      </c>
      <c r="B4350" s="21" t="s">
        <v>14539</v>
      </c>
      <c r="C4350" s="13" t="s">
        <v>12350</v>
      </c>
      <c r="D4350" s="764" t="s">
        <v>14975</v>
      </c>
      <c r="E4350" s="22">
        <v>41600</v>
      </c>
      <c r="F4350" s="19"/>
      <c r="G4350" s="14">
        <f t="shared" si="95"/>
        <v>41600</v>
      </c>
      <c r="H4350" s="1139"/>
    </row>
    <row r="4351" spans="1:8" hidden="1" x14ac:dyDescent="0.25">
      <c r="A4351" s="112">
        <v>45607</v>
      </c>
      <c r="B4351" s="21" t="s">
        <v>9344</v>
      </c>
      <c r="C4351" s="13" t="s">
        <v>166</v>
      </c>
      <c r="D4351" s="764" t="s">
        <v>15073</v>
      </c>
      <c r="E4351" s="22">
        <v>6000</v>
      </c>
      <c r="F4351" s="19"/>
      <c r="G4351" s="14">
        <f t="shared" si="95"/>
        <v>6000</v>
      </c>
      <c r="H4351" s="1140"/>
    </row>
    <row r="4352" spans="1:8" hidden="1" x14ac:dyDescent="0.25">
      <c r="A4352" s="112">
        <v>45607</v>
      </c>
      <c r="B4352" s="21" t="s">
        <v>13240</v>
      </c>
      <c r="C4352" s="13" t="s">
        <v>166</v>
      </c>
      <c r="D4352" s="764" t="s">
        <v>15074</v>
      </c>
      <c r="E4352" s="22">
        <v>4646</v>
      </c>
      <c r="F4352" s="19"/>
      <c r="G4352" s="14">
        <f t="shared" si="95"/>
        <v>4646</v>
      </c>
      <c r="H4352" s="1140"/>
    </row>
    <row r="4353" spans="1:8" hidden="1" x14ac:dyDescent="0.25">
      <c r="A4353" s="112">
        <v>45607</v>
      </c>
      <c r="B4353" s="21" t="s">
        <v>15004</v>
      </c>
      <c r="C4353" s="13" t="s">
        <v>8384</v>
      </c>
      <c r="D4353" s="764" t="s">
        <v>15237</v>
      </c>
      <c r="E4353" s="22">
        <v>14554</v>
      </c>
      <c r="F4353" s="19"/>
      <c r="G4353" s="14">
        <f t="shared" si="95"/>
        <v>14554</v>
      </c>
      <c r="H4353" s="1140"/>
    </row>
    <row r="4354" spans="1:8" hidden="1" x14ac:dyDescent="0.25">
      <c r="A4354" s="112">
        <v>45607</v>
      </c>
      <c r="B4354" s="21" t="s">
        <v>14539</v>
      </c>
      <c r="C4354" s="13" t="s">
        <v>169</v>
      </c>
      <c r="D4354" s="764" t="s">
        <v>15292</v>
      </c>
      <c r="E4354" s="22">
        <v>26132</v>
      </c>
      <c r="F4354" s="19"/>
      <c r="G4354" s="14">
        <f t="shared" si="95"/>
        <v>26132</v>
      </c>
      <c r="H4354" s="1140"/>
    </row>
    <row r="4355" spans="1:8" hidden="1" x14ac:dyDescent="0.25">
      <c r="A4355" s="112">
        <v>45608</v>
      </c>
      <c r="B4355" s="21" t="s">
        <v>14596</v>
      </c>
      <c r="C4355" s="13" t="s">
        <v>8384</v>
      </c>
      <c r="D4355" s="764" t="s">
        <v>15238</v>
      </c>
      <c r="E4355" s="22">
        <v>38325</v>
      </c>
      <c r="F4355" s="19"/>
      <c r="G4355" s="14">
        <f t="shared" si="95"/>
        <v>38325</v>
      </c>
      <c r="H4355" s="1140"/>
    </row>
    <row r="4356" spans="1:8" hidden="1" x14ac:dyDescent="0.25">
      <c r="A4356" s="112">
        <v>45608</v>
      </c>
      <c r="B4356" s="21" t="s">
        <v>14232</v>
      </c>
      <c r="C4356" s="13" t="s">
        <v>166</v>
      </c>
      <c r="D4356" s="764" t="s">
        <v>15075</v>
      </c>
      <c r="E4356" s="22">
        <v>21846</v>
      </c>
      <c r="F4356" s="19"/>
      <c r="G4356" s="14">
        <f t="shared" si="95"/>
        <v>21846</v>
      </c>
      <c r="H4356" s="1140"/>
    </row>
    <row r="4357" spans="1:8" hidden="1" x14ac:dyDescent="0.25">
      <c r="A4357" s="112">
        <v>45608</v>
      </c>
      <c r="B4357" s="21" t="s">
        <v>14232</v>
      </c>
      <c r="C4357" s="13" t="s">
        <v>1062</v>
      </c>
      <c r="D4357" s="764" t="s">
        <v>15086</v>
      </c>
      <c r="E4357" s="22">
        <v>18000</v>
      </c>
      <c r="F4357" s="19"/>
      <c r="G4357" s="14">
        <f t="shared" si="95"/>
        <v>18000</v>
      </c>
      <c r="H4357" s="1140"/>
    </row>
    <row r="4358" spans="1:8" hidden="1" x14ac:dyDescent="0.25">
      <c r="A4358" s="112">
        <v>45609</v>
      </c>
      <c r="B4358" s="21" t="s">
        <v>14539</v>
      </c>
      <c r="C4358" s="13" t="s">
        <v>166</v>
      </c>
      <c r="D4358" s="764" t="s">
        <v>15076</v>
      </c>
      <c r="E4358" s="22">
        <v>75000</v>
      </c>
      <c r="F4358" s="19"/>
      <c r="G4358" s="14">
        <f t="shared" si="95"/>
        <v>75000</v>
      </c>
      <c r="H4358" s="1140"/>
    </row>
    <row r="4359" spans="1:8" hidden="1" x14ac:dyDescent="0.25">
      <c r="A4359" s="112">
        <v>45610</v>
      </c>
      <c r="B4359" s="21" t="s">
        <v>14539</v>
      </c>
      <c r="C4359" s="13" t="s">
        <v>166</v>
      </c>
      <c r="D4359" s="764" t="s">
        <v>15077</v>
      </c>
      <c r="E4359" s="22">
        <v>132000</v>
      </c>
      <c r="F4359" s="19"/>
      <c r="G4359" s="14">
        <f t="shared" si="95"/>
        <v>132000</v>
      </c>
      <c r="H4359" s="1140"/>
    </row>
    <row r="4360" spans="1:8" hidden="1"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hidden="1" x14ac:dyDescent="0.25">
      <c r="A4362" s="112">
        <v>45610</v>
      </c>
      <c r="B4362" s="21" t="s">
        <v>14539</v>
      </c>
      <c r="C4362" s="13" t="s">
        <v>12350</v>
      </c>
      <c r="D4362" s="764" t="s">
        <v>15089</v>
      </c>
      <c r="E4362" s="22">
        <v>41600</v>
      </c>
      <c r="F4362" s="19"/>
      <c r="G4362" s="14">
        <f t="shared" si="95"/>
        <v>41600</v>
      </c>
      <c r="H4362" s="1140"/>
    </row>
    <row r="4363" spans="1:8" hidden="1" x14ac:dyDescent="0.25">
      <c r="A4363" s="112">
        <v>45610</v>
      </c>
      <c r="B4363" s="21" t="s">
        <v>14232</v>
      </c>
      <c r="C4363" s="13" t="s">
        <v>7240</v>
      </c>
      <c r="D4363" s="764" t="s">
        <v>8375</v>
      </c>
      <c r="E4363" s="22">
        <v>59034</v>
      </c>
      <c r="F4363" s="19"/>
      <c r="G4363" s="14">
        <f t="shared" si="95"/>
        <v>59034</v>
      </c>
      <c r="H4363" s="1140"/>
    </row>
    <row r="4364" spans="1:8" hidden="1" x14ac:dyDescent="0.25">
      <c r="A4364" s="112">
        <v>45611</v>
      </c>
      <c r="B4364" s="21" t="s">
        <v>14539</v>
      </c>
      <c r="C4364" s="13" t="s">
        <v>8384</v>
      </c>
      <c r="D4364" s="764" t="s">
        <v>15239</v>
      </c>
      <c r="E4364" s="22">
        <v>129019</v>
      </c>
      <c r="F4364" s="19"/>
      <c r="G4364" s="14">
        <f t="shared" si="95"/>
        <v>129019</v>
      </c>
      <c r="H4364" s="1140"/>
    </row>
    <row r="4365" spans="1:8" hidden="1" x14ac:dyDescent="0.25">
      <c r="A4365" s="112">
        <v>45611</v>
      </c>
      <c r="B4365" s="21" t="s">
        <v>14539</v>
      </c>
      <c r="C4365" s="13" t="s">
        <v>180</v>
      </c>
      <c r="D4365" s="764" t="s">
        <v>15391</v>
      </c>
      <c r="E4365" s="22">
        <v>18789</v>
      </c>
      <c r="F4365" s="19"/>
      <c r="G4365" s="14">
        <f t="shared" si="95"/>
        <v>18789</v>
      </c>
      <c r="H4365" s="1140"/>
    </row>
    <row r="4366" spans="1:8" hidden="1" x14ac:dyDescent="0.25">
      <c r="A4366" s="112">
        <v>45612</v>
      </c>
      <c r="B4366" s="21" t="s">
        <v>14351</v>
      </c>
      <c r="C4366" s="13" t="s">
        <v>1062</v>
      </c>
      <c r="D4366" s="764" t="s">
        <v>15083</v>
      </c>
      <c r="E4366" s="22">
        <v>14400</v>
      </c>
      <c r="F4366" s="19"/>
      <c r="G4366" s="14">
        <f t="shared" si="95"/>
        <v>14400</v>
      </c>
      <c r="H4366" s="1140"/>
    </row>
    <row r="4367" spans="1:8" hidden="1" x14ac:dyDescent="0.25">
      <c r="A4367" s="112">
        <v>45612</v>
      </c>
      <c r="B4367" s="21" t="s">
        <v>11068</v>
      </c>
      <c r="C4367" s="13" t="s">
        <v>1062</v>
      </c>
      <c r="D4367" s="764" t="s">
        <v>15084</v>
      </c>
      <c r="E4367" s="22">
        <v>2700</v>
      </c>
      <c r="F4367" s="109"/>
      <c r="G4367" s="14">
        <f t="shared" si="95"/>
        <v>2700</v>
      </c>
      <c r="H4367" s="1140"/>
    </row>
    <row r="4368" spans="1:8" hidden="1" x14ac:dyDescent="0.25">
      <c r="A4368" s="112">
        <v>45614</v>
      </c>
      <c r="B4368" s="21" t="s">
        <v>6503</v>
      </c>
      <c r="C4368" s="13" t="s">
        <v>12350</v>
      </c>
      <c r="D4368" s="764"/>
      <c r="E4368" s="781"/>
      <c r="F4368" s="783">
        <v>14400</v>
      </c>
      <c r="G4368" s="782">
        <f t="shared" si="95"/>
        <v>-14400</v>
      </c>
      <c r="H4368" s="1212" t="s">
        <v>15002</v>
      </c>
    </row>
    <row r="4369" spans="1:8" hidden="1" x14ac:dyDescent="0.25">
      <c r="A4369" s="112">
        <v>45614</v>
      </c>
      <c r="B4369" s="21" t="s">
        <v>9344</v>
      </c>
      <c r="C4369" s="13" t="s">
        <v>12350</v>
      </c>
      <c r="D4369" s="764"/>
      <c r="E4369" s="781"/>
      <c r="F4369" s="141">
        <v>14000</v>
      </c>
      <c r="G4369" s="782">
        <f t="shared" si="95"/>
        <v>-14000</v>
      </c>
      <c r="H4369" s="1212"/>
    </row>
    <row r="4370" spans="1:8" hidden="1" x14ac:dyDescent="0.25">
      <c r="A4370" s="112">
        <v>45614</v>
      </c>
      <c r="B4370" s="21" t="s">
        <v>12388</v>
      </c>
      <c r="C4370" s="13" t="s">
        <v>12350</v>
      </c>
      <c r="D4370" s="764"/>
      <c r="E4370" s="781"/>
      <c r="F4370" s="141">
        <v>88000</v>
      </c>
      <c r="G4370" s="782">
        <f t="shared" si="95"/>
        <v>-88000</v>
      </c>
      <c r="H4370" s="1212"/>
    </row>
    <row r="4371" spans="1:8" hidden="1" x14ac:dyDescent="0.25">
      <c r="A4371" s="112">
        <v>45614</v>
      </c>
      <c r="B4371" s="21" t="s">
        <v>13098</v>
      </c>
      <c r="C4371" s="13" t="s">
        <v>12350</v>
      </c>
      <c r="D4371" s="764"/>
      <c r="E4371" s="781"/>
      <c r="F4371" s="141">
        <v>155162</v>
      </c>
      <c r="G4371" s="782">
        <f t="shared" si="95"/>
        <v>-155162</v>
      </c>
      <c r="H4371" s="1212"/>
    </row>
    <row r="4372" spans="1:8" hidden="1" x14ac:dyDescent="0.25">
      <c r="A4372" s="112">
        <v>45614</v>
      </c>
      <c r="B4372" s="21" t="s">
        <v>13240</v>
      </c>
      <c r="C4372" s="13" t="s">
        <v>12350</v>
      </c>
      <c r="D4372" s="764"/>
      <c r="E4372" s="781"/>
      <c r="F4372" s="141">
        <v>514260</v>
      </c>
      <c r="G4372" s="782">
        <f t="shared" ref="G4372:G4453" si="97">E4372-F4372</f>
        <v>-514260</v>
      </c>
      <c r="H4372" s="1212"/>
    </row>
    <row r="4373" spans="1:8" hidden="1" x14ac:dyDescent="0.25">
      <c r="A4373" s="112">
        <v>45614</v>
      </c>
      <c r="B4373" s="21" t="s">
        <v>13213</v>
      </c>
      <c r="C4373" s="13" t="s">
        <v>12350</v>
      </c>
      <c r="D4373" s="764"/>
      <c r="E4373" s="781"/>
      <c r="F4373" s="141">
        <v>721256</v>
      </c>
      <c r="G4373" s="782">
        <f t="shared" si="97"/>
        <v>-721256</v>
      </c>
      <c r="H4373" s="1212"/>
    </row>
    <row r="4374" spans="1:8" hidden="1" x14ac:dyDescent="0.25">
      <c r="A4374" s="112">
        <v>45614</v>
      </c>
      <c r="B4374" s="21" t="s">
        <v>13417</v>
      </c>
      <c r="C4374" s="13" t="s">
        <v>12350</v>
      </c>
      <c r="D4374" s="764"/>
      <c r="E4374" s="781"/>
      <c r="F4374" s="141">
        <v>738020</v>
      </c>
      <c r="G4374" s="782">
        <f t="shared" si="97"/>
        <v>-738020</v>
      </c>
      <c r="H4374" s="1212"/>
    </row>
    <row r="4375" spans="1:8" hidden="1" x14ac:dyDescent="0.25">
      <c r="A4375" s="112">
        <v>45614</v>
      </c>
      <c r="B4375" s="21" t="s">
        <v>13475</v>
      </c>
      <c r="C4375" s="13" t="s">
        <v>12350</v>
      </c>
      <c r="D4375" s="764"/>
      <c r="E4375" s="781"/>
      <c r="F4375" s="141">
        <v>13300</v>
      </c>
      <c r="G4375" s="782">
        <f t="shared" si="97"/>
        <v>-13300</v>
      </c>
      <c r="H4375" s="1212"/>
    </row>
    <row r="4376" spans="1:8" hidden="1" x14ac:dyDescent="0.25">
      <c r="A4376" s="112">
        <v>45614</v>
      </c>
      <c r="B4376" s="21" t="s">
        <v>13278</v>
      </c>
      <c r="C4376" s="13" t="s">
        <v>12350</v>
      </c>
      <c r="D4376" s="764"/>
      <c r="E4376" s="781"/>
      <c r="F4376" s="141">
        <v>15425</v>
      </c>
      <c r="G4376" s="782">
        <f t="shared" si="97"/>
        <v>-15425</v>
      </c>
      <c r="H4376" s="1212"/>
    </row>
    <row r="4377" spans="1:8" hidden="1" x14ac:dyDescent="0.25">
      <c r="A4377" s="112">
        <v>45614</v>
      </c>
      <c r="B4377" s="21" t="s">
        <v>11068</v>
      </c>
      <c r="C4377" s="13" t="s">
        <v>12350</v>
      </c>
      <c r="D4377" s="764"/>
      <c r="E4377" s="781"/>
      <c r="F4377" s="141">
        <v>233220</v>
      </c>
      <c r="G4377" s="782">
        <f t="shared" si="97"/>
        <v>-233220</v>
      </c>
      <c r="H4377" s="1212"/>
    </row>
    <row r="4378" spans="1:8" ht="16.5" hidden="1" thickBot="1" x14ac:dyDescent="0.3">
      <c r="A4378" s="112">
        <v>45614</v>
      </c>
      <c r="B4378" s="21" t="s">
        <v>12671</v>
      </c>
      <c r="C4378" s="13" t="s">
        <v>12350</v>
      </c>
      <c r="D4378" s="764"/>
      <c r="E4378" s="781"/>
      <c r="F4378" s="784">
        <v>465927</v>
      </c>
      <c r="G4378" s="782">
        <f t="shared" si="97"/>
        <v>-465927</v>
      </c>
      <c r="H4378" s="1213"/>
    </row>
    <row r="4379" spans="1:8" x14ac:dyDescent="0.25">
      <c r="A4379" s="112">
        <v>45614</v>
      </c>
      <c r="B4379" s="21" t="s">
        <v>13165</v>
      </c>
      <c r="C4379" s="13" t="s">
        <v>10472</v>
      </c>
      <c r="D4379" s="764"/>
      <c r="E4379" s="22"/>
      <c r="F4379" s="111">
        <v>856679</v>
      </c>
      <c r="G4379" s="14">
        <f t="shared" si="97"/>
        <v>-856679</v>
      </c>
      <c r="H4379" s="1211" t="s">
        <v>15003</v>
      </c>
    </row>
    <row r="4380" spans="1:8" x14ac:dyDescent="0.25">
      <c r="A4380" s="112">
        <v>45614</v>
      </c>
      <c r="B4380" s="21" t="s">
        <v>13297</v>
      </c>
      <c r="C4380" s="13" t="s">
        <v>10472</v>
      </c>
      <c r="D4380" s="764"/>
      <c r="E4380" s="22"/>
      <c r="F4380" s="19">
        <v>187222</v>
      </c>
      <c r="G4380" s="14">
        <f t="shared" si="97"/>
        <v>-187222</v>
      </c>
      <c r="H4380" s="1212"/>
    </row>
    <row r="4381" spans="1:8" x14ac:dyDescent="0.25">
      <c r="A4381" s="112">
        <v>45614</v>
      </c>
      <c r="B4381" s="21" t="s">
        <v>13904</v>
      </c>
      <c r="C4381" s="13" t="s">
        <v>10472</v>
      </c>
      <c r="D4381" s="764"/>
      <c r="E4381" s="22"/>
      <c r="F4381" s="19">
        <v>12500</v>
      </c>
      <c r="G4381" s="14">
        <f t="shared" si="97"/>
        <v>-12500</v>
      </c>
      <c r="H4381" s="1212"/>
    </row>
    <row r="4382" spans="1:8" x14ac:dyDescent="0.25">
      <c r="A4382" s="112">
        <v>45614</v>
      </c>
      <c r="B4382" s="21" t="s">
        <v>13279</v>
      </c>
      <c r="C4382" s="13" t="s">
        <v>10472</v>
      </c>
      <c r="D4382" s="764"/>
      <c r="E4382" s="22"/>
      <c r="F4382" s="19">
        <v>88000</v>
      </c>
      <c r="G4382" s="14">
        <f t="shared" si="97"/>
        <v>-88000</v>
      </c>
      <c r="H4382" s="1212"/>
    </row>
    <row r="4383" spans="1:8" x14ac:dyDescent="0.25">
      <c r="A4383" s="112">
        <v>45614</v>
      </c>
      <c r="B4383" s="21" t="s">
        <v>14009</v>
      </c>
      <c r="C4383" s="13" t="s">
        <v>10472</v>
      </c>
      <c r="D4383" s="764"/>
      <c r="E4383" s="22"/>
      <c r="F4383" s="19">
        <v>355599</v>
      </c>
      <c r="G4383" s="14">
        <f t="shared" si="97"/>
        <v>-355599</v>
      </c>
      <c r="H4383" s="1213"/>
    </row>
    <row r="4384" spans="1:8" hidden="1" x14ac:dyDescent="0.25">
      <c r="A4384" s="112">
        <v>45614</v>
      </c>
      <c r="B4384" s="21" t="s">
        <v>11068</v>
      </c>
      <c r="C4384" s="13" t="s">
        <v>13276</v>
      </c>
      <c r="D4384" s="764"/>
      <c r="E4384" s="22"/>
      <c r="F4384" s="19">
        <v>387688</v>
      </c>
      <c r="G4384" s="14">
        <f t="shared" si="97"/>
        <v>-387688</v>
      </c>
      <c r="H4384" s="1211" t="s">
        <v>15005</v>
      </c>
    </row>
    <row r="4385" spans="1:8" hidden="1" x14ac:dyDescent="0.25">
      <c r="A4385" s="112">
        <v>45614</v>
      </c>
      <c r="B4385" s="21" t="s">
        <v>14539</v>
      </c>
      <c r="C4385" s="13" t="s">
        <v>13276</v>
      </c>
      <c r="D4385" s="764"/>
      <c r="E4385" s="22"/>
      <c r="F4385" s="19">
        <v>50947</v>
      </c>
      <c r="G4385" s="14">
        <f t="shared" si="97"/>
        <v>-50947</v>
      </c>
      <c r="H4385" s="1212"/>
    </row>
    <row r="4386" spans="1:8" hidden="1" x14ac:dyDescent="0.25">
      <c r="A4386" s="112">
        <v>45614</v>
      </c>
      <c r="B4386" s="21" t="s">
        <v>14539</v>
      </c>
      <c r="C4386" s="13" t="s">
        <v>13276</v>
      </c>
      <c r="D4386" s="764"/>
      <c r="E4386" s="22"/>
      <c r="F4386" s="19">
        <v>27000</v>
      </c>
      <c r="G4386" s="14">
        <f t="shared" si="97"/>
        <v>-27000</v>
      </c>
      <c r="H4386" s="1212"/>
    </row>
    <row r="4387" spans="1:8" hidden="1" x14ac:dyDescent="0.25">
      <c r="A4387" s="112">
        <v>45614</v>
      </c>
      <c r="B4387" s="21" t="s">
        <v>13519</v>
      </c>
      <c r="C4387" s="13" t="s">
        <v>13276</v>
      </c>
      <c r="D4387" s="764"/>
      <c r="E4387" s="22"/>
      <c r="F4387" s="19">
        <v>16750</v>
      </c>
      <c r="G4387" s="14">
        <f t="shared" si="97"/>
        <v>-16750</v>
      </c>
      <c r="H4387" s="1212"/>
    </row>
    <row r="4388" spans="1:8" hidden="1" x14ac:dyDescent="0.25">
      <c r="A4388" s="112">
        <v>45614</v>
      </c>
      <c r="B4388" s="21" t="s">
        <v>14539</v>
      </c>
      <c r="C4388" s="13" t="s">
        <v>13276</v>
      </c>
      <c r="D4388" s="764"/>
      <c r="E4388" s="22"/>
      <c r="F4388" s="19">
        <v>278615</v>
      </c>
      <c r="G4388" s="14">
        <f t="shared" si="97"/>
        <v>-278615</v>
      </c>
      <c r="H4388" s="1212"/>
    </row>
    <row r="4389" spans="1:8" hidden="1" x14ac:dyDescent="0.25">
      <c r="A4389" s="112">
        <v>45614</v>
      </c>
      <c r="B4389" s="21" t="s">
        <v>15004</v>
      </c>
      <c r="C4389" s="13" t="s">
        <v>13276</v>
      </c>
      <c r="D4389" s="764"/>
      <c r="E4389" s="22"/>
      <c r="F4389" s="19">
        <v>39000</v>
      </c>
      <c r="G4389" s="14">
        <f t="shared" si="97"/>
        <v>-39000</v>
      </c>
      <c r="H4389" s="1213"/>
    </row>
    <row r="4390" spans="1:8" hidden="1" x14ac:dyDescent="0.25">
      <c r="A4390" s="112">
        <v>45614</v>
      </c>
      <c r="B4390" s="21" t="s">
        <v>14351</v>
      </c>
      <c r="C4390" s="13" t="s">
        <v>166</v>
      </c>
      <c r="D4390" s="764" t="s">
        <v>15070</v>
      </c>
      <c r="E4390" s="22">
        <v>15827</v>
      </c>
      <c r="F4390" s="19"/>
      <c r="G4390" s="14">
        <f t="shared" si="97"/>
        <v>15827</v>
      </c>
      <c r="H4390" s="13"/>
    </row>
    <row r="4391" spans="1:8" hidden="1" x14ac:dyDescent="0.25">
      <c r="A4391" s="112">
        <v>45614</v>
      </c>
      <c r="B4391" s="21" t="s">
        <v>12388</v>
      </c>
      <c r="C4391" s="13" t="s">
        <v>166</v>
      </c>
      <c r="D4391" s="764" t="s">
        <v>15071</v>
      </c>
      <c r="E4391" s="22">
        <v>7000</v>
      </c>
      <c r="F4391" s="19"/>
      <c r="G4391" s="14">
        <f t="shared" si="97"/>
        <v>7000</v>
      </c>
      <c r="H4391" s="13"/>
    </row>
    <row r="4392" spans="1:8" hidden="1" x14ac:dyDescent="0.25">
      <c r="A4392" s="112">
        <v>45614</v>
      </c>
      <c r="B4392" s="21" t="s">
        <v>12671</v>
      </c>
      <c r="C4392" s="13" t="s">
        <v>13276</v>
      </c>
      <c r="D4392" s="764" t="s">
        <v>15082</v>
      </c>
      <c r="E4392" s="22">
        <v>3750</v>
      </c>
      <c r="F4392" s="19"/>
      <c r="G4392" s="14">
        <f t="shared" si="97"/>
        <v>3750</v>
      </c>
      <c r="H4392" s="13"/>
    </row>
    <row r="4393" spans="1:8" hidden="1" x14ac:dyDescent="0.25">
      <c r="A4393" s="112">
        <v>45614</v>
      </c>
      <c r="B4393" s="21" t="s">
        <v>15257</v>
      </c>
      <c r="C4393" s="13" t="s">
        <v>12457</v>
      </c>
      <c r="D4393" s="764" t="s">
        <v>10916</v>
      </c>
      <c r="E4393" s="22">
        <v>192875</v>
      </c>
      <c r="F4393" s="19"/>
      <c r="G4393" s="14">
        <f t="shared" si="97"/>
        <v>192875</v>
      </c>
      <c r="H4393" s="13"/>
    </row>
    <row r="4394" spans="1:8" hidden="1"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hidden="1" x14ac:dyDescent="0.25">
      <c r="A4396" s="112">
        <v>45615</v>
      </c>
      <c r="B4396" s="21" t="s">
        <v>14351</v>
      </c>
      <c r="C4396" s="13" t="s">
        <v>1062</v>
      </c>
      <c r="D4396" s="764" t="s">
        <v>15085</v>
      </c>
      <c r="E4396" s="22">
        <v>15750</v>
      </c>
      <c r="F4396" s="19"/>
      <c r="G4396" s="14">
        <f t="shared" si="97"/>
        <v>15750</v>
      </c>
      <c r="H4396" s="13"/>
    </row>
    <row r="4397" spans="1:8" hidden="1" x14ac:dyDescent="0.25">
      <c r="A4397" s="112">
        <v>45615</v>
      </c>
      <c r="B4397" s="21" t="s">
        <v>11068</v>
      </c>
      <c r="C4397" s="13" t="s">
        <v>12350</v>
      </c>
      <c r="D4397" s="764" t="s">
        <v>15090</v>
      </c>
      <c r="E4397" s="22">
        <v>466440</v>
      </c>
      <c r="F4397" s="19"/>
      <c r="G4397" s="14">
        <f t="shared" si="97"/>
        <v>466440</v>
      </c>
      <c r="H4397" s="13"/>
    </row>
    <row r="4398" spans="1:8" hidden="1" x14ac:dyDescent="0.25">
      <c r="A4398" s="112">
        <v>45615</v>
      </c>
      <c r="B4398" s="21" t="s">
        <v>11068</v>
      </c>
      <c r="C4398" s="13" t="s">
        <v>169</v>
      </c>
      <c r="D4398" s="764" t="s">
        <v>15093</v>
      </c>
      <c r="E4398" s="22">
        <v>76000</v>
      </c>
      <c r="F4398" s="19"/>
      <c r="G4398" s="14">
        <f t="shared" si="97"/>
        <v>76000</v>
      </c>
      <c r="H4398" s="13"/>
    </row>
    <row r="4399" spans="1:8" hidden="1" x14ac:dyDescent="0.25">
      <c r="A4399" s="112">
        <v>45616</v>
      </c>
      <c r="B4399" s="21" t="s">
        <v>14232</v>
      </c>
      <c r="C4399" s="13" t="s">
        <v>7240</v>
      </c>
      <c r="D4399" s="764" t="s">
        <v>10141</v>
      </c>
      <c r="E4399" s="22">
        <v>357549</v>
      </c>
      <c r="F4399" s="19"/>
      <c r="G4399" s="14">
        <f t="shared" si="97"/>
        <v>357549</v>
      </c>
      <c r="H4399" s="13"/>
    </row>
    <row r="4400" spans="1:8" hidden="1" x14ac:dyDescent="0.25">
      <c r="A4400" s="112">
        <v>45616</v>
      </c>
      <c r="B4400" s="21" t="s">
        <v>15400</v>
      </c>
      <c r="C4400" s="13" t="s">
        <v>7947</v>
      </c>
      <c r="D4400" s="764"/>
      <c r="E4400" s="22"/>
      <c r="F4400" s="19">
        <v>500000</v>
      </c>
      <c r="G4400" s="14">
        <f t="shared" si="97"/>
        <v>-500000</v>
      </c>
      <c r="H4400" s="13" t="s">
        <v>15045</v>
      </c>
    </row>
    <row r="4401" spans="1:8" hidden="1" x14ac:dyDescent="0.25">
      <c r="A4401" s="112">
        <v>45616</v>
      </c>
      <c r="B4401" s="21" t="s">
        <v>15400</v>
      </c>
      <c r="C4401" s="13" t="s">
        <v>7947</v>
      </c>
      <c r="D4401" s="764"/>
      <c r="E4401" s="22"/>
      <c r="F4401" s="19">
        <v>500000</v>
      </c>
      <c r="G4401" s="14">
        <f t="shared" si="97"/>
        <v>-500000</v>
      </c>
      <c r="H4401" s="13" t="s">
        <v>15045</v>
      </c>
    </row>
    <row r="4402" spans="1:8" hidden="1"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hidden="1" x14ac:dyDescent="0.25">
      <c r="A4404" s="112">
        <v>45617</v>
      </c>
      <c r="B4404" s="21" t="s">
        <v>14539</v>
      </c>
      <c r="C4404" s="13" t="s">
        <v>169</v>
      </c>
      <c r="D4404" s="764" t="s">
        <v>8303</v>
      </c>
      <c r="E4404" s="22">
        <v>37485</v>
      </c>
      <c r="F4404" s="19"/>
      <c r="G4404" s="14">
        <f t="shared" si="97"/>
        <v>37485</v>
      </c>
      <c r="H4404" s="13"/>
    </row>
    <row r="4405" spans="1:8" hidden="1" x14ac:dyDescent="0.25">
      <c r="A4405" s="112">
        <v>45618</v>
      </c>
      <c r="B4405" s="21" t="s">
        <v>13240</v>
      </c>
      <c r="C4405" s="13" t="s">
        <v>12350</v>
      </c>
      <c r="D4405" s="764" t="s">
        <v>15091</v>
      </c>
      <c r="E4405" s="22">
        <v>127500</v>
      </c>
      <c r="F4405" s="19"/>
      <c r="G4405" s="14">
        <f t="shared" si="97"/>
        <v>127500</v>
      </c>
      <c r="H4405" s="13"/>
    </row>
    <row r="4406" spans="1:8" hidden="1" x14ac:dyDescent="0.25">
      <c r="A4406" s="112">
        <v>45618</v>
      </c>
      <c r="B4406" s="21" t="s">
        <v>13240</v>
      </c>
      <c r="C4406" s="13" t="s">
        <v>12350</v>
      </c>
      <c r="D4406" s="764" t="s">
        <v>15092</v>
      </c>
      <c r="E4406" s="22">
        <v>36600</v>
      </c>
      <c r="F4406" s="19"/>
      <c r="G4406" s="14">
        <f t="shared" si="97"/>
        <v>36600</v>
      </c>
      <c r="H4406" s="13"/>
    </row>
    <row r="4407" spans="1:8" hidden="1" x14ac:dyDescent="0.25">
      <c r="A4407" s="112">
        <v>45618</v>
      </c>
      <c r="B4407" s="21" t="s">
        <v>14351</v>
      </c>
      <c r="C4407" s="13" t="s">
        <v>8384</v>
      </c>
      <c r="D4407" s="764" t="s">
        <v>15240</v>
      </c>
      <c r="E4407" s="22">
        <v>17682</v>
      </c>
      <c r="F4407" s="19"/>
      <c r="G4407" s="14">
        <f t="shared" si="97"/>
        <v>17682</v>
      </c>
      <c r="H4407" s="53"/>
    </row>
    <row r="4408" spans="1:8" hidden="1" x14ac:dyDescent="0.25">
      <c r="A4408" s="112">
        <v>45618</v>
      </c>
      <c r="B4408" s="21" t="s">
        <v>13240</v>
      </c>
      <c r="C4408" s="13" t="s">
        <v>8384</v>
      </c>
      <c r="D4408" s="764" t="s">
        <v>15241</v>
      </c>
      <c r="E4408" s="22">
        <v>8259</v>
      </c>
      <c r="F4408" s="19"/>
      <c r="G4408" s="14">
        <f t="shared" si="97"/>
        <v>8259</v>
      </c>
      <c r="H4408" s="53"/>
    </row>
    <row r="4409" spans="1:8" hidden="1" x14ac:dyDescent="0.25">
      <c r="A4409" s="112">
        <v>45618</v>
      </c>
      <c r="B4409" s="21" t="s">
        <v>14596</v>
      </c>
      <c r="C4409" s="13" t="s">
        <v>8384</v>
      </c>
      <c r="D4409" s="764" t="s">
        <v>13589</v>
      </c>
      <c r="E4409" s="22">
        <v>47043</v>
      </c>
      <c r="F4409" s="19"/>
      <c r="G4409" s="14">
        <f t="shared" si="97"/>
        <v>47043</v>
      </c>
      <c r="H4409" s="53"/>
    </row>
    <row r="4410" spans="1:8" hidden="1" x14ac:dyDescent="0.25">
      <c r="A4410" s="112">
        <v>45618</v>
      </c>
      <c r="B4410" s="21" t="s">
        <v>14232</v>
      </c>
      <c r="C4410" s="13" t="s">
        <v>164</v>
      </c>
      <c r="D4410" s="764" t="s">
        <v>15949</v>
      </c>
      <c r="E4410" s="22">
        <v>1716</v>
      </c>
      <c r="F4410" s="19"/>
      <c r="G4410" s="14">
        <f t="shared" si="97"/>
        <v>1716</v>
      </c>
      <c r="H4410" s="53"/>
    </row>
    <row r="4411" spans="1:8" hidden="1" x14ac:dyDescent="0.25">
      <c r="A4411" s="112">
        <v>45618</v>
      </c>
      <c r="B4411" s="21" t="s">
        <v>11068</v>
      </c>
      <c r="C4411" s="13" t="s">
        <v>8384</v>
      </c>
      <c r="D4411" s="764" t="s">
        <v>13588</v>
      </c>
      <c r="E4411" s="22">
        <v>158952</v>
      </c>
      <c r="F4411" s="19"/>
      <c r="G4411" s="14">
        <f t="shared" si="97"/>
        <v>158952</v>
      </c>
      <c r="H4411" s="53"/>
    </row>
    <row r="4412" spans="1:8" hidden="1" x14ac:dyDescent="0.25">
      <c r="A4412" s="112">
        <v>45621</v>
      </c>
      <c r="B4412" s="21" t="s">
        <v>13278</v>
      </c>
      <c r="C4412" s="13" t="s">
        <v>166</v>
      </c>
      <c r="D4412" s="764" t="s">
        <v>15235</v>
      </c>
      <c r="E4412" s="22">
        <v>4902</v>
      </c>
      <c r="F4412" s="19"/>
      <c r="G4412" s="14">
        <f t="shared" si="97"/>
        <v>4902</v>
      </c>
      <c r="H4412" s="53"/>
    </row>
    <row r="4413" spans="1:8" hidden="1" x14ac:dyDescent="0.25">
      <c r="A4413" s="112">
        <v>45621</v>
      </c>
      <c r="B4413" s="21" t="s">
        <v>14351</v>
      </c>
      <c r="C4413" s="13" t="s">
        <v>166</v>
      </c>
      <c r="D4413" s="764" t="s">
        <v>15236</v>
      </c>
      <c r="E4413" s="22">
        <v>4190</v>
      </c>
      <c r="F4413" s="19"/>
      <c r="G4413" s="14">
        <f t="shared" si="97"/>
        <v>4190</v>
      </c>
      <c r="H4413" s="53"/>
    </row>
    <row r="4414" spans="1:8" hidden="1" x14ac:dyDescent="0.25">
      <c r="A4414" s="112">
        <v>45622</v>
      </c>
      <c r="B4414" s="21" t="s">
        <v>14351</v>
      </c>
      <c r="C4414" s="13" t="s">
        <v>1062</v>
      </c>
      <c r="D4414" s="764" t="s">
        <v>15229</v>
      </c>
      <c r="E4414" s="22">
        <v>15750</v>
      </c>
      <c r="F4414" s="19"/>
      <c r="G4414" s="14">
        <f t="shared" si="97"/>
        <v>15750</v>
      </c>
      <c r="H4414" s="53"/>
    </row>
    <row r="4415" spans="1:8" hidden="1" x14ac:dyDescent="0.25">
      <c r="A4415" s="112">
        <v>45623</v>
      </c>
      <c r="B4415" s="21" t="s">
        <v>11068</v>
      </c>
      <c r="C4415" s="13" t="s">
        <v>5680</v>
      </c>
      <c r="D4415" s="764"/>
      <c r="E4415" s="22"/>
      <c r="F4415" s="19">
        <v>26664</v>
      </c>
      <c r="G4415" s="14">
        <f t="shared" si="97"/>
        <v>-26664</v>
      </c>
      <c r="H4415" s="1228" t="s">
        <v>15106</v>
      </c>
    </row>
    <row r="4416" spans="1:8" hidden="1" x14ac:dyDescent="0.25">
      <c r="A4416" s="112">
        <v>45623</v>
      </c>
      <c r="B4416" s="21" t="s">
        <v>12783</v>
      </c>
      <c r="C4416" s="13" t="s">
        <v>5680</v>
      </c>
      <c r="D4416" s="764"/>
      <c r="E4416" s="22"/>
      <c r="F4416" s="19">
        <v>67300</v>
      </c>
      <c r="G4416" s="14">
        <f t="shared" si="97"/>
        <v>-67300</v>
      </c>
      <c r="H4416" s="1229"/>
    </row>
    <row r="4417" spans="1:8" hidden="1" x14ac:dyDescent="0.25">
      <c r="A4417" s="112">
        <v>45623</v>
      </c>
      <c r="B4417" s="21" t="s">
        <v>11488</v>
      </c>
      <c r="C4417" s="13" t="s">
        <v>5680</v>
      </c>
      <c r="D4417" s="764"/>
      <c r="E4417" s="22"/>
      <c r="F4417" s="19">
        <v>6036</v>
      </c>
      <c r="G4417" s="14">
        <f t="shared" si="97"/>
        <v>-6036</v>
      </c>
      <c r="H4417" s="1230"/>
    </row>
    <row r="4418" spans="1:8" hidden="1" x14ac:dyDescent="0.25">
      <c r="A4418" s="112">
        <v>45623</v>
      </c>
      <c r="B4418" s="21" t="s">
        <v>14539</v>
      </c>
      <c r="C4418" s="13" t="s">
        <v>166</v>
      </c>
      <c r="D4418" s="764"/>
      <c r="E4418" s="22">
        <v>26400</v>
      </c>
      <c r="F4418" s="19"/>
      <c r="G4418" s="14">
        <f t="shared" si="97"/>
        <v>26400</v>
      </c>
      <c r="H4418" s="1057"/>
    </row>
    <row r="4419" spans="1:8" hidden="1" x14ac:dyDescent="0.25">
      <c r="A4419" s="112">
        <v>45623</v>
      </c>
      <c r="B4419" s="21" t="s">
        <v>12388</v>
      </c>
      <c r="C4419" s="13" t="s">
        <v>7240</v>
      </c>
      <c r="D4419" s="764" t="s">
        <v>8376</v>
      </c>
      <c r="E4419" s="22">
        <v>138414</v>
      </c>
      <c r="F4419" s="19"/>
      <c r="G4419" s="14">
        <f t="shared" si="97"/>
        <v>138414</v>
      </c>
      <c r="H4419" s="1057"/>
    </row>
    <row r="4420" spans="1:8" hidden="1"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hidden="1" x14ac:dyDescent="0.25">
      <c r="A4425" s="112">
        <v>45630</v>
      </c>
      <c r="B4425" s="21" t="s">
        <v>7801</v>
      </c>
      <c r="C4425" s="13" t="s">
        <v>1062</v>
      </c>
      <c r="D4425" s="764" t="s">
        <v>15230</v>
      </c>
      <c r="E4425" s="22">
        <v>10100</v>
      </c>
      <c r="F4425" s="19"/>
      <c r="G4425" s="14">
        <f t="shared" si="97"/>
        <v>10100</v>
      </c>
      <c r="H4425" s="1057"/>
    </row>
    <row r="4426" spans="1:8" hidden="1" x14ac:dyDescent="0.25">
      <c r="A4426" s="112">
        <v>45630</v>
      </c>
      <c r="B4426" s="21" t="s">
        <v>13213</v>
      </c>
      <c r="C4426" s="13" t="s">
        <v>1062</v>
      </c>
      <c r="D4426" s="764" t="s">
        <v>15231</v>
      </c>
      <c r="E4426" s="22">
        <v>22275</v>
      </c>
      <c r="F4426" s="19"/>
      <c r="G4426" s="14">
        <f t="shared" si="97"/>
        <v>22275</v>
      </c>
      <c r="H4426" s="1057"/>
    </row>
    <row r="4427" spans="1:8" hidden="1" x14ac:dyDescent="0.25">
      <c r="A4427" s="112">
        <v>45632</v>
      </c>
      <c r="B4427" s="21" t="s">
        <v>12388</v>
      </c>
      <c r="C4427" s="13" t="s">
        <v>7240</v>
      </c>
      <c r="D4427" s="764"/>
      <c r="E4427" s="22"/>
      <c r="F4427" s="19">
        <v>500000</v>
      </c>
      <c r="G4427" s="14">
        <f t="shared" si="97"/>
        <v>-500000</v>
      </c>
      <c r="H4427" s="13" t="s">
        <v>15175</v>
      </c>
    </row>
    <row r="4428" spans="1:8" ht="16.5" thickBot="1" x14ac:dyDescent="0.3">
      <c r="A4428" s="112">
        <v>45632</v>
      </c>
      <c r="B4428" s="21" t="s">
        <v>14232</v>
      </c>
      <c r="C4428" s="13" t="s">
        <v>10472</v>
      </c>
      <c r="D4428" s="764" t="s">
        <v>9234</v>
      </c>
      <c r="E4428" s="22">
        <v>60686</v>
      </c>
      <c r="F4428" s="19"/>
      <c r="G4428" s="14">
        <f t="shared" si="97"/>
        <v>60686</v>
      </c>
      <c r="H4428" s="53"/>
    </row>
    <row r="4429" spans="1:8" ht="16.5" hidden="1" thickBot="1" x14ac:dyDescent="0.3">
      <c r="A4429" s="112">
        <v>45632</v>
      </c>
      <c r="B4429" s="21" t="s">
        <v>15257</v>
      </c>
      <c r="C4429" s="13" t="s">
        <v>7240</v>
      </c>
      <c r="D4429" s="764" t="s">
        <v>10143</v>
      </c>
      <c r="E4429" s="22">
        <v>114040</v>
      </c>
      <c r="F4429" s="19"/>
      <c r="G4429" s="14">
        <f t="shared" si="97"/>
        <v>114040</v>
      </c>
      <c r="H4429" s="53"/>
    </row>
    <row r="4430" spans="1:8" ht="16.5" hidden="1" thickBot="1" x14ac:dyDescent="0.3">
      <c r="A4430" s="112">
        <v>45633</v>
      </c>
      <c r="B4430" s="21" t="s">
        <v>15033</v>
      </c>
      <c r="C4430" s="13" t="s">
        <v>1062</v>
      </c>
      <c r="D4430" s="764" t="s">
        <v>15232</v>
      </c>
      <c r="E4430" s="22">
        <v>31813</v>
      </c>
      <c r="F4430" s="19"/>
      <c r="G4430" s="14">
        <f t="shared" si="97"/>
        <v>31813</v>
      </c>
      <c r="H4430" s="53"/>
    </row>
    <row r="4431" spans="1:8" ht="16.5" hidden="1" thickBot="1" x14ac:dyDescent="0.3">
      <c r="A4431" s="112">
        <v>45633</v>
      </c>
      <c r="B4431" s="21" t="s">
        <v>14596</v>
      </c>
      <c r="C4431" s="13" t="s">
        <v>8384</v>
      </c>
      <c r="D4431" s="764" t="s">
        <v>15243</v>
      </c>
      <c r="E4431" s="22">
        <v>53995</v>
      </c>
      <c r="F4431" s="19"/>
      <c r="G4431" s="14">
        <f t="shared" si="97"/>
        <v>53995</v>
      </c>
      <c r="H4431" s="53"/>
    </row>
    <row r="4432" spans="1:8" ht="16.5" hidden="1" thickBot="1" x14ac:dyDescent="0.3">
      <c r="A4432" s="112">
        <v>45635</v>
      </c>
      <c r="B4432" s="21" t="s">
        <v>14539</v>
      </c>
      <c r="C4432" s="13" t="s">
        <v>8384</v>
      </c>
      <c r="D4432" s="764" t="s">
        <v>15244</v>
      </c>
      <c r="E4432" s="22">
        <v>60678</v>
      </c>
      <c r="F4432" s="19"/>
      <c r="G4432" s="14">
        <f t="shared" si="97"/>
        <v>60678</v>
      </c>
      <c r="H4432" s="53"/>
    </row>
    <row r="4433" spans="1:8" ht="16.5" hidden="1" thickBot="1" x14ac:dyDescent="0.3">
      <c r="A4433" s="112">
        <v>45635</v>
      </c>
      <c r="B4433" s="21" t="s">
        <v>13213</v>
      </c>
      <c r="C4433" s="13" t="s">
        <v>13116</v>
      </c>
      <c r="D4433" s="764"/>
      <c r="E4433" s="22"/>
      <c r="F4433" s="19">
        <v>900000</v>
      </c>
      <c r="G4433" s="14">
        <f t="shared" si="97"/>
        <v>-900000</v>
      </c>
      <c r="H4433" s="1312" t="s">
        <v>15193</v>
      </c>
    </row>
    <row r="4434" spans="1:8" ht="16.5" hidden="1" thickBot="1" x14ac:dyDescent="0.3">
      <c r="A4434" s="112">
        <v>45635</v>
      </c>
      <c r="B4434" s="21" t="s">
        <v>12783</v>
      </c>
      <c r="C4434" s="13" t="s">
        <v>13116</v>
      </c>
      <c r="D4434" s="764"/>
      <c r="E4434" s="22"/>
      <c r="F4434" s="19">
        <v>100000</v>
      </c>
      <c r="G4434" s="14">
        <f t="shared" si="97"/>
        <v>-100000</v>
      </c>
      <c r="H4434" s="1313"/>
    </row>
    <row r="4435" spans="1:8" ht="16.5" hidden="1" thickBot="1" x14ac:dyDescent="0.3">
      <c r="A4435" s="112">
        <v>45635</v>
      </c>
      <c r="B4435" s="21" t="s">
        <v>7801</v>
      </c>
      <c r="C4435" s="13" t="s">
        <v>1062</v>
      </c>
      <c r="D4435" s="764" t="s">
        <v>15233</v>
      </c>
      <c r="E4435" s="22">
        <v>1750</v>
      </c>
      <c r="F4435" s="19"/>
      <c r="G4435" s="14">
        <f t="shared" si="97"/>
        <v>1750</v>
      </c>
      <c r="H4435" s="1137"/>
    </row>
    <row r="4436" spans="1:8" ht="16.5" hidden="1" thickBot="1" x14ac:dyDescent="0.3">
      <c r="A4436" s="112">
        <v>45635</v>
      </c>
      <c r="B4436" s="21" t="s">
        <v>14539</v>
      </c>
      <c r="C4436" s="13" t="s">
        <v>166</v>
      </c>
      <c r="D4436" s="764" t="s">
        <v>15234</v>
      </c>
      <c r="E4436" s="22">
        <v>41200</v>
      </c>
      <c r="F4436" s="19"/>
      <c r="G4436" s="14">
        <f t="shared" si="97"/>
        <v>41200</v>
      </c>
      <c r="H4436" s="1137"/>
    </row>
    <row r="4437" spans="1:8" ht="16.5" hidden="1" thickBot="1" x14ac:dyDescent="0.3">
      <c r="A4437" s="112">
        <v>45637</v>
      </c>
      <c r="B4437" s="21" t="s">
        <v>15033</v>
      </c>
      <c r="C4437" s="13" t="s">
        <v>1062</v>
      </c>
      <c r="D4437" s="764" t="s">
        <v>15289</v>
      </c>
      <c r="E4437" s="22">
        <v>3400</v>
      </c>
      <c r="F4437" s="19"/>
      <c r="G4437" s="14">
        <f>E4437-F4437</f>
        <v>3400</v>
      </c>
      <c r="H4437" s="1080"/>
    </row>
    <row r="4438" spans="1:8" ht="16.5" hidden="1" thickBot="1" x14ac:dyDescent="0.3">
      <c r="A4438" s="112">
        <v>45637</v>
      </c>
      <c r="B4438" s="21" t="s">
        <v>15257</v>
      </c>
      <c r="C4438" s="13" t="s">
        <v>7240</v>
      </c>
      <c r="D4438" s="764" t="s">
        <v>10144</v>
      </c>
      <c r="E4438" s="22">
        <v>48195</v>
      </c>
      <c r="F4438" s="19"/>
      <c r="G4438" s="14">
        <f>E4438-F4438</f>
        <v>48195</v>
      </c>
      <c r="H4438" s="1080"/>
    </row>
    <row r="4439" spans="1:8" ht="16.5" hidden="1" thickBot="1" x14ac:dyDescent="0.3">
      <c r="A4439" s="112">
        <v>45638</v>
      </c>
      <c r="B4439" s="21" t="s">
        <v>14539</v>
      </c>
      <c r="C4439" s="13" t="s">
        <v>8384</v>
      </c>
      <c r="D4439" s="764"/>
      <c r="E4439" s="22"/>
      <c r="F4439" s="19">
        <v>500000</v>
      </c>
      <c r="G4439" s="14">
        <f t="shared" si="97"/>
        <v>-500000</v>
      </c>
      <c r="H4439" s="13" t="s">
        <v>15226</v>
      </c>
    </row>
    <row r="4440" spans="1:8" ht="16.5" hidden="1" thickBot="1" x14ac:dyDescent="0.3">
      <c r="A4440" s="112">
        <v>45638</v>
      </c>
      <c r="B4440" s="21" t="s">
        <v>15033</v>
      </c>
      <c r="C4440" s="13" t="s">
        <v>8384</v>
      </c>
      <c r="D4440" s="764" t="s">
        <v>13528</v>
      </c>
      <c r="E4440" s="22">
        <v>16720</v>
      </c>
      <c r="F4440" s="19"/>
      <c r="G4440" s="14">
        <f t="shared" si="97"/>
        <v>16720</v>
      </c>
      <c r="H4440" s="13"/>
    </row>
    <row r="4441" spans="1:8" ht="16.5" hidden="1" thickBot="1" x14ac:dyDescent="0.3">
      <c r="A4441" s="112">
        <v>45638</v>
      </c>
      <c r="B4441" s="21" t="s">
        <v>15033</v>
      </c>
      <c r="C4441" s="13" t="s">
        <v>8384</v>
      </c>
      <c r="D4441" s="764" t="s">
        <v>15245</v>
      </c>
      <c r="E4441" s="22">
        <v>42374</v>
      </c>
      <c r="F4441" s="19"/>
      <c r="G4441" s="14">
        <f t="shared" si="97"/>
        <v>42374</v>
      </c>
      <c r="H4441" s="13"/>
    </row>
    <row r="4442" spans="1:8" ht="16.5" hidden="1" thickBot="1" x14ac:dyDescent="0.3">
      <c r="A4442" s="112">
        <v>45638</v>
      </c>
      <c r="B4442" s="21" t="s">
        <v>14351</v>
      </c>
      <c r="C4442" s="13" t="s">
        <v>8384</v>
      </c>
      <c r="D4442" s="764"/>
      <c r="E4442" s="22"/>
      <c r="F4442" s="19">
        <v>200000</v>
      </c>
      <c r="G4442" s="14">
        <f t="shared" si="97"/>
        <v>-200000</v>
      </c>
      <c r="H4442" s="1214" t="s">
        <v>15272</v>
      </c>
    </row>
    <row r="4443" spans="1:8" ht="16.5" hidden="1" thickBot="1" x14ac:dyDescent="0.3">
      <c r="A4443" s="112">
        <v>45638</v>
      </c>
      <c r="B4443" s="21" t="s">
        <v>14539</v>
      </c>
      <c r="C4443" s="13" t="s">
        <v>8384</v>
      </c>
      <c r="D4443" s="764"/>
      <c r="E4443" s="22"/>
      <c r="F4443" s="19">
        <v>200000</v>
      </c>
      <c r="G4443" s="14">
        <f t="shared" si="97"/>
        <v>-200000</v>
      </c>
      <c r="H4443" s="1215"/>
    </row>
    <row r="4444" spans="1:8" ht="16.5" hidden="1" thickBot="1" x14ac:dyDescent="0.3">
      <c r="A4444" s="112">
        <v>45638</v>
      </c>
      <c r="B4444" s="21" t="s">
        <v>11068</v>
      </c>
      <c r="C4444" s="13" t="s">
        <v>8384</v>
      </c>
      <c r="D4444" s="764"/>
      <c r="E4444" s="22"/>
      <c r="F4444" s="19">
        <v>100000</v>
      </c>
      <c r="G4444" s="14">
        <f t="shared" si="97"/>
        <v>-100000</v>
      </c>
      <c r="H4444" s="1216"/>
    </row>
    <row r="4445" spans="1:8" ht="16.5" hidden="1" thickBot="1" x14ac:dyDescent="0.3">
      <c r="A4445" s="112">
        <v>45638</v>
      </c>
      <c r="B4445" s="21" t="s">
        <v>15033</v>
      </c>
      <c r="C4445" s="13" t="s">
        <v>1062</v>
      </c>
      <c r="D4445" s="764" t="s">
        <v>15290</v>
      </c>
      <c r="E4445" s="22">
        <v>2500</v>
      </c>
      <c r="F4445" s="19"/>
      <c r="G4445" s="14">
        <f t="shared" si="97"/>
        <v>2500</v>
      </c>
      <c r="H4445" s="1080"/>
    </row>
    <row r="4446" spans="1:8" ht="16.5" hidden="1" thickBot="1" x14ac:dyDescent="0.3">
      <c r="A4446" s="112">
        <v>45642</v>
      </c>
      <c r="B4446" s="21" t="s">
        <v>15033</v>
      </c>
      <c r="C4446" s="13" t="s">
        <v>1062</v>
      </c>
      <c r="D4446" s="764" t="s">
        <v>15291</v>
      </c>
      <c r="E4446" s="22">
        <v>12640</v>
      </c>
      <c r="F4446" s="19"/>
      <c r="G4446" s="14">
        <f t="shared" si="97"/>
        <v>12640</v>
      </c>
      <c r="H4446" s="1080"/>
    </row>
    <row r="4447" spans="1:8" ht="16.5" hidden="1" thickBot="1" x14ac:dyDescent="0.3">
      <c r="A4447" s="112">
        <v>45642</v>
      </c>
      <c r="B4447" s="21" t="s">
        <v>14232</v>
      </c>
      <c r="C4447" s="13" t="s">
        <v>169</v>
      </c>
      <c r="D4447" s="764" t="s">
        <v>15804</v>
      </c>
      <c r="E4447" s="22">
        <v>388742</v>
      </c>
      <c r="F4447" s="19"/>
      <c r="G4447" s="14">
        <f t="shared" si="97"/>
        <v>388742</v>
      </c>
      <c r="H4447" s="1169"/>
    </row>
    <row r="4448" spans="1:8" ht="16.5" hidden="1" thickBot="1" x14ac:dyDescent="0.3">
      <c r="A4448" s="112">
        <v>45643</v>
      </c>
      <c r="B4448" s="21" t="s">
        <v>11068</v>
      </c>
      <c r="C4448" s="13" t="s">
        <v>169</v>
      </c>
      <c r="D4448" s="764"/>
      <c r="E4448" s="22"/>
      <c r="F4448" s="19">
        <v>150000</v>
      </c>
      <c r="G4448" s="14">
        <f t="shared" si="97"/>
        <v>-150000</v>
      </c>
      <c r="H4448" s="1228" t="s">
        <v>15287</v>
      </c>
    </row>
    <row r="4449" spans="1:8" ht="16.5" hidden="1" thickBot="1" x14ac:dyDescent="0.3">
      <c r="A4449" s="112">
        <v>45643</v>
      </c>
      <c r="B4449" s="21" t="s">
        <v>14539</v>
      </c>
      <c r="C4449" s="13" t="s">
        <v>169</v>
      </c>
      <c r="D4449" s="764"/>
      <c r="E4449" s="22"/>
      <c r="F4449" s="109">
        <v>200000</v>
      </c>
      <c r="G4449" s="14">
        <f t="shared" si="97"/>
        <v>-200000</v>
      </c>
      <c r="H4449" s="1230"/>
    </row>
    <row r="4450" spans="1:8" ht="16.5" hidden="1" thickBot="1" x14ac:dyDescent="0.3">
      <c r="A4450" s="112">
        <v>45643</v>
      </c>
      <c r="B4450" s="21" t="s">
        <v>15033</v>
      </c>
      <c r="C4450" s="13" t="s">
        <v>180</v>
      </c>
      <c r="D4450" s="764" t="s">
        <v>15392</v>
      </c>
      <c r="E4450" s="781">
        <v>1422570</v>
      </c>
      <c r="F4450" s="213"/>
      <c r="G4450" s="14">
        <f t="shared" si="97"/>
        <v>1422570</v>
      </c>
      <c r="H4450" s="1138"/>
    </row>
    <row r="4451" spans="1:8" ht="16.5" hidden="1" thickBot="1" x14ac:dyDescent="0.3">
      <c r="A4451" s="112">
        <v>45643</v>
      </c>
      <c r="B4451" s="21" t="s">
        <v>15033</v>
      </c>
      <c r="C4451" s="13" t="s">
        <v>180</v>
      </c>
      <c r="D4451" s="764" t="s">
        <v>15393</v>
      </c>
      <c r="E4451" s="781">
        <v>91770</v>
      </c>
      <c r="F4451" s="213"/>
      <c r="G4451" s="14">
        <f t="shared" ref="G4451:G4452" si="98">E4451-F4451</f>
        <v>91770</v>
      </c>
      <c r="H4451" s="1138"/>
    </row>
    <row r="4452" spans="1:8" ht="16.5" hidden="1" thickBot="1" x14ac:dyDescent="0.3">
      <c r="A4452" s="112">
        <v>45644</v>
      </c>
      <c r="B4452" s="21" t="s">
        <v>14351</v>
      </c>
      <c r="C4452" s="13" t="s">
        <v>164</v>
      </c>
      <c r="D4452" s="764" t="s">
        <v>15952</v>
      </c>
      <c r="E4452" s="781">
        <v>2551</v>
      </c>
      <c r="F4452" s="213"/>
      <c r="G4452" s="782">
        <f t="shared" si="98"/>
        <v>2551</v>
      </c>
      <c r="H4452" s="1175"/>
    </row>
    <row r="4453" spans="1:8" ht="16.5" hidden="1" thickBot="1" x14ac:dyDescent="0.3">
      <c r="A4453" s="112">
        <v>45645</v>
      </c>
      <c r="B4453" s="21" t="s">
        <v>12388</v>
      </c>
      <c r="C4453" s="13" t="s">
        <v>1062</v>
      </c>
      <c r="D4453" s="764"/>
      <c r="E4453" s="781"/>
      <c r="F4453" s="783">
        <v>50000</v>
      </c>
      <c r="G4453" s="782">
        <f t="shared" si="97"/>
        <v>-50000</v>
      </c>
      <c r="H4453" s="1228" t="s">
        <v>15332</v>
      </c>
    </row>
    <row r="4454" spans="1:8" ht="16.5" hidden="1" thickBot="1" x14ac:dyDescent="0.3">
      <c r="A4454" s="112">
        <v>45645</v>
      </c>
      <c r="B4454" s="21" t="s">
        <v>13165</v>
      </c>
      <c r="C4454" s="13" t="s">
        <v>1062</v>
      </c>
      <c r="D4454" s="764"/>
      <c r="E4454" s="781"/>
      <c r="F4454" s="141">
        <v>60000</v>
      </c>
      <c r="G4454" s="782">
        <f t="shared" ref="G4454:G4552" si="99">E4454-F4454</f>
        <v>-60000</v>
      </c>
      <c r="H4454" s="1215"/>
    </row>
    <row r="4455" spans="1:8" ht="16.5" hidden="1" thickBot="1" x14ac:dyDescent="0.3">
      <c r="A4455" s="112">
        <v>45645</v>
      </c>
      <c r="B4455" s="21" t="s">
        <v>14539</v>
      </c>
      <c r="C4455" s="13" t="s">
        <v>1062</v>
      </c>
      <c r="D4455" s="764"/>
      <c r="E4455" s="781"/>
      <c r="F4455" s="141">
        <v>60000</v>
      </c>
      <c r="G4455" s="782">
        <f t="shared" si="99"/>
        <v>-60000</v>
      </c>
      <c r="H4455" s="1215"/>
    </row>
    <row r="4456" spans="1:8" ht="16.5" hidden="1" thickBot="1" x14ac:dyDescent="0.3">
      <c r="A4456" s="112">
        <v>45645</v>
      </c>
      <c r="B4456" s="21" t="s">
        <v>14351</v>
      </c>
      <c r="C4456" s="13" t="s">
        <v>1062</v>
      </c>
      <c r="D4456" s="764"/>
      <c r="E4456" s="781"/>
      <c r="F4456" s="141">
        <v>150000</v>
      </c>
      <c r="G4456" s="782">
        <f t="shared" si="99"/>
        <v>-150000</v>
      </c>
      <c r="H4456" s="1215"/>
    </row>
    <row r="4457" spans="1:8" ht="16.5" hidden="1" thickBot="1" x14ac:dyDescent="0.3">
      <c r="A4457" s="112">
        <v>45645</v>
      </c>
      <c r="B4457" s="21" t="s">
        <v>14232</v>
      </c>
      <c r="C4457" s="13" t="s">
        <v>1062</v>
      </c>
      <c r="D4457" s="764"/>
      <c r="E4457" s="781"/>
      <c r="F4457" s="141">
        <v>100000</v>
      </c>
      <c r="G4457" s="782">
        <f t="shared" si="99"/>
        <v>-100000</v>
      </c>
      <c r="H4457" s="1215"/>
    </row>
    <row r="4458" spans="1:8" ht="16.5" hidden="1" thickBot="1" x14ac:dyDescent="0.3">
      <c r="A4458" s="112">
        <v>45645</v>
      </c>
      <c r="B4458" s="21" t="s">
        <v>15033</v>
      </c>
      <c r="C4458" s="13" t="s">
        <v>1062</v>
      </c>
      <c r="D4458" s="764"/>
      <c r="E4458" s="781"/>
      <c r="F4458" s="141">
        <v>50000</v>
      </c>
      <c r="G4458" s="782">
        <f t="shared" si="99"/>
        <v>-50000</v>
      </c>
      <c r="H4458" s="1215"/>
    </row>
    <row r="4459" spans="1:8" ht="16.5" hidden="1" thickBot="1" x14ac:dyDescent="0.3">
      <c r="A4459" s="112">
        <v>45645</v>
      </c>
      <c r="B4459" s="21" t="s">
        <v>11068</v>
      </c>
      <c r="C4459" s="13" t="s">
        <v>1062</v>
      </c>
      <c r="D4459" s="764"/>
      <c r="E4459" s="781"/>
      <c r="F4459" s="784">
        <v>30000</v>
      </c>
      <c r="G4459" s="782">
        <f t="shared" si="99"/>
        <v>-30000</v>
      </c>
      <c r="H4459" s="1216"/>
    </row>
    <row r="4460" spans="1:8" ht="16.5" hidden="1" thickBot="1" x14ac:dyDescent="0.3">
      <c r="A4460" s="112">
        <v>45645</v>
      </c>
      <c r="B4460" s="21" t="s">
        <v>10890</v>
      </c>
      <c r="C4460" s="13" t="s">
        <v>12457</v>
      </c>
      <c r="D4460" s="764"/>
      <c r="E4460" s="781"/>
      <c r="F4460" s="783">
        <v>50000</v>
      </c>
      <c r="G4460" s="782">
        <f t="shared" si="99"/>
        <v>-50000</v>
      </c>
      <c r="H4460" s="1208" t="s">
        <v>15334</v>
      </c>
    </row>
    <row r="4461" spans="1:8" ht="16.5" hidden="1" thickBot="1" x14ac:dyDescent="0.3">
      <c r="A4461" s="112">
        <v>45645</v>
      </c>
      <c r="B4461" s="21" t="s">
        <v>12388</v>
      </c>
      <c r="C4461" s="13" t="s">
        <v>12457</v>
      </c>
      <c r="D4461" s="764"/>
      <c r="E4461" s="781"/>
      <c r="F4461" s="141">
        <v>100000</v>
      </c>
      <c r="G4461" s="782">
        <f t="shared" si="99"/>
        <v>-100000</v>
      </c>
      <c r="H4461" s="1209"/>
    </row>
    <row r="4462" spans="1:8" ht="16.5" hidden="1" thickBot="1" x14ac:dyDescent="0.3">
      <c r="A4462" s="112">
        <v>45645</v>
      </c>
      <c r="B4462" s="21" t="s">
        <v>14539</v>
      </c>
      <c r="C4462" s="13" t="s">
        <v>12457</v>
      </c>
      <c r="D4462" s="764"/>
      <c r="E4462" s="781"/>
      <c r="F4462" s="141">
        <v>60000</v>
      </c>
      <c r="G4462" s="782">
        <f t="shared" si="99"/>
        <v>-60000</v>
      </c>
      <c r="H4462" s="1209"/>
    </row>
    <row r="4463" spans="1:8" ht="16.5" hidden="1" thickBot="1" x14ac:dyDescent="0.3">
      <c r="A4463" s="112">
        <v>45645</v>
      </c>
      <c r="B4463" s="21" t="s">
        <v>15257</v>
      </c>
      <c r="C4463" s="13" t="s">
        <v>12457</v>
      </c>
      <c r="D4463" s="764"/>
      <c r="E4463" s="781"/>
      <c r="F4463" s="784">
        <v>190000</v>
      </c>
      <c r="G4463" s="782">
        <f t="shared" si="99"/>
        <v>-190000</v>
      </c>
      <c r="H4463" s="1210"/>
    </row>
    <row r="4464" spans="1:8" ht="16.5" hidden="1" thickBot="1" x14ac:dyDescent="0.3">
      <c r="A4464" s="112">
        <v>45645</v>
      </c>
      <c r="B4464" s="21" t="s">
        <v>14351</v>
      </c>
      <c r="C4464" s="13" t="s">
        <v>164</v>
      </c>
      <c r="D4464" s="764" t="s">
        <v>15985</v>
      </c>
      <c r="E4464" s="781">
        <v>3196</v>
      </c>
      <c r="G4464" s="782">
        <f t="shared" si="99"/>
        <v>3196</v>
      </c>
      <c r="H4464" s="1181"/>
    </row>
    <row r="4465" spans="1:8" ht="16.5" hidden="1" thickBot="1" x14ac:dyDescent="0.3">
      <c r="A4465" s="112">
        <v>45646</v>
      </c>
      <c r="B4465" s="21" t="s">
        <v>11068</v>
      </c>
      <c r="C4465" s="13" t="s">
        <v>166</v>
      </c>
      <c r="D4465" s="764"/>
      <c r="E4465" s="781"/>
      <c r="F4465" s="783">
        <v>117087</v>
      </c>
      <c r="G4465" s="782">
        <f t="shared" si="99"/>
        <v>-117087</v>
      </c>
      <c r="H4465" s="1214" t="s">
        <v>15351</v>
      </c>
    </row>
    <row r="4466" spans="1:8" ht="16.5" hidden="1" thickBot="1" x14ac:dyDescent="0.3">
      <c r="A4466" s="112">
        <v>45646</v>
      </c>
      <c r="B4466" s="21" t="s">
        <v>9344</v>
      </c>
      <c r="C4466" s="13" t="s">
        <v>166</v>
      </c>
      <c r="D4466" s="764"/>
      <c r="E4466" s="781"/>
      <c r="F4466" s="141">
        <v>6000</v>
      </c>
      <c r="G4466" s="782">
        <f t="shared" si="99"/>
        <v>-6000</v>
      </c>
      <c r="H4466" s="1215"/>
    </row>
    <row r="4467" spans="1:8" ht="16.5" hidden="1" thickBot="1" x14ac:dyDescent="0.3">
      <c r="A4467" s="112">
        <v>45646</v>
      </c>
      <c r="B4467" s="21" t="s">
        <v>12388</v>
      </c>
      <c r="C4467" s="13" t="s">
        <v>166</v>
      </c>
      <c r="D4467" s="764"/>
      <c r="E4467" s="781"/>
      <c r="F4467" s="141">
        <v>104064</v>
      </c>
      <c r="G4467" s="782">
        <f t="shared" si="99"/>
        <v>-104064</v>
      </c>
      <c r="H4467" s="1215"/>
    </row>
    <row r="4468" spans="1:8" ht="16.5" hidden="1" thickBot="1" x14ac:dyDescent="0.3">
      <c r="A4468" s="112">
        <v>45646</v>
      </c>
      <c r="B4468" s="21" t="s">
        <v>12671</v>
      </c>
      <c r="C4468" s="13" t="s">
        <v>166</v>
      </c>
      <c r="D4468" s="764"/>
      <c r="E4468" s="781"/>
      <c r="F4468" s="141">
        <v>87831</v>
      </c>
      <c r="G4468" s="782">
        <f t="shared" si="99"/>
        <v>-87831</v>
      </c>
      <c r="H4468" s="1215"/>
    </row>
    <row r="4469" spans="1:8" ht="16.5" hidden="1" thickBot="1" x14ac:dyDescent="0.3">
      <c r="A4469" s="112">
        <v>45646</v>
      </c>
      <c r="B4469" s="21" t="s">
        <v>13240</v>
      </c>
      <c r="C4469" s="13" t="s">
        <v>166</v>
      </c>
      <c r="D4469" s="764"/>
      <c r="E4469" s="781"/>
      <c r="F4469" s="141">
        <v>47250</v>
      </c>
      <c r="G4469" s="782">
        <f t="shared" si="99"/>
        <v>-47250</v>
      </c>
      <c r="H4469" s="1215"/>
    </row>
    <row r="4470" spans="1:8" ht="16.5" hidden="1" thickBot="1" x14ac:dyDescent="0.3">
      <c r="A4470" s="112">
        <v>45646</v>
      </c>
      <c r="B4470" s="21" t="s">
        <v>13165</v>
      </c>
      <c r="C4470" s="13" t="s">
        <v>166</v>
      </c>
      <c r="D4470" s="764"/>
      <c r="E4470" s="781"/>
      <c r="F4470" s="141">
        <v>30500</v>
      </c>
      <c r="G4470" s="782">
        <f t="shared" si="99"/>
        <v>-30500</v>
      </c>
      <c r="H4470" s="1215"/>
    </row>
    <row r="4471" spans="1:8" ht="16.5" hidden="1" thickBot="1" x14ac:dyDescent="0.3">
      <c r="A4471" s="112">
        <v>45646</v>
      </c>
      <c r="B4471" s="21" t="s">
        <v>13417</v>
      </c>
      <c r="C4471" s="13" t="s">
        <v>166</v>
      </c>
      <c r="D4471" s="764"/>
      <c r="E4471" s="781"/>
      <c r="F4471" s="141">
        <v>96058</v>
      </c>
      <c r="G4471" s="782">
        <f t="shared" si="99"/>
        <v>-96058</v>
      </c>
      <c r="H4471" s="1215"/>
    </row>
    <row r="4472" spans="1:8" ht="16.5" hidden="1" thickBot="1" x14ac:dyDescent="0.3">
      <c r="A4472" s="112">
        <v>45646</v>
      </c>
      <c r="B4472" s="21" t="s">
        <v>13278</v>
      </c>
      <c r="C4472" s="13" t="s">
        <v>166</v>
      </c>
      <c r="D4472" s="764"/>
      <c r="E4472" s="781"/>
      <c r="F4472" s="141">
        <v>4902</v>
      </c>
      <c r="G4472" s="782">
        <f t="shared" si="99"/>
        <v>-4902</v>
      </c>
      <c r="H4472" s="1215"/>
    </row>
    <row r="4473" spans="1:8" ht="16.5" hidden="1" thickBot="1" x14ac:dyDescent="0.3">
      <c r="A4473" s="112">
        <v>45646</v>
      </c>
      <c r="B4473" s="21" t="s">
        <v>14539</v>
      </c>
      <c r="C4473" s="13" t="s">
        <v>166</v>
      </c>
      <c r="D4473" s="764"/>
      <c r="E4473" s="781"/>
      <c r="F4473" s="141">
        <v>532568</v>
      </c>
      <c r="G4473" s="782">
        <f t="shared" si="99"/>
        <v>-532568</v>
      </c>
      <c r="H4473" s="1215"/>
    </row>
    <row r="4474" spans="1:8" ht="16.5" hidden="1" thickBot="1" x14ac:dyDescent="0.3">
      <c r="A4474" s="112">
        <v>45646</v>
      </c>
      <c r="B4474" s="21" t="s">
        <v>14351</v>
      </c>
      <c r="C4474" s="13" t="s">
        <v>166</v>
      </c>
      <c r="D4474" s="764"/>
      <c r="E4474" s="781"/>
      <c r="F4474" s="141">
        <v>42789</v>
      </c>
      <c r="G4474" s="782">
        <f t="shared" si="99"/>
        <v>-42789</v>
      </c>
      <c r="H4474" s="1215"/>
    </row>
    <row r="4475" spans="1:8" ht="16.5" hidden="1" thickBot="1" x14ac:dyDescent="0.3">
      <c r="A4475" s="112">
        <v>45646</v>
      </c>
      <c r="B4475" s="21" t="s">
        <v>14232</v>
      </c>
      <c r="C4475" s="13" t="s">
        <v>166</v>
      </c>
      <c r="D4475" s="764"/>
      <c r="E4475" s="781"/>
      <c r="F4475" s="141">
        <v>109721</v>
      </c>
      <c r="G4475" s="782">
        <f t="shared" si="99"/>
        <v>-109721</v>
      </c>
      <c r="H4475" s="1215"/>
    </row>
    <row r="4476" spans="1:8" ht="16.5" hidden="1" thickBot="1" x14ac:dyDescent="0.3">
      <c r="A4476" s="112">
        <v>45646</v>
      </c>
      <c r="B4476" s="21" t="s">
        <v>14329</v>
      </c>
      <c r="C4476" s="13" t="s">
        <v>166</v>
      </c>
      <c r="D4476" s="764"/>
      <c r="E4476" s="781"/>
      <c r="F4476" s="141">
        <v>5871</v>
      </c>
      <c r="G4476" s="782">
        <f t="shared" si="99"/>
        <v>-5871</v>
      </c>
      <c r="H4476" s="1215"/>
    </row>
    <row r="4477" spans="1:8" ht="16.5" hidden="1" thickBot="1" x14ac:dyDescent="0.3">
      <c r="A4477" s="112">
        <v>45646</v>
      </c>
      <c r="B4477" s="21" t="s">
        <v>14351</v>
      </c>
      <c r="C4477" s="13" t="s">
        <v>166</v>
      </c>
      <c r="D4477" s="764"/>
      <c r="E4477" s="781"/>
      <c r="F4477" s="784">
        <f>1300000-F4476-F4475-F4474-F4473-F4472-F4471-F4470-F4469-F4468-F4467-F4466-F4465</f>
        <v>115359</v>
      </c>
      <c r="G4477" s="782">
        <f t="shared" si="99"/>
        <v>-115359</v>
      </c>
      <c r="H4477" s="1216"/>
    </row>
    <row r="4478" spans="1:8" x14ac:dyDescent="0.25">
      <c r="A4478" s="112">
        <v>45646</v>
      </c>
      <c r="B4478" s="21" t="s">
        <v>6503</v>
      </c>
      <c r="C4478" s="13" t="s">
        <v>10472</v>
      </c>
      <c r="D4478" s="764"/>
      <c r="E4478" s="781"/>
      <c r="F4478" s="783">
        <v>194672</v>
      </c>
      <c r="G4478" s="782">
        <f t="shared" si="99"/>
        <v>-194672</v>
      </c>
      <c r="H4478" s="1214" t="s">
        <v>15352</v>
      </c>
    </row>
    <row r="4479" spans="1:8" x14ac:dyDescent="0.25">
      <c r="A4479" s="112">
        <v>45646</v>
      </c>
      <c r="B4479" s="21" t="s">
        <v>11068</v>
      </c>
      <c r="C4479" s="13" t="s">
        <v>10472</v>
      </c>
      <c r="D4479" s="764"/>
      <c r="E4479" s="781"/>
      <c r="F4479" s="141">
        <v>327067</v>
      </c>
      <c r="G4479" s="782">
        <f t="shared" si="99"/>
        <v>-327067</v>
      </c>
      <c r="H4479" s="1215"/>
    </row>
    <row r="4480" spans="1:8" x14ac:dyDescent="0.25">
      <c r="A4480" s="112">
        <v>45646</v>
      </c>
      <c r="B4480" s="21" t="s">
        <v>12783</v>
      </c>
      <c r="C4480" s="13" t="s">
        <v>10472</v>
      </c>
      <c r="D4480" s="764"/>
      <c r="E4480" s="781"/>
      <c r="F4480" s="141">
        <v>274418</v>
      </c>
      <c r="G4480" s="782">
        <f t="shared" si="99"/>
        <v>-274418</v>
      </c>
      <c r="H4480" s="1215"/>
    </row>
    <row r="4481" spans="1:8" x14ac:dyDescent="0.25">
      <c r="A4481" s="112">
        <v>45646</v>
      </c>
      <c r="B4481" s="21" t="s">
        <v>13519</v>
      </c>
      <c r="C4481" s="13" t="s">
        <v>10472</v>
      </c>
      <c r="D4481" s="764"/>
      <c r="E4481" s="781"/>
      <c r="F4481" s="141">
        <v>519055</v>
      </c>
      <c r="G4481" s="782">
        <f t="shared" si="99"/>
        <v>-519055</v>
      </c>
      <c r="H4481" s="1215"/>
    </row>
    <row r="4482" spans="1:8" ht="16.5" thickBot="1" x14ac:dyDescent="0.3">
      <c r="A4482" s="112">
        <v>45646</v>
      </c>
      <c r="B4482" s="21" t="s">
        <v>14351</v>
      </c>
      <c r="C4482" s="13" t="s">
        <v>10472</v>
      </c>
      <c r="D4482" s="764"/>
      <c r="E4482" s="781"/>
      <c r="F4482" s="784">
        <v>484788</v>
      </c>
      <c r="G4482" s="782">
        <f t="shared" si="99"/>
        <v>-484788</v>
      </c>
      <c r="H4482" s="1216"/>
    </row>
    <row r="4483" spans="1:8" hidden="1" x14ac:dyDescent="0.25">
      <c r="A4483" s="112">
        <v>45646</v>
      </c>
      <c r="B4483" s="21" t="s">
        <v>14232</v>
      </c>
      <c r="C4483" s="13" t="s">
        <v>7240</v>
      </c>
      <c r="D4483" s="764" t="s">
        <v>10245</v>
      </c>
      <c r="E4483" s="22">
        <v>29564</v>
      </c>
      <c r="F4483" s="111"/>
      <c r="G4483" s="782">
        <f t="shared" si="99"/>
        <v>29564</v>
      </c>
      <c r="H4483" s="13"/>
    </row>
    <row r="4484" spans="1:8" hidden="1" x14ac:dyDescent="0.25">
      <c r="A4484" s="112">
        <v>45646</v>
      </c>
      <c r="B4484" s="21" t="s">
        <v>14539</v>
      </c>
      <c r="C4484" s="13" t="s">
        <v>12350</v>
      </c>
      <c r="D4484" s="764" t="s">
        <v>15386</v>
      </c>
      <c r="E4484" s="22">
        <v>12200</v>
      </c>
      <c r="F4484" s="19"/>
      <c r="G4484" s="782">
        <f t="shared" si="99"/>
        <v>12200</v>
      </c>
      <c r="H4484" s="13"/>
    </row>
    <row r="4485" spans="1:8" hidden="1"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15619</v>
      </c>
      <c r="E4486" s="22">
        <v>14400</v>
      </c>
      <c r="F4486" s="19"/>
      <c r="G4486" s="782">
        <f t="shared" si="99"/>
        <v>14400</v>
      </c>
      <c r="H4486" s="13"/>
    </row>
    <row r="4487" spans="1:8" hidden="1" x14ac:dyDescent="0.25">
      <c r="A4487" s="112">
        <v>45647</v>
      </c>
      <c r="B4487" s="21" t="s">
        <v>15033</v>
      </c>
      <c r="C4487" s="13" t="s">
        <v>12350</v>
      </c>
      <c r="D4487" s="764" t="s">
        <v>15387</v>
      </c>
      <c r="E4487" s="22">
        <v>74000</v>
      </c>
      <c r="F4487" s="19"/>
      <c r="G4487" s="782">
        <f t="shared" si="99"/>
        <v>74000</v>
      </c>
      <c r="H4487" s="13"/>
    </row>
    <row r="4488" spans="1:8" hidden="1" x14ac:dyDescent="0.25">
      <c r="A4488" s="112">
        <v>45647</v>
      </c>
      <c r="B4488" s="21" t="s">
        <v>14539</v>
      </c>
      <c r="C4488" s="13" t="s">
        <v>166</v>
      </c>
      <c r="D4488" s="764" t="s">
        <v>15568</v>
      </c>
      <c r="E4488" s="22">
        <v>26400</v>
      </c>
      <c r="F4488" s="19"/>
      <c r="G4488" s="782">
        <f t="shared" si="99"/>
        <v>26400</v>
      </c>
      <c r="H4488" s="13"/>
    </row>
    <row r="4489" spans="1:8" hidden="1" x14ac:dyDescent="0.25">
      <c r="A4489" s="112">
        <v>45649</v>
      </c>
      <c r="B4489" s="21" t="s">
        <v>15033</v>
      </c>
      <c r="C4489" s="13" t="s">
        <v>13276</v>
      </c>
      <c r="D4489" s="764" t="s">
        <v>15398</v>
      </c>
      <c r="E4489" s="22">
        <v>36970</v>
      </c>
      <c r="F4489" s="19"/>
      <c r="G4489" s="782">
        <f t="shared" ref="G4489:G4495" si="100">E4489-F4489</f>
        <v>36970</v>
      </c>
      <c r="H4489" s="13"/>
    </row>
    <row r="4490" spans="1:8" hidden="1" x14ac:dyDescent="0.25">
      <c r="A4490" s="112">
        <v>45649</v>
      </c>
      <c r="B4490" s="21" t="s">
        <v>14539</v>
      </c>
      <c r="C4490" s="13" t="s">
        <v>8384</v>
      </c>
      <c r="D4490" s="764" t="s">
        <v>15555</v>
      </c>
      <c r="E4490" s="22">
        <v>80867</v>
      </c>
      <c r="F4490" s="19"/>
      <c r="G4490" s="782">
        <f t="shared" si="100"/>
        <v>80867</v>
      </c>
      <c r="H4490" s="53"/>
    </row>
    <row r="4491" spans="1:8" hidden="1" x14ac:dyDescent="0.25">
      <c r="A4491" s="112">
        <v>45650</v>
      </c>
      <c r="B4491" s="21" t="s">
        <v>13278</v>
      </c>
      <c r="C4491" s="13" t="s">
        <v>164</v>
      </c>
      <c r="D4491" s="764" t="s">
        <v>15986</v>
      </c>
      <c r="E4491" s="22">
        <v>3089</v>
      </c>
      <c r="F4491" s="19"/>
      <c r="G4491" s="782">
        <f t="shared" si="100"/>
        <v>3089</v>
      </c>
      <c r="H4491" s="53"/>
    </row>
    <row r="4492" spans="1:8" hidden="1" x14ac:dyDescent="0.25">
      <c r="A4492" s="112">
        <v>45652</v>
      </c>
      <c r="B4492" s="21" t="s">
        <v>15400</v>
      </c>
      <c r="C4492" s="13" t="s">
        <v>13276</v>
      </c>
      <c r="D4492" s="764" t="s">
        <v>15399</v>
      </c>
      <c r="E4492" s="22">
        <v>88450</v>
      </c>
      <c r="F4492" s="19"/>
      <c r="G4492" s="782">
        <f t="shared" si="100"/>
        <v>88450</v>
      </c>
      <c r="H4492" s="53"/>
    </row>
    <row r="4493" spans="1:8" x14ac:dyDescent="0.25">
      <c r="A4493" s="112">
        <v>45652</v>
      </c>
      <c r="B4493" s="21" t="s">
        <v>6503</v>
      </c>
      <c r="C4493" s="13" t="s">
        <v>10472</v>
      </c>
      <c r="D4493" s="764" t="s">
        <v>15621</v>
      </c>
      <c r="E4493" s="22">
        <v>92400</v>
      </c>
      <c r="F4493" s="19"/>
      <c r="G4493" s="782">
        <f t="shared" si="100"/>
        <v>92400</v>
      </c>
      <c r="H4493" s="53"/>
    </row>
    <row r="4494" spans="1:8" hidden="1" x14ac:dyDescent="0.25">
      <c r="A4494" s="112">
        <v>45652</v>
      </c>
      <c r="B4494" s="21" t="s">
        <v>15260</v>
      </c>
      <c r="C4494" s="13" t="s">
        <v>180</v>
      </c>
      <c r="D4494" s="764" t="s">
        <v>16204</v>
      </c>
      <c r="E4494" s="22">
        <v>62000</v>
      </c>
      <c r="F4494" s="19"/>
      <c r="G4494" s="782">
        <f t="shared" si="100"/>
        <v>62000</v>
      </c>
      <c r="H4494" s="53"/>
    </row>
    <row r="4495" spans="1:8" hidden="1" x14ac:dyDescent="0.25">
      <c r="A4495" s="112">
        <v>45653</v>
      </c>
      <c r="B4495" s="21" t="s">
        <v>15310</v>
      </c>
      <c r="C4495" s="13" t="s">
        <v>180</v>
      </c>
      <c r="D4495" s="764" t="s">
        <v>11022</v>
      </c>
      <c r="E4495" s="22">
        <v>405600</v>
      </c>
      <c r="F4495" s="19"/>
      <c r="G4495" s="782">
        <f t="shared" si="100"/>
        <v>405600</v>
      </c>
      <c r="H4495" s="53"/>
    </row>
    <row r="4496" spans="1:8" hidden="1" x14ac:dyDescent="0.25">
      <c r="A4496" s="112">
        <v>45653</v>
      </c>
      <c r="B4496" s="21" t="s">
        <v>12388</v>
      </c>
      <c r="C4496" s="13" t="s">
        <v>7240</v>
      </c>
      <c r="D4496" s="764"/>
      <c r="E4496" s="22"/>
      <c r="F4496" s="19">
        <v>400000</v>
      </c>
      <c r="G4496" s="782">
        <f t="shared" si="99"/>
        <v>-400000</v>
      </c>
      <c r="H4496" s="1214" t="s">
        <v>15394</v>
      </c>
    </row>
    <row r="4497" spans="1:8" hidden="1" x14ac:dyDescent="0.25">
      <c r="A4497" s="112">
        <v>45653</v>
      </c>
      <c r="B4497" s="21" t="s">
        <v>14232</v>
      </c>
      <c r="C4497" s="13" t="s">
        <v>7240</v>
      </c>
      <c r="D4497" s="764"/>
      <c r="E4497" s="22"/>
      <c r="F4497" s="19">
        <v>400000</v>
      </c>
      <c r="G4497" s="782">
        <f t="shared" si="99"/>
        <v>-400000</v>
      </c>
      <c r="H4497" s="1216"/>
    </row>
    <row r="4498" spans="1:8" hidden="1" x14ac:dyDescent="0.25">
      <c r="A4498" s="112">
        <v>45653</v>
      </c>
      <c r="B4498" s="21" t="s">
        <v>15257</v>
      </c>
      <c r="C4498" s="13" t="s">
        <v>7240</v>
      </c>
      <c r="D4498" s="764" t="s">
        <v>10246</v>
      </c>
      <c r="E4498" s="22">
        <v>66387</v>
      </c>
      <c r="F4498" s="109"/>
      <c r="G4498" s="782">
        <f t="shared" si="99"/>
        <v>66387</v>
      </c>
      <c r="H4498" s="342"/>
    </row>
    <row r="4499" spans="1:8" hidden="1" x14ac:dyDescent="0.25">
      <c r="A4499" s="112">
        <v>45653</v>
      </c>
      <c r="B4499" s="21" t="s">
        <v>11068</v>
      </c>
      <c r="C4499" s="13" t="s">
        <v>8384</v>
      </c>
      <c r="D4499" s="764" t="s">
        <v>15556</v>
      </c>
      <c r="E4499" s="22">
        <v>115792</v>
      </c>
      <c r="F4499" s="109"/>
      <c r="G4499" s="782">
        <f t="shared" si="99"/>
        <v>115792</v>
      </c>
      <c r="H4499" s="342"/>
    </row>
    <row r="4500" spans="1:8" hidden="1" x14ac:dyDescent="0.25">
      <c r="A4500" s="112">
        <v>45653</v>
      </c>
      <c r="B4500" s="21" t="s">
        <v>14351</v>
      </c>
      <c r="C4500" s="13" t="s">
        <v>8384</v>
      </c>
      <c r="D4500" s="764" t="s">
        <v>15557</v>
      </c>
      <c r="E4500" s="22">
        <v>95243</v>
      </c>
      <c r="F4500" s="109"/>
      <c r="G4500" s="782">
        <f t="shared" si="99"/>
        <v>95243</v>
      </c>
      <c r="H4500" s="342"/>
    </row>
    <row r="4501" spans="1:8" hidden="1" x14ac:dyDescent="0.25">
      <c r="A4501" s="112">
        <v>45653</v>
      </c>
      <c r="B4501" s="21" t="s">
        <v>14351</v>
      </c>
      <c r="C4501" s="13" t="s">
        <v>166</v>
      </c>
      <c r="D4501" s="764" t="s">
        <v>15569</v>
      </c>
      <c r="E4501" s="22">
        <v>16800</v>
      </c>
      <c r="F4501" s="109"/>
      <c r="G4501" s="782">
        <f t="shared" si="99"/>
        <v>16800</v>
      </c>
      <c r="H4501" s="342"/>
    </row>
    <row r="4502" spans="1:8" hidden="1" x14ac:dyDescent="0.25">
      <c r="A4502" s="112">
        <v>45653</v>
      </c>
      <c r="B4502" s="21" t="s">
        <v>14539</v>
      </c>
      <c r="C4502" s="13" t="s">
        <v>1062</v>
      </c>
      <c r="D4502" s="764" t="s">
        <v>15779</v>
      </c>
      <c r="E4502" s="22">
        <v>4850</v>
      </c>
      <c r="F4502" s="109"/>
      <c r="G4502" s="782">
        <f t="shared" si="99"/>
        <v>4850</v>
      </c>
      <c r="H4502" s="342"/>
    </row>
    <row r="4503" spans="1:8" hidden="1" x14ac:dyDescent="0.25">
      <c r="A4503" s="112">
        <v>45654</v>
      </c>
      <c r="B4503" s="21" t="s">
        <v>14232</v>
      </c>
      <c r="C4503" s="13" t="s">
        <v>12350</v>
      </c>
      <c r="D4503" s="764" t="s">
        <v>15561</v>
      </c>
      <c r="E4503" s="22">
        <v>31559</v>
      </c>
      <c r="F4503" s="109"/>
      <c r="G4503" s="782">
        <f t="shared" si="99"/>
        <v>31559</v>
      </c>
      <c r="H4503" s="342"/>
    </row>
    <row r="4504" spans="1:8" hidden="1" x14ac:dyDescent="0.25">
      <c r="A4504" s="112">
        <v>45654</v>
      </c>
      <c r="B4504" s="21" t="s">
        <v>13240</v>
      </c>
      <c r="C4504" s="13" t="s">
        <v>12350</v>
      </c>
      <c r="D4504" s="764" t="s">
        <v>15562</v>
      </c>
      <c r="E4504" s="22">
        <v>279000</v>
      </c>
      <c r="F4504" s="109"/>
      <c r="G4504" s="782">
        <f t="shared" si="99"/>
        <v>279000</v>
      </c>
      <c r="H4504" s="342"/>
    </row>
    <row r="4505" spans="1:8" hidden="1" x14ac:dyDescent="0.25">
      <c r="A4505" s="112">
        <v>45654</v>
      </c>
      <c r="B4505" s="21" t="s">
        <v>14351</v>
      </c>
      <c r="C4505" s="13" t="s">
        <v>164</v>
      </c>
      <c r="D4505" s="764" t="s">
        <v>15987</v>
      </c>
      <c r="E4505" s="22">
        <v>521</v>
      </c>
      <c r="F4505" s="109"/>
      <c r="G4505" s="782">
        <f t="shared" si="99"/>
        <v>521</v>
      </c>
      <c r="H4505" s="1180"/>
    </row>
    <row r="4506" spans="1:8" hidden="1" x14ac:dyDescent="0.25">
      <c r="A4506" s="112">
        <v>45657</v>
      </c>
      <c r="B4506" s="21" t="s">
        <v>15338</v>
      </c>
      <c r="C4506" s="13" t="s">
        <v>166</v>
      </c>
      <c r="D4506" s="764" t="s">
        <v>15570</v>
      </c>
      <c r="E4506" s="22">
        <v>114000</v>
      </c>
      <c r="F4506" s="109"/>
      <c r="G4506" s="782">
        <f t="shared" si="99"/>
        <v>114000</v>
      </c>
      <c r="H4506" s="342"/>
    </row>
    <row r="4507" spans="1:8" hidden="1" x14ac:dyDescent="0.25">
      <c r="A4507" s="112">
        <v>45658</v>
      </c>
      <c r="B4507" s="21" t="s">
        <v>12671</v>
      </c>
      <c r="C4507" s="13" t="s">
        <v>12350</v>
      </c>
      <c r="D4507" s="764"/>
      <c r="E4507" s="22"/>
      <c r="F4507" s="19">
        <v>1000000</v>
      </c>
      <c r="G4507" s="782">
        <f t="shared" si="99"/>
        <v>-1000000</v>
      </c>
      <c r="H4507" s="13" t="s">
        <v>15411</v>
      </c>
    </row>
    <row r="4508" spans="1:8" x14ac:dyDescent="0.25">
      <c r="A4508" s="112">
        <v>45658</v>
      </c>
      <c r="B4508" s="21" t="s">
        <v>15260</v>
      </c>
      <c r="C4508" s="13" t="s">
        <v>10472</v>
      </c>
      <c r="D4508" s="764" t="s">
        <v>15620</v>
      </c>
      <c r="E4508" s="781">
        <v>130372</v>
      </c>
      <c r="F4508" s="19"/>
      <c r="G4508" s="782">
        <f t="shared" si="99"/>
        <v>130372</v>
      </c>
      <c r="H4508" s="53"/>
    </row>
    <row r="4509" spans="1:8" x14ac:dyDescent="0.25">
      <c r="A4509" s="112">
        <v>45658</v>
      </c>
      <c r="B4509" s="21" t="s">
        <v>14232</v>
      </c>
      <c r="C4509" s="13" t="s">
        <v>10472</v>
      </c>
      <c r="D4509" s="764" t="s">
        <v>15622</v>
      </c>
      <c r="E4509" s="781">
        <v>225259</v>
      </c>
      <c r="F4509" s="19"/>
      <c r="G4509" s="782">
        <f t="shared" si="99"/>
        <v>225259</v>
      </c>
      <c r="H4509" s="53"/>
    </row>
    <row r="4510" spans="1:8" x14ac:dyDescent="0.25">
      <c r="A4510" s="112">
        <v>45658</v>
      </c>
      <c r="B4510" s="21" t="s">
        <v>14232</v>
      </c>
      <c r="C4510" s="13" t="s">
        <v>10472</v>
      </c>
      <c r="D4510" s="764" t="s">
        <v>15623</v>
      </c>
      <c r="E4510" s="781">
        <v>182059</v>
      </c>
      <c r="F4510" s="19"/>
      <c r="G4510" s="782">
        <f t="shared" si="99"/>
        <v>182059</v>
      </c>
      <c r="H4510" s="53"/>
    </row>
    <row r="4511" spans="1:8" hidden="1" x14ac:dyDescent="0.25">
      <c r="A4511" s="112">
        <v>45658</v>
      </c>
      <c r="B4511" s="21" t="s">
        <v>15310</v>
      </c>
      <c r="C4511" s="13" t="s">
        <v>8384</v>
      </c>
      <c r="D4511" s="764" t="s">
        <v>15558</v>
      </c>
      <c r="E4511" s="781">
        <v>619227</v>
      </c>
      <c r="F4511" s="19"/>
      <c r="G4511" s="782">
        <f t="shared" si="99"/>
        <v>619227</v>
      </c>
      <c r="H4511" s="53"/>
    </row>
    <row r="4512" spans="1:8" hidden="1" x14ac:dyDescent="0.25">
      <c r="A4512" s="112">
        <v>45658</v>
      </c>
      <c r="B4512" s="21" t="s">
        <v>15260</v>
      </c>
      <c r="C4512" s="13" t="s">
        <v>1062</v>
      </c>
      <c r="D4512" s="764" t="s">
        <v>15780</v>
      </c>
      <c r="E4512" s="781">
        <v>18000</v>
      </c>
      <c r="F4512" s="19"/>
      <c r="G4512" s="782">
        <f t="shared" si="99"/>
        <v>18000</v>
      </c>
      <c r="H4512" s="53"/>
    </row>
    <row r="4513" spans="1:8" hidden="1" x14ac:dyDescent="0.25">
      <c r="A4513" s="112">
        <v>45659</v>
      </c>
      <c r="B4513" s="21" t="s">
        <v>14351</v>
      </c>
      <c r="C4513" s="13" t="s">
        <v>166</v>
      </c>
      <c r="D4513" s="764" t="s">
        <v>15571</v>
      </c>
      <c r="E4513" s="781">
        <v>233030</v>
      </c>
      <c r="F4513" s="19"/>
      <c r="G4513" s="782">
        <f t="shared" si="99"/>
        <v>233030</v>
      </c>
      <c r="H4513" s="53"/>
    </row>
    <row r="4514" spans="1:8" hidden="1" x14ac:dyDescent="0.25">
      <c r="A4514" s="112">
        <v>45659</v>
      </c>
      <c r="B4514" s="21" t="s">
        <v>13240</v>
      </c>
      <c r="C4514" s="13" t="s">
        <v>166</v>
      </c>
      <c r="D4514" s="764" t="s">
        <v>15572</v>
      </c>
      <c r="E4514" s="781">
        <v>17556</v>
      </c>
      <c r="F4514" s="19"/>
      <c r="G4514" s="782">
        <f t="shared" si="99"/>
        <v>17556</v>
      </c>
      <c r="H4514" s="53"/>
    </row>
    <row r="4515" spans="1:8" x14ac:dyDescent="0.25">
      <c r="A4515" s="112">
        <v>45659</v>
      </c>
      <c r="B4515" s="21" t="s">
        <v>15260</v>
      </c>
      <c r="C4515" s="13" t="s">
        <v>10472</v>
      </c>
      <c r="D4515" s="764" t="s">
        <v>15624</v>
      </c>
      <c r="E4515" s="781">
        <v>67886</v>
      </c>
      <c r="F4515" s="19"/>
      <c r="G4515" s="782">
        <f t="shared" si="99"/>
        <v>67886</v>
      </c>
      <c r="H4515" s="53"/>
    </row>
    <row r="4516" spans="1:8" x14ac:dyDescent="0.25">
      <c r="A4516" s="112">
        <v>45659</v>
      </c>
      <c r="B4516" s="21" t="s">
        <v>6503</v>
      </c>
      <c r="C4516" s="13" t="s">
        <v>10472</v>
      </c>
      <c r="D4516" s="764" t="s">
        <v>15618</v>
      </c>
      <c r="E4516" s="781">
        <v>120196</v>
      </c>
      <c r="F4516" s="19"/>
      <c r="G4516" s="782">
        <f t="shared" si="99"/>
        <v>120196</v>
      </c>
      <c r="H4516" s="53"/>
    </row>
    <row r="4517" spans="1:8" hidden="1" x14ac:dyDescent="0.25">
      <c r="A4517" s="112">
        <v>45661</v>
      </c>
      <c r="B4517" s="21" t="s">
        <v>15260</v>
      </c>
      <c r="C4517" s="13" t="s">
        <v>1062</v>
      </c>
      <c r="D4517" s="764" t="s">
        <v>15781</v>
      </c>
      <c r="E4517" s="781">
        <v>8700</v>
      </c>
      <c r="F4517" s="19"/>
      <c r="G4517" s="782">
        <f t="shared" si="99"/>
        <v>8700</v>
      </c>
      <c r="H4517" s="53"/>
    </row>
    <row r="4518" spans="1:8" hidden="1" x14ac:dyDescent="0.25">
      <c r="A4518" s="112">
        <v>45663</v>
      </c>
      <c r="B4518" s="21" t="s">
        <v>13240</v>
      </c>
      <c r="C4518" s="13" t="s">
        <v>12350</v>
      </c>
      <c r="D4518" s="764" t="s">
        <v>15563</v>
      </c>
      <c r="E4518" s="781">
        <v>285019</v>
      </c>
      <c r="F4518" s="19"/>
      <c r="G4518" s="782">
        <f t="shared" si="99"/>
        <v>285019</v>
      </c>
      <c r="H4518" s="53"/>
    </row>
    <row r="4519" spans="1:8" hidden="1" x14ac:dyDescent="0.25">
      <c r="A4519" s="112">
        <v>45663</v>
      </c>
      <c r="B4519" s="21" t="s">
        <v>14351</v>
      </c>
      <c r="C4519" s="13" t="s">
        <v>12350</v>
      </c>
      <c r="D4519" s="764" t="s">
        <v>15564</v>
      </c>
      <c r="E4519" s="781">
        <v>2634989</v>
      </c>
      <c r="F4519" s="19"/>
      <c r="G4519" s="782">
        <f t="shared" si="99"/>
        <v>2634989</v>
      </c>
      <c r="H4519" s="53"/>
    </row>
    <row r="4520" spans="1:8" hidden="1" x14ac:dyDescent="0.25">
      <c r="A4520" s="112">
        <v>45663</v>
      </c>
      <c r="B4520" s="21" t="s">
        <v>14351</v>
      </c>
      <c r="C4520" s="13" t="s">
        <v>166</v>
      </c>
      <c r="D4520" s="764" t="s">
        <v>15573</v>
      </c>
      <c r="E4520" s="781">
        <v>38000</v>
      </c>
      <c r="F4520" s="19"/>
      <c r="G4520" s="782">
        <f t="shared" si="99"/>
        <v>38000</v>
      </c>
      <c r="H4520" s="53"/>
    </row>
    <row r="4521" spans="1:8" hidden="1" x14ac:dyDescent="0.25">
      <c r="A4521" s="112">
        <v>45663</v>
      </c>
      <c r="B4521" s="21" t="s">
        <v>13240</v>
      </c>
      <c r="C4521" s="13" t="s">
        <v>166</v>
      </c>
      <c r="D4521" s="764" t="s">
        <v>15574</v>
      </c>
      <c r="E4521" s="781">
        <v>694</v>
      </c>
      <c r="F4521" s="19"/>
      <c r="G4521" s="782">
        <f t="shared" si="99"/>
        <v>694</v>
      </c>
      <c r="H4521" s="53"/>
    </row>
    <row r="4522" spans="1:8" hidden="1" x14ac:dyDescent="0.25">
      <c r="A4522" s="112">
        <v>45664</v>
      </c>
      <c r="B4522" s="21" t="s">
        <v>15338</v>
      </c>
      <c r="C4522" s="13" t="s">
        <v>166</v>
      </c>
      <c r="D4522" s="764" t="s">
        <v>15575</v>
      </c>
      <c r="E4522" s="781">
        <v>142500</v>
      </c>
      <c r="F4522" s="19"/>
      <c r="G4522" s="782">
        <f t="shared" si="99"/>
        <v>142500</v>
      </c>
      <c r="H4522" s="53"/>
    </row>
    <row r="4523" spans="1:8" hidden="1" x14ac:dyDescent="0.25">
      <c r="A4523" s="112">
        <v>45664</v>
      </c>
      <c r="B4523" s="21" t="s">
        <v>14232</v>
      </c>
      <c r="C4523" s="13" t="s">
        <v>12350</v>
      </c>
      <c r="D4523" s="764" t="s">
        <v>15567</v>
      </c>
      <c r="E4523" s="781">
        <v>29450</v>
      </c>
      <c r="F4523" s="19"/>
      <c r="G4523" s="782">
        <f t="shared" si="99"/>
        <v>29450</v>
      </c>
      <c r="H4523" s="53"/>
    </row>
    <row r="4524" spans="1:8" hidden="1" x14ac:dyDescent="0.25">
      <c r="A4524" s="112">
        <v>45664</v>
      </c>
      <c r="B4524" s="21" t="s">
        <v>13240</v>
      </c>
      <c r="C4524" s="13" t="s">
        <v>12350</v>
      </c>
      <c r="D4524" s="764" t="s">
        <v>15565</v>
      </c>
      <c r="E4524" s="781">
        <v>65322</v>
      </c>
      <c r="F4524" s="19"/>
      <c r="G4524" s="782">
        <f t="shared" si="99"/>
        <v>65322</v>
      </c>
      <c r="H4524" s="53"/>
    </row>
    <row r="4525" spans="1:8" hidden="1" x14ac:dyDescent="0.25">
      <c r="A4525" s="112">
        <v>45664</v>
      </c>
      <c r="B4525" s="21" t="s">
        <v>14351</v>
      </c>
      <c r="C4525" s="13" t="s">
        <v>12350</v>
      </c>
      <c r="D4525" s="764" t="s">
        <v>15566</v>
      </c>
      <c r="E4525" s="781">
        <v>37421</v>
      </c>
      <c r="F4525" s="19"/>
      <c r="G4525" s="782">
        <f t="shared" si="99"/>
        <v>37421</v>
      </c>
      <c r="H4525" s="53"/>
    </row>
    <row r="4526" spans="1:8" ht="15.75" hidden="1" customHeight="1" x14ac:dyDescent="0.25">
      <c r="A4526" s="112">
        <v>45664</v>
      </c>
      <c r="B4526" s="21" t="s">
        <v>13165</v>
      </c>
      <c r="C4526" s="13" t="s">
        <v>12350</v>
      </c>
      <c r="D4526" s="764"/>
      <c r="E4526" s="781"/>
      <c r="F4526" s="783">
        <v>952500</v>
      </c>
      <c r="G4526" s="782">
        <f t="shared" si="99"/>
        <v>-952500</v>
      </c>
      <c r="H4526" s="1228" t="s">
        <v>15453</v>
      </c>
    </row>
    <row r="4527" spans="1:8" hidden="1" x14ac:dyDescent="0.25">
      <c r="A4527" s="112">
        <v>45664</v>
      </c>
      <c r="B4527" s="21" t="s">
        <v>13240</v>
      </c>
      <c r="C4527" s="13" t="s">
        <v>12350</v>
      </c>
      <c r="D4527" s="764"/>
      <c r="E4527" s="781"/>
      <c r="F4527" s="141">
        <v>164100</v>
      </c>
      <c r="G4527" s="782">
        <f t="shared" si="99"/>
        <v>-164100</v>
      </c>
      <c r="H4527" s="1229"/>
    </row>
    <row r="4528" spans="1:8" hidden="1" x14ac:dyDescent="0.25">
      <c r="A4528" s="112">
        <v>45664</v>
      </c>
      <c r="B4528" s="21" t="s">
        <v>15033</v>
      </c>
      <c r="C4528" s="13" t="s">
        <v>12350</v>
      </c>
      <c r="D4528" s="764"/>
      <c r="E4528" s="781"/>
      <c r="F4528" s="141">
        <v>74000</v>
      </c>
      <c r="G4528" s="782">
        <f t="shared" si="99"/>
        <v>-74000</v>
      </c>
      <c r="H4528" s="1229"/>
    </row>
    <row r="4529" spans="1:8" hidden="1" x14ac:dyDescent="0.25">
      <c r="A4529" s="112">
        <v>45664</v>
      </c>
      <c r="B4529" s="21" t="s">
        <v>12671</v>
      </c>
      <c r="C4529" s="13" t="s">
        <v>12350</v>
      </c>
      <c r="D4529" s="764"/>
      <c r="E4529" s="781"/>
      <c r="F4529" s="141">
        <v>296217</v>
      </c>
      <c r="G4529" s="782">
        <f t="shared" si="99"/>
        <v>-296217</v>
      </c>
      <c r="H4529" s="1229"/>
    </row>
    <row r="4530" spans="1:8" ht="16.5" hidden="1" thickBot="1" x14ac:dyDescent="0.3">
      <c r="A4530" s="112">
        <v>45664</v>
      </c>
      <c r="B4530" s="21" t="s">
        <v>11068</v>
      </c>
      <c r="C4530" s="13" t="s">
        <v>12350</v>
      </c>
      <c r="D4530" s="764"/>
      <c r="E4530" s="781"/>
      <c r="F4530" s="784">
        <v>14683</v>
      </c>
      <c r="G4530" s="782">
        <f t="shared" si="99"/>
        <v>-14683</v>
      </c>
      <c r="H4530" s="1230"/>
    </row>
    <row r="4531" spans="1:8" hidden="1" x14ac:dyDescent="0.25">
      <c r="A4531" s="112">
        <v>45665</v>
      </c>
      <c r="B4531" s="21" t="s">
        <v>14351</v>
      </c>
      <c r="C4531" s="13" t="s">
        <v>164</v>
      </c>
      <c r="D4531" s="764" t="s">
        <v>15950</v>
      </c>
      <c r="E4531" s="781">
        <v>16448</v>
      </c>
      <c r="F4531" s="1142"/>
      <c r="G4531" s="782">
        <f t="shared" si="99"/>
        <v>16448</v>
      </c>
      <c r="H4531" s="1176"/>
    </row>
    <row r="4532" spans="1:8" hidden="1" x14ac:dyDescent="0.25">
      <c r="A4532" s="112">
        <v>45666</v>
      </c>
      <c r="B4532" s="21" t="s">
        <v>15400</v>
      </c>
      <c r="C4532" s="13" t="s">
        <v>7947</v>
      </c>
      <c r="D4532" s="764" t="s">
        <v>15802</v>
      </c>
      <c r="E4532" s="781">
        <v>1825026</v>
      </c>
      <c r="F4532" s="1142"/>
      <c r="G4532" s="782">
        <f t="shared" si="99"/>
        <v>1825026</v>
      </c>
      <c r="H4532" s="1168"/>
    </row>
    <row r="4533" spans="1:8" hidden="1" x14ac:dyDescent="0.25">
      <c r="A4533" s="112">
        <v>45667</v>
      </c>
      <c r="B4533" s="21" t="s">
        <v>15260</v>
      </c>
      <c r="C4533" s="13" t="s">
        <v>1062</v>
      </c>
      <c r="D4533" s="764" t="s">
        <v>15782</v>
      </c>
      <c r="E4533" s="781">
        <v>7650</v>
      </c>
      <c r="F4533" s="1142"/>
      <c r="G4533" s="782">
        <f t="shared" si="99"/>
        <v>7650</v>
      </c>
      <c r="H4533" s="1057"/>
    </row>
    <row r="4534" spans="1:8" hidden="1" x14ac:dyDescent="0.25">
      <c r="A4534" s="112">
        <v>45668</v>
      </c>
      <c r="B4534" s="21" t="s">
        <v>11068</v>
      </c>
      <c r="C4534" s="13" t="s">
        <v>8384</v>
      </c>
      <c r="D4534" s="764" t="s">
        <v>15614</v>
      </c>
      <c r="E4534" s="781">
        <v>152222</v>
      </c>
      <c r="F4534" s="19"/>
      <c r="G4534" s="782">
        <f t="shared" si="99"/>
        <v>152222</v>
      </c>
      <c r="H4534" s="1057"/>
    </row>
    <row r="4535" spans="1:8" hidden="1" x14ac:dyDescent="0.25">
      <c r="A4535" s="112">
        <v>45668</v>
      </c>
      <c r="B4535" s="21" t="s">
        <v>14351</v>
      </c>
      <c r="C4535" s="13" t="s">
        <v>8384</v>
      </c>
      <c r="D4535" s="764" t="s">
        <v>10667</v>
      </c>
      <c r="E4535" s="781">
        <v>168263</v>
      </c>
      <c r="F4535" s="19"/>
      <c r="G4535" s="782">
        <f t="shared" si="99"/>
        <v>168263</v>
      </c>
      <c r="H4535" s="1057"/>
    </row>
    <row r="4536" spans="1:8" hidden="1" x14ac:dyDescent="0.25">
      <c r="A4536" s="112">
        <v>45670</v>
      </c>
      <c r="B4536" s="21" t="s">
        <v>15338</v>
      </c>
      <c r="C4536" s="13" t="s">
        <v>7240</v>
      </c>
      <c r="D4536" s="764" t="s">
        <v>10247</v>
      </c>
      <c r="E4536" s="781">
        <v>1344573</v>
      </c>
      <c r="F4536" s="19"/>
      <c r="G4536" s="782">
        <f t="shared" si="99"/>
        <v>1344573</v>
      </c>
      <c r="H4536" s="1057"/>
    </row>
    <row r="4537" spans="1:8" hidden="1" x14ac:dyDescent="0.25">
      <c r="A4537" s="112">
        <v>45670</v>
      </c>
      <c r="B4537" s="21" t="s">
        <v>14596</v>
      </c>
      <c r="C4537" s="13" t="s">
        <v>8384</v>
      </c>
      <c r="D4537" s="764"/>
      <c r="E4537" s="781"/>
      <c r="F4537" s="783">
        <v>200000</v>
      </c>
      <c r="G4537" s="782">
        <f t="shared" si="99"/>
        <v>-200000</v>
      </c>
      <c r="H4537" s="1214" t="s">
        <v>15559</v>
      </c>
    </row>
    <row r="4538" spans="1:8" hidden="1" x14ac:dyDescent="0.25">
      <c r="A4538" s="112">
        <v>45670</v>
      </c>
      <c r="B4538" s="21" t="s">
        <v>15310</v>
      </c>
      <c r="C4538" s="13" t="s">
        <v>8384</v>
      </c>
      <c r="D4538" s="764"/>
      <c r="E4538" s="781"/>
      <c r="F4538" s="151">
        <v>600000</v>
      </c>
      <c r="G4538" s="782">
        <f t="shared" si="99"/>
        <v>-600000</v>
      </c>
      <c r="H4538" s="1215"/>
    </row>
    <row r="4539" spans="1:8" ht="16.5" hidden="1" thickBot="1" x14ac:dyDescent="0.3">
      <c r="A4539" s="112">
        <v>45670</v>
      </c>
      <c r="B4539" s="21" t="s">
        <v>15560</v>
      </c>
      <c r="C4539" s="13" t="s">
        <v>8384</v>
      </c>
      <c r="D4539" s="764"/>
      <c r="E4539" s="781"/>
      <c r="F4539" s="295">
        <v>200000</v>
      </c>
      <c r="G4539" s="782">
        <f t="shared" si="99"/>
        <v>-200000</v>
      </c>
      <c r="H4539" s="1216"/>
    </row>
    <row r="4540" spans="1:8" hidden="1" x14ac:dyDescent="0.25">
      <c r="A4540" s="112">
        <v>45670</v>
      </c>
      <c r="B4540" s="21" t="s">
        <v>14351</v>
      </c>
      <c r="C4540" s="13" t="s">
        <v>164</v>
      </c>
      <c r="D4540" s="764" t="s">
        <v>15953</v>
      </c>
      <c r="E4540" s="781">
        <v>22206</v>
      </c>
      <c r="F4540" s="1177"/>
      <c r="G4540" s="782">
        <f t="shared" si="99"/>
        <v>22206</v>
      </c>
      <c r="H4540" s="1174"/>
    </row>
    <row r="4541" spans="1:8" hidden="1" x14ac:dyDescent="0.25">
      <c r="A4541" s="112">
        <v>45671</v>
      </c>
      <c r="B4541" s="21" t="s">
        <v>15338</v>
      </c>
      <c r="C4541" s="13" t="s">
        <v>7240</v>
      </c>
      <c r="D4541" s="764"/>
      <c r="E4541" s="22"/>
      <c r="F4541" s="19">
        <v>1000000</v>
      </c>
      <c r="G4541" s="782">
        <f t="shared" si="99"/>
        <v>-1000000</v>
      </c>
      <c r="H4541" s="13" t="s">
        <v>15394</v>
      </c>
    </row>
    <row r="4542" spans="1:8" hidden="1" x14ac:dyDescent="0.25">
      <c r="A4542" s="112">
        <v>45671</v>
      </c>
      <c r="B4542" s="21" t="s">
        <v>14596</v>
      </c>
      <c r="C4542" s="13" t="s">
        <v>8384</v>
      </c>
      <c r="D4542" s="764" t="s">
        <v>15615</v>
      </c>
      <c r="E4542" s="22">
        <v>5852</v>
      </c>
      <c r="F4542" s="19"/>
      <c r="G4542" s="782">
        <f t="shared" si="99"/>
        <v>5852</v>
      </c>
      <c r="H4542" s="13"/>
    </row>
    <row r="4543" spans="1:8" hidden="1" x14ac:dyDescent="0.25">
      <c r="A4543" s="112">
        <v>45671</v>
      </c>
      <c r="B4543" s="21" t="s">
        <v>14351</v>
      </c>
      <c r="C4543" s="13" t="s">
        <v>8384</v>
      </c>
      <c r="D4543" s="764" t="s">
        <v>15616</v>
      </c>
      <c r="E4543" s="22">
        <v>99048</v>
      </c>
      <c r="F4543" s="19"/>
      <c r="G4543" s="782">
        <f t="shared" ref="G4543:G4546" si="101">E4543-F4543</f>
        <v>99048</v>
      </c>
      <c r="H4543" s="13"/>
    </row>
    <row r="4544" spans="1:8" hidden="1" x14ac:dyDescent="0.25">
      <c r="A4544" s="112">
        <v>45671</v>
      </c>
      <c r="B4544" s="21" t="s">
        <v>13240</v>
      </c>
      <c r="C4544" s="13" t="s">
        <v>8384</v>
      </c>
      <c r="D4544" s="764" t="s">
        <v>8319</v>
      </c>
      <c r="E4544" s="22">
        <v>51913</v>
      </c>
      <c r="F4544" s="19"/>
      <c r="G4544" s="782">
        <f t="shared" si="101"/>
        <v>51913</v>
      </c>
      <c r="H4544" s="13"/>
    </row>
    <row r="4545" spans="1:8" hidden="1" x14ac:dyDescent="0.25">
      <c r="A4545" s="112">
        <v>45671</v>
      </c>
      <c r="B4545" s="21" t="s">
        <v>14351</v>
      </c>
      <c r="C4545" s="13" t="s">
        <v>1062</v>
      </c>
      <c r="D4545" s="764" t="s">
        <v>15783</v>
      </c>
      <c r="E4545" s="22">
        <v>11700</v>
      </c>
      <c r="F4545" s="19"/>
      <c r="G4545" s="782">
        <f t="shared" si="101"/>
        <v>11700</v>
      </c>
      <c r="H4545" s="13"/>
    </row>
    <row r="4546" spans="1:8" hidden="1" x14ac:dyDescent="0.25">
      <c r="A4546" s="112">
        <v>45671</v>
      </c>
      <c r="B4546" s="21" t="s">
        <v>15338</v>
      </c>
      <c r="C4546" s="13" t="s">
        <v>166</v>
      </c>
      <c r="D4546" s="764" t="s">
        <v>15806</v>
      </c>
      <c r="E4546" s="22">
        <v>98800</v>
      </c>
      <c r="F4546" s="19"/>
      <c r="G4546" s="782">
        <f t="shared" si="101"/>
        <v>98800</v>
      </c>
      <c r="H4546" s="13"/>
    </row>
    <row r="4547" spans="1:8" hidden="1" x14ac:dyDescent="0.25">
      <c r="A4547" s="112">
        <v>45673</v>
      </c>
      <c r="B4547" s="21" t="s">
        <v>15338</v>
      </c>
      <c r="C4547" s="13" t="s">
        <v>166</v>
      </c>
      <c r="D4547" s="764" t="s">
        <v>15576</v>
      </c>
      <c r="E4547" s="22">
        <v>142500</v>
      </c>
      <c r="F4547" s="19"/>
      <c r="G4547" s="782">
        <f t="shared" si="99"/>
        <v>142500</v>
      </c>
      <c r="H4547" s="13"/>
    </row>
    <row r="4548" spans="1:8" hidden="1" x14ac:dyDescent="0.25">
      <c r="A4548" s="112">
        <v>45673</v>
      </c>
      <c r="B4548" s="21" t="s">
        <v>11068</v>
      </c>
      <c r="C4548" s="13" t="s">
        <v>12350</v>
      </c>
      <c r="D4548" s="764" t="s">
        <v>15777</v>
      </c>
      <c r="E4548" s="781">
        <v>24000</v>
      </c>
      <c r="F4548" s="1141"/>
      <c r="G4548" s="782">
        <f t="shared" si="99"/>
        <v>24000</v>
      </c>
      <c r="H4548" s="53"/>
    </row>
    <row r="4549" spans="1:8" hidden="1" x14ac:dyDescent="0.25">
      <c r="A4549" s="112">
        <v>45673</v>
      </c>
      <c r="B4549" s="21" t="s">
        <v>14232</v>
      </c>
      <c r="C4549" s="13" t="s">
        <v>7240</v>
      </c>
      <c r="D4549" s="764" t="s">
        <v>8957</v>
      </c>
      <c r="E4549" s="781">
        <v>69330</v>
      </c>
      <c r="F4549" s="1141"/>
      <c r="G4549" s="782">
        <f t="shared" si="99"/>
        <v>69330</v>
      </c>
      <c r="H4549" s="53"/>
    </row>
    <row r="4550" spans="1:8" hidden="1" x14ac:dyDescent="0.25">
      <c r="A4550" s="112">
        <v>45674</v>
      </c>
      <c r="B4550" s="21" t="s">
        <v>14351</v>
      </c>
      <c r="C4550" s="13" t="s">
        <v>1062</v>
      </c>
      <c r="D4550" s="764" t="s">
        <v>15784</v>
      </c>
      <c r="E4550" s="781">
        <v>12500</v>
      </c>
      <c r="F4550" s="1141"/>
      <c r="G4550" s="782">
        <f t="shared" si="99"/>
        <v>12500</v>
      </c>
      <c r="H4550" s="53"/>
    </row>
    <row r="4551" spans="1:8" hidden="1" x14ac:dyDescent="0.25">
      <c r="A4551" s="112">
        <v>45674</v>
      </c>
      <c r="B4551" s="21" t="s">
        <v>14351</v>
      </c>
      <c r="C4551" s="13" t="s">
        <v>164</v>
      </c>
      <c r="D4551" s="764" t="s">
        <v>15988</v>
      </c>
      <c r="E4551" s="781">
        <v>426</v>
      </c>
      <c r="F4551" s="1141"/>
      <c r="G4551" s="782">
        <f t="shared" si="99"/>
        <v>426</v>
      </c>
      <c r="H4551" s="53"/>
    </row>
    <row r="4552" spans="1:8" hidden="1" x14ac:dyDescent="0.25">
      <c r="A4552" s="112">
        <v>45677</v>
      </c>
      <c r="B4552" s="21" t="s">
        <v>12671</v>
      </c>
      <c r="C4552" s="13" t="s">
        <v>13276</v>
      </c>
      <c r="D4552" s="764"/>
      <c r="E4552" s="781"/>
      <c r="F4552" s="783">
        <v>3750</v>
      </c>
      <c r="G4552" s="782">
        <f t="shared" si="99"/>
        <v>-3750</v>
      </c>
      <c r="H4552" s="1214" t="s">
        <v>15601</v>
      </c>
    </row>
    <row r="4553" spans="1:8" hidden="1" x14ac:dyDescent="0.25">
      <c r="A4553" s="112">
        <v>45677</v>
      </c>
      <c r="B4553" s="21" t="s">
        <v>13098</v>
      </c>
      <c r="C4553" s="13" t="s">
        <v>13276</v>
      </c>
      <c r="D4553" s="764"/>
      <c r="E4553" s="781"/>
      <c r="F4553" s="141">
        <v>85478</v>
      </c>
      <c r="G4553" s="782">
        <f t="shared" ref="G4553:G4628" si="102">E4553-F4553</f>
        <v>-85478</v>
      </c>
      <c r="H4553" s="1215"/>
    </row>
    <row r="4554" spans="1:8" hidden="1" x14ac:dyDescent="0.25">
      <c r="A4554" s="112">
        <v>45677</v>
      </c>
      <c r="B4554" s="21" t="s">
        <v>15033</v>
      </c>
      <c r="C4554" s="13" t="s">
        <v>13276</v>
      </c>
      <c r="D4554" s="764"/>
      <c r="E4554" s="781"/>
      <c r="F4554" s="141">
        <v>36970</v>
      </c>
      <c r="G4554" s="782">
        <f t="shared" si="102"/>
        <v>-36970</v>
      </c>
      <c r="H4554" s="1215"/>
    </row>
    <row r="4555" spans="1:8" hidden="1" x14ac:dyDescent="0.25">
      <c r="A4555" s="112">
        <v>45677</v>
      </c>
      <c r="B4555" s="21" t="s">
        <v>15400</v>
      </c>
      <c r="C4555" s="13" t="s">
        <v>13276</v>
      </c>
      <c r="D4555" s="764"/>
      <c r="E4555" s="781"/>
      <c r="F4555" s="141">
        <v>88450</v>
      </c>
      <c r="G4555" s="782">
        <f t="shared" si="102"/>
        <v>-88450</v>
      </c>
      <c r="H4555" s="1215"/>
    </row>
    <row r="4556" spans="1:8" ht="16.5" hidden="1" thickBot="1" x14ac:dyDescent="0.3">
      <c r="A4556" s="112">
        <v>45677</v>
      </c>
      <c r="B4556" s="21" t="s">
        <v>14539</v>
      </c>
      <c r="C4556" s="13" t="s">
        <v>13276</v>
      </c>
      <c r="D4556" s="764"/>
      <c r="E4556" s="781"/>
      <c r="F4556" s="784">
        <f>22821+7531</f>
        <v>30352</v>
      </c>
      <c r="G4556" s="782">
        <f t="shared" si="102"/>
        <v>-30352</v>
      </c>
      <c r="H4556" s="1216"/>
    </row>
    <row r="4557" spans="1:8" hidden="1" x14ac:dyDescent="0.25">
      <c r="A4557" s="112">
        <v>45677</v>
      </c>
      <c r="B4557" s="21" t="s">
        <v>14351</v>
      </c>
      <c r="C4557" s="13" t="s">
        <v>1062</v>
      </c>
      <c r="D4557" s="764" t="s">
        <v>15785</v>
      </c>
      <c r="E4557" s="781">
        <v>7800</v>
      </c>
      <c r="F4557" s="213"/>
      <c r="G4557" s="782">
        <f t="shared" si="102"/>
        <v>7800</v>
      </c>
      <c r="H4557" s="342"/>
    </row>
    <row r="4558" spans="1:8" hidden="1" x14ac:dyDescent="0.25">
      <c r="A4558" s="112">
        <v>45677</v>
      </c>
      <c r="B4558" s="21" t="s">
        <v>15260</v>
      </c>
      <c r="C4558" s="13" t="s">
        <v>1062</v>
      </c>
      <c r="D4558" s="764" t="s">
        <v>15786</v>
      </c>
      <c r="E4558" s="781">
        <v>1120</v>
      </c>
      <c r="F4558" s="213"/>
      <c r="G4558" s="782">
        <f t="shared" si="102"/>
        <v>1120</v>
      </c>
      <c r="H4558" s="342"/>
    </row>
    <row r="4559" spans="1:8" hidden="1" x14ac:dyDescent="0.25">
      <c r="A4559" s="112">
        <v>45678</v>
      </c>
      <c r="B4559" s="21" t="s">
        <v>15100</v>
      </c>
      <c r="C4559" s="13" t="s">
        <v>12350</v>
      </c>
      <c r="D4559" s="764" t="s">
        <v>15778</v>
      </c>
      <c r="E4559" s="781">
        <v>23270</v>
      </c>
      <c r="F4559" s="213"/>
      <c r="G4559" s="782">
        <f t="shared" si="102"/>
        <v>23270</v>
      </c>
      <c r="H4559" s="342"/>
    </row>
    <row r="4560" spans="1:8" hidden="1" x14ac:dyDescent="0.25">
      <c r="A4560" s="112">
        <v>45679</v>
      </c>
      <c r="B4560" s="21" t="s">
        <v>14351</v>
      </c>
      <c r="C4560" s="13" t="s">
        <v>8384</v>
      </c>
      <c r="D4560" s="764" t="s">
        <v>15617</v>
      </c>
      <c r="E4560" s="22">
        <v>5348</v>
      </c>
      <c r="F4560" s="111"/>
      <c r="G4560" s="14">
        <f t="shared" si="102"/>
        <v>5348</v>
      </c>
      <c r="H4560" s="13"/>
    </row>
    <row r="4561" spans="1:8" hidden="1" x14ac:dyDescent="0.25">
      <c r="A4561" s="112">
        <v>45679</v>
      </c>
      <c r="B4561" s="21" t="s">
        <v>11068</v>
      </c>
      <c r="C4561" s="13" t="s">
        <v>1062</v>
      </c>
      <c r="D4561" s="764" t="s">
        <v>15787</v>
      </c>
      <c r="E4561" s="22">
        <v>36900</v>
      </c>
      <c r="F4561" s="22"/>
      <c r="G4561" s="14">
        <f t="shared" si="102"/>
        <v>36900</v>
      </c>
      <c r="H4561" s="13"/>
    </row>
    <row r="4562" spans="1:8" hidden="1" x14ac:dyDescent="0.25">
      <c r="A4562" s="112">
        <v>45679</v>
      </c>
      <c r="B4562" s="21" t="s">
        <v>14232</v>
      </c>
      <c r="C4562" s="13" t="s">
        <v>1062</v>
      </c>
      <c r="D4562" s="764" t="s">
        <v>15788</v>
      </c>
      <c r="E4562" s="22">
        <v>14850</v>
      </c>
      <c r="F4562" s="19"/>
      <c r="G4562" s="14">
        <f t="shared" si="102"/>
        <v>14850</v>
      </c>
      <c r="H4562" s="13"/>
    </row>
    <row r="4563" spans="1:8" hidden="1" x14ac:dyDescent="0.25">
      <c r="A4563" s="112">
        <v>45679</v>
      </c>
      <c r="B4563" s="21" t="s">
        <v>15338</v>
      </c>
      <c r="C4563" s="13" t="s">
        <v>7240</v>
      </c>
      <c r="D4563" s="764" t="s">
        <v>8956</v>
      </c>
      <c r="E4563" s="22">
        <v>1146636</v>
      </c>
      <c r="F4563" s="19"/>
      <c r="G4563" s="14">
        <f t="shared" si="102"/>
        <v>1146636</v>
      </c>
      <c r="H4563" s="13"/>
    </row>
    <row r="4564" spans="1:8" hidden="1" x14ac:dyDescent="0.25">
      <c r="A4564" s="112">
        <v>45679</v>
      </c>
      <c r="B4564" s="21" t="s">
        <v>15310</v>
      </c>
      <c r="C4564" s="13" t="s">
        <v>8384</v>
      </c>
      <c r="D4564" s="764" t="s">
        <v>15906</v>
      </c>
      <c r="E4564" s="22">
        <v>410374</v>
      </c>
      <c r="F4564" s="19"/>
      <c r="G4564" s="14">
        <f t="shared" si="102"/>
        <v>410374</v>
      </c>
      <c r="H4564" s="13"/>
    </row>
    <row r="4565" spans="1:8" hidden="1" x14ac:dyDescent="0.25">
      <c r="A4565" s="112">
        <v>45679</v>
      </c>
      <c r="B4565" s="21" t="s">
        <v>15257</v>
      </c>
      <c r="C4565" s="13" t="s">
        <v>7240</v>
      </c>
      <c r="D4565" s="764" t="s">
        <v>10309</v>
      </c>
      <c r="E4565" s="22">
        <v>13823</v>
      </c>
      <c r="F4565" s="19"/>
      <c r="G4565" s="14">
        <f t="shared" si="102"/>
        <v>13823</v>
      </c>
      <c r="H4565" s="13"/>
    </row>
    <row r="4566" spans="1:8" hidden="1" x14ac:dyDescent="0.25">
      <c r="A4566" s="112">
        <v>45680</v>
      </c>
      <c r="B4566" s="21" t="s">
        <v>15100</v>
      </c>
      <c r="C4566" s="13" t="s">
        <v>8384</v>
      </c>
      <c r="D4566" s="764" t="s">
        <v>15907</v>
      </c>
      <c r="E4566" s="22">
        <v>403900</v>
      </c>
      <c r="F4566" s="19"/>
      <c r="G4566" s="14">
        <f t="shared" si="102"/>
        <v>403900</v>
      </c>
      <c r="H4566" s="13"/>
    </row>
    <row r="4567" spans="1:8" hidden="1" x14ac:dyDescent="0.25">
      <c r="A4567" s="112">
        <v>45680</v>
      </c>
      <c r="B4567" s="21" t="s">
        <v>14539</v>
      </c>
      <c r="C4567" s="13" t="s">
        <v>8384</v>
      </c>
      <c r="D4567" s="764" t="s">
        <v>15908</v>
      </c>
      <c r="E4567" s="22">
        <v>1851</v>
      </c>
      <c r="F4567" s="19"/>
      <c r="G4567" s="14">
        <f t="shared" si="102"/>
        <v>1851</v>
      </c>
      <c r="H4567" s="13"/>
    </row>
    <row r="4568" spans="1:8" hidden="1" x14ac:dyDescent="0.25">
      <c r="A4568" s="112">
        <v>45680</v>
      </c>
      <c r="B4568" s="21" t="s">
        <v>14351</v>
      </c>
      <c r="C4568" s="13" t="s">
        <v>166</v>
      </c>
      <c r="D4568" s="764" t="s">
        <v>15807</v>
      </c>
      <c r="E4568" s="22">
        <v>217813</v>
      </c>
      <c r="F4568" s="19"/>
      <c r="G4568" s="14">
        <f t="shared" si="102"/>
        <v>217813</v>
      </c>
      <c r="H4568" s="13"/>
    </row>
    <row r="4569" spans="1:8" hidden="1" x14ac:dyDescent="0.25">
      <c r="A4569" s="112">
        <v>45680</v>
      </c>
      <c r="B4569" s="21" t="s">
        <v>14232</v>
      </c>
      <c r="C4569" s="13" t="s">
        <v>164</v>
      </c>
      <c r="D4569" s="764" t="s">
        <v>15989</v>
      </c>
      <c r="E4569" s="22">
        <v>3134</v>
      </c>
      <c r="F4569" s="19"/>
      <c r="G4569" s="14">
        <f t="shared" si="102"/>
        <v>3134</v>
      </c>
      <c r="H4569" s="13"/>
    </row>
    <row r="4570" spans="1:8" hidden="1" x14ac:dyDescent="0.25">
      <c r="A4570" s="112">
        <v>45680</v>
      </c>
      <c r="B4570" s="21" t="s">
        <v>15310</v>
      </c>
      <c r="C4570" s="13" t="s">
        <v>166</v>
      </c>
      <c r="D4570" s="764" t="s">
        <v>15935</v>
      </c>
      <c r="E4570" s="22">
        <v>14000</v>
      </c>
      <c r="F4570" s="19"/>
      <c r="G4570" s="14">
        <f t="shared" si="102"/>
        <v>14000</v>
      </c>
      <c r="H4570" s="13"/>
    </row>
    <row r="4571" spans="1:8" x14ac:dyDescent="0.25">
      <c r="A4571" s="112">
        <v>45681</v>
      </c>
      <c r="B4571" s="21" t="s">
        <v>6503</v>
      </c>
      <c r="C4571" s="13" t="s">
        <v>10472</v>
      </c>
      <c r="D4571" s="764" t="s">
        <v>8956</v>
      </c>
      <c r="E4571" s="22">
        <v>48800</v>
      </c>
      <c r="F4571" s="19"/>
      <c r="G4571" s="14">
        <f t="shared" si="102"/>
        <v>48800</v>
      </c>
      <c r="H4571" s="13"/>
    </row>
    <row r="4572" spans="1:8" x14ac:dyDescent="0.25">
      <c r="A4572" s="112">
        <v>45681</v>
      </c>
      <c r="B4572" s="21" t="s">
        <v>11068</v>
      </c>
      <c r="C4572" s="13" t="s">
        <v>10472</v>
      </c>
      <c r="D4572" s="764" t="s">
        <v>8957</v>
      </c>
      <c r="E4572" s="22">
        <v>123955</v>
      </c>
      <c r="F4572" s="19"/>
      <c r="G4572" s="14">
        <f t="shared" si="102"/>
        <v>123955</v>
      </c>
      <c r="H4572" s="13"/>
    </row>
    <row r="4573" spans="1:8" hidden="1" x14ac:dyDescent="0.25">
      <c r="A4573" s="112">
        <v>45682</v>
      </c>
      <c r="B4573" s="21" t="s">
        <v>14232</v>
      </c>
      <c r="C4573" s="13" t="s">
        <v>7240</v>
      </c>
      <c r="D4573" s="764" t="s">
        <v>10310</v>
      </c>
      <c r="E4573" s="22">
        <v>36760</v>
      </c>
      <c r="F4573" s="19"/>
      <c r="G4573" s="14">
        <f t="shared" si="102"/>
        <v>36760</v>
      </c>
      <c r="H4573" s="13"/>
    </row>
    <row r="4574" spans="1:8" hidden="1" x14ac:dyDescent="0.25">
      <c r="A4574" s="112">
        <v>45684</v>
      </c>
      <c r="B4574" s="21" t="s">
        <v>14351</v>
      </c>
      <c r="C4574" s="13" t="s">
        <v>164</v>
      </c>
      <c r="D4574" s="764" t="s">
        <v>15951</v>
      </c>
      <c r="E4574" s="22">
        <v>2847</v>
      </c>
      <c r="F4574" s="19"/>
      <c r="G4574" s="14">
        <f t="shared" si="102"/>
        <v>2847</v>
      </c>
      <c r="H4574" s="13"/>
    </row>
    <row r="4575" spans="1:8" hidden="1" x14ac:dyDescent="0.25">
      <c r="A4575" s="112">
        <v>45685</v>
      </c>
      <c r="B4575" s="21" t="s">
        <v>14232</v>
      </c>
      <c r="C4575" s="13" t="s">
        <v>169</v>
      </c>
      <c r="D4575" s="764" t="s">
        <v>15805</v>
      </c>
      <c r="E4575" s="22">
        <v>27305</v>
      </c>
      <c r="F4575" s="19"/>
      <c r="G4575" s="14">
        <f t="shared" si="102"/>
        <v>27305</v>
      </c>
      <c r="H4575" s="13"/>
    </row>
    <row r="4576" spans="1:8" hidden="1" x14ac:dyDescent="0.25">
      <c r="A4576" s="112">
        <v>45685</v>
      </c>
      <c r="B4576" s="21" t="s">
        <v>14596</v>
      </c>
      <c r="C4576" s="13" t="s">
        <v>8384</v>
      </c>
      <c r="D4576" s="764" t="s">
        <v>15909</v>
      </c>
      <c r="E4576" s="22">
        <v>21385</v>
      </c>
      <c r="F4576" s="19"/>
      <c r="G4576" s="14">
        <f t="shared" si="102"/>
        <v>21385</v>
      </c>
      <c r="H4576" s="13"/>
    </row>
    <row r="4577" spans="1:8" hidden="1" x14ac:dyDescent="0.25">
      <c r="A4577" s="112">
        <v>45685</v>
      </c>
      <c r="B4577" s="21" t="s">
        <v>15338</v>
      </c>
      <c r="C4577" s="13" t="s">
        <v>7240</v>
      </c>
      <c r="D4577" s="764" t="s">
        <v>10419</v>
      </c>
      <c r="E4577" s="22">
        <v>145657</v>
      </c>
      <c r="F4577" s="19"/>
      <c r="G4577" s="14">
        <f t="shared" si="102"/>
        <v>145657</v>
      </c>
      <c r="H4577" s="13"/>
    </row>
    <row r="4578" spans="1:8" hidden="1" x14ac:dyDescent="0.25">
      <c r="A4578" s="112">
        <v>45685</v>
      </c>
      <c r="B4578" s="21" t="s">
        <v>14351</v>
      </c>
      <c r="C4578" s="13" t="s">
        <v>166</v>
      </c>
      <c r="D4578" s="764" t="s">
        <v>15981</v>
      </c>
      <c r="E4578" s="22">
        <v>19000</v>
      </c>
      <c r="F4578" s="19"/>
      <c r="G4578" s="14">
        <f t="shared" si="102"/>
        <v>19000</v>
      </c>
      <c r="H4578" s="13"/>
    </row>
    <row r="4579" spans="1:8" hidden="1" x14ac:dyDescent="0.25">
      <c r="A4579" s="112">
        <v>45686</v>
      </c>
      <c r="B4579" s="21" t="s">
        <v>12671</v>
      </c>
      <c r="C4579" s="13" t="s">
        <v>8384</v>
      </c>
      <c r="D4579" s="764" t="s">
        <v>15910</v>
      </c>
      <c r="E4579" s="22">
        <v>2873</v>
      </c>
      <c r="F4579" s="19"/>
      <c r="G4579" s="14">
        <f t="shared" si="102"/>
        <v>2873</v>
      </c>
      <c r="H4579" s="13"/>
    </row>
    <row r="4580" spans="1:8" x14ac:dyDescent="0.25">
      <c r="A4580" s="112">
        <v>45686</v>
      </c>
      <c r="B4580" s="21" t="s">
        <v>14232</v>
      </c>
      <c r="C4580" s="13" t="s">
        <v>10472</v>
      </c>
      <c r="D4580" s="764"/>
      <c r="E4580" s="22"/>
      <c r="F4580" s="19">
        <v>1000000</v>
      </c>
      <c r="G4580" s="14">
        <f t="shared" si="102"/>
        <v>-1000000</v>
      </c>
      <c r="H4580" s="13" t="s">
        <v>15828</v>
      </c>
    </row>
    <row r="4581" spans="1:8" x14ac:dyDescent="0.25">
      <c r="A4581" s="112">
        <v>45686</v>
      </c>
      <c r="B4581" s="21" t="s">
        <v>14351</v>
      </c>
      <c r="C4581" s="13" t="s">
        <v>10472</v>
      </c>
      <c r="D4581" s="764"/>
      <c r="E4581" s="22">
        <v>14400</v>
      </c>
      <c r="F4581" s="19"/>
      <c r="G4581" s="14">
        <f t="shared" si="102"/>
        <v>14400</v>
      </c>
      <c r="H4581" s="13"/>
    </row>
    <row r="4582" spans="1:8" hidden="1" x14ac:dyDescent="0.25">
      <c r="A4582" s="112">
        <v>45687</v>
      </c>
      <c r="B4582" s="21" t="s">
        <v>11068</v>
      </c>
      <c r="C4582" s="13" t="s">
        <v>12350</v>
      </c>
      <c r="D4582" s="764" t="s">
        <v>15937</v>
      </c>
      <c r="E4582" s="22">
        <v>28000</v>
      </c>
      <c r="F4582" s="19"/>
      <c r="G4582" s="14">
        <f t="shared" si="102"/>
        <v>28000</v>
      </c>
      <c r="H4582" s="13"/>
    </row>
    <row r="4583" spans="1:8" hidden="1" x14ac:dyDescent="0.25">
      <c r="A4583" s="112">
        <v>45688</v>
      </c>
      <c r="B4583" s="21" t="s">
        <v>14232</v>
      </c>
      <c r="C4583" s="13" t="s">
        <v>169</v>
      </c>
      <c r="D4583" s="764" t="s">
        <v>15852</v>
      </c>
      <c r="E4583" s="22">
        <v>355856</v>
      </c>
      <c r="F4583" s="19"/>
      <c r="G4583" s="14">
        <f t="shared" si="102"/>
        <v>355856</v>
      </c>
      <c r="H4583" s="13"/>
    </row>
    <row r="4584" spans="1:8" hidden="1" x14ac:dyDescent="0.25">
      <c r="A4584" s="112">
        <v>45688</v>
      </c>
      <c r="B4584" s="21" t="s">
        <v>11068</v>
      </c>
      <c r="C4584" s="13" t="s">
        <v>169</v>
      </c>
      <c r="D4584" s="764"/>
      <c r="E4584" s="22"/>
      <c r="F4584" s="19">
        <v>29697</v>
      </c>
      <c r="G4584" s="14">
        <f t="shared" si="102"/>
        <v>-29697</v>
      </c>
      <c r="H4584" s="1214" t="s">
        <v>15853</v>
      </c>
    </row>
    <row r="4585" spans="1:8" hidden="1" x14ac:dyDescent="0.25">
      <c r="A4585" s="112">
        <v>45688</v>
      </c>
      <c r="B4585" s="21" t="s">
        <v>12671</v>
      </c>
      <c r="C4585" s="13" t="s">
        <v>169</v>
      </c>
      <c r="D4585" s="764"/>
      <c r="E4585" s="22"/>
      <c r="F4585" s="19">
        <v>81000</v>
      </c>
      <c r="G4585" s="14">
        <f t="shared" si="102"/>
        <v>-81000</v>
      </c>
      <c r="H4585" s="1215"/>
    </row>
    <row r="4586" spans="1:8" hidden="1" x14ac:dyDescent="0.25">
      <c r="A4586" s="112">
        <v>45688</v>
      </c>
      <c r="B4586" s="21" t="s">
        <v>14568</v>
      </c>
      <c r="C4586" s="13" t="s">
        <v>169</v>
      </c>
      <c r="D4586" s="764"/>
      <c r="E4586" s="22"/>
      <c r="F4586" s="19">
        <v>147820</v>
      </c>
      <c r="G4586" s="14">
        <f t="shared" si="102"/>
        <v>-147820</v>
      </c>
      <c r="H4586" s="1215"/>
    </row>
    <row r="4587" spans="1:8" hidden="1" x14ac:dyDescent="0.25">
      <c r="A4587" s="112">
        <v>45688</v>
      </c>
      <c r="B4587" s="21" t="s">
        <v>14232</v>
      </c>
      <c r="C4587" s="13" t="s">
        <v>169</v>
      </c>
      <c r="D4587" s="764"/>
      <c r="E4587" s="22"/>
      <c r="F4587" s="19">
        <v>241483</v>
      </c>
      <c r="G4587" s="14">
        <f t="shared" si="102"/>
        <v>-241483</v>
      </c>
      <c r="H4587" s="1216"/>
    </row>
    <row r="4588" spans="1:8" hidden="1" x14ac:dyDescent="0.25">
      <c r="A4588" s="112">
        <v>45688</v>
      </c>
      <c r="B4588" s="21" t="s">
        <v>15100</v>
      </c>
      <c r="C4588" s="13" t="s">
        <v>166</v>
      </c>
      <c r="D4588" s="764" t="s">
        <v>15982</v>
      </c>
      <c r="E4588" s="22">
        <v>132000</v>
      </c>
      <c r="F4588" s="19"/>
      <c r="G4588" s="14">
        <f t="shared" si="102"/>
        <v>132000</v>
      </c>
      <c r="H4588" s="1179"/>
    </row>
    <row r="4589" spans="1:8" hidden="1" x14ac:dyDescent="0.25">
      <c r="A4589" s="112">
        <v>45688</v>
      </c>
      <c r="B4589" s="21" t="s">
        <v>15338</v>
      </c>
      <c r="C4589" s="13" t="s">
        <v>166</v>
      </c>
      <c r="D4589" s="764" t="s">
        <v>15983</v>
      </c>
      <c r="E4589" s="22">
        <v>47500</v>
      </c>
      <c r="F4589" s="19"/>
      <c r="G4589" s="14">
        <f t="shared" si="102"/>
        <v>47500</v>
      </c>
      <c r="H4589" s="1179"/>
    </row>
    <row r="4590" spans="1:8" hidden="1" x14ac:dyDescent="0.25">
      <c r="A4590" s="112">
        <v>45689</v>
      </c>
      <c r="B4590" s="21" t="s">
        <v>14351</v>
      </c>
      <c r="C4590" s="13" t="s">
        <v>1062</v>
      </c>
      <c r="D4590" s="764" t="s">
        <v>15936</v>
      </c>
      <c r="E4590" s="22">
        <v>784</v>
      </c>
      <c r="F4590" s="19"/>
      <c r="G4590" s="14">
        <f t="shared" si="102"/>
        <v>784</v>
      </c>
      <c r="H4590" s="1174"/>
    </row>
    <row r="4591" spans="1:8" hidden="1" x14ac:dyDescent="0.25">
      <c r="A4591" s="112">
        <v>45692</v>
      </c>
      <c r="B4591" s="21" t="s">
        <v>14232</v>
      </c>
      <c r="C4591" s="13" t="s">
        <v>1062</v>
      </c>
      <c r="D4591" s="764" t="s">
        <v>15979</v>
      </c>
      <c r="E4591" s="22">
        <v>46800</v>
      </c>
      <c r="F4591" s="19"/>
      <c r="G4591" s="14">
        <f t="shared" si="102"/>
        <v>46800</v>
      </c>
      <c r="H4591" s="1179"/>
    </row>
    <row r="4592" spans="1:8" hidden="1" x14ac:dyDescent="0.25">
      <c r="A4592" s="112">
        <v>45692</v>
      </c>
      <c r="B4592" s="21" t="s">
        <v>14351</v>
      </c>
      <c r="C4592" s="13" t="s">
        <v>166</v>
      </c>
      <c r="D4592" s="764" t="s">
        <v>15984</v>
      </c>
      <c r="E4592" s="22">
        <v>98090</v>
      </c>
      <c r="F4592" s="19"/>
      <c r="G4592" s="14">
        <f t="shared" si="102"/>
        <v>98090</v>
      </c>
      <c r="H4592" s="1179"/>
    </row>
    <row r="4593" spans="1:8" hidden="1" x14ac:dyDescent="0.25">
      <c r="A4593" s="112">
        <v>45694</v>
      </c>
      <c r="B4593" s="21" t="s">
        <v>15338</v>
      </c>
      <c r="C4593" s="13" t="s">
        <v>7240</v>
      </c>
      <c r="D4593" s="764"/>
      <c r="E4593" s="22"/>
      <c r="F4593" s="22">
        <v>550000</v>
      </c>
      <c r="G4593" s="14">
        <f t="shared" si="102"/>
        <v>-550000</v>
      </c>
      <c r="H4593" s="13" t="s">
        <v>15903</v>
      </c>
    </row>
    <row r="4594" spans="1:8" hidden="1" x14ac:dyDescent="0.25">
      <c r="A4594" s="112">
        <v>45695</v>
      </c>
      <c r="B4594" s="21" t="s">
        <v>15310</v>
      </c>
      <c r="C4594" s="13" t="s">
        <v>8384</v>
      </c>
      <c r="D4594" s="764"/>
      <c r="E4594" s="22"/>
      <c r="F4594" s="22">
        <v>350000</v>
      </c>
      <c r="G4594" s="14">
        <f t="shared" si="102"/>
        <v>-350000</v>
      </c>
      <c r="H4594" s="1214" t="s">
        <v>15927</v>
      </c>
    </row>
    <row r="4595" spans="1:8" hidden="1" x14ac:dyDescent="0.25">
      <c r="A4595" s="112">
        <v>45695</v>
      </c>
      <c r="B4595" s="21" t="s">
        <v>15100</v>
      </c>
      <c r="C4595" s="13" t="s">
        <v>8384</v>
      </c>
      <c r="D4595" s="764"/>
      <c r="E4595" s="22"/>
      <c r="F4595" s="22">
        <v>350000</v>
      </c>
      <c r="G4595" s="14">
        <f t="shared" si="102"/>
        <v>-350000</v>
      </c>
      <c r="H4595" s="1216"/>
    </row>
    <row r="4596" spans="1:8" hidden="1" x14ac:dyDescent="0.25">
      <c r="A4596" s="112">
        <v>45695</v>
      </c>
      <c r="B4596" s="21" t="s">
        <v>11423</v>
      </c>
      <c r="C4596" s="13" t="s">
        <v>5680</v>
      </c>
      <c r="D4596" s="764"/>
      <c r="E4596" s="22"/>
      <c r="F4596" s="19">
        <v>82756</v>
      </c>
      <c r="G4596" s="14">
        <f t="shared" si="102"/>
        <v>-82756</v>
      </c>
      <c r="H4596" s="1214" t="s">
        <v>15926</v>
      </c>
    </row>
    <row r="4597" spans="1:8" hidden="1" x14ac:dyDescent="0.25">
      <c r="A4597" s="112">
        <v>45695</v>
      </c>
      <c r="B4597" s="21" t="s">
        <v>11488</v>
      </c>
      <c r="C4597" s="13" t="s">
        <v>5680</v>
      </c>
      <c r="D4597" s="764"/>
      <c r="E4597" s="22"/>
      <c r="F4597" s="19">
        <v>7244</v>
      </c>
      <c r="G4597" s="14">
        <f t="shared" si="102"/>
        <v>-7244</v>
      </c>
      <c r="H4597" s="1216"/>
    </row>
    <row r="4598" spans="1:8" hidden="1" x14ac:dyDescent="0.25">
      <c r="A4598" s="112">
        <v>45695</v>
      </c>
      <c r="B4598" s="21" t="s">
        <v>14232</v>
      </c>
      <c r="C4598" s="13" t="s">
        <v>1062</v>
      </c>
      <c r="D4598" s="764" t="s">
        <v>15980</v>
      </c>
      <c r="E4598" s="22">
        <v>2400</v>
      </c>
      <c r="F4598" s="19"/>
      <c r="G4598" s="14">
        <f t="shared" si="102"/>
        <v>2400</v>
      </c>
      <c r="H4598" s="1179"/>
    </row>
    <row r="4599" spans="1:8" hidden="1" x14ac:dyDescent="0.25">
      <c r="A4599" s="112">
        <v>45695</v>
      </c>
      <c r="B4599" s="21" t="s">
        <v>14351</v>
      </c>
      <c r="C4599" s="13" t="s">
        <v>166</v>
      </c>
      <c r="D4599" s="764" t="s">
        <v>10669</v>
      </c>
      <c r="E4599" s="22">
        <v>11790</v>
      </c>
      <c r="F4599" s="19"/>
      <c r="G4599" s="14">
        <f t="shared" si="102"/>
        <v>11790</v>
      </c>
      <c r="H4599" s="1179"/>
    </row>
    <row r="4600" spans="1:8" hidden="1" x14ac:dyDescent="0.25">
      <c r="A4600" s="112">
        <v>45698</v>
      </c>
      <c r="B4600" s="21" t="s">
        <v>15257</v>
      </c>
      <c r="C4600" s="13" t="s">
        <v>12350</v>
      </c>
      <c r="D4600" s="764" t="s">
        <v>15960</v>
      </c>
      <c r="E4600" s="22">
        <v>3600</v>
      </c>
      <c r="F4600" s="19"/>
      <c r="G4600" s="14">
        <f t="shared" si="102"/>
        <v>3600</v>
      </c>
      <c r="H4600" s="1178"/>
    </row>
    <row r="4601" spans="1:8" hidden="1" x14ac:dyDescent="0.25">
      <c r="A4601" s="112">
        <v>45698</v>
      </c>
      <c r="B4601" s="21" t="s">
        <v>15338</v>
      </c>
      <c r="C4601" s="13" t="s">
        <v>166</v>
      </c>
      <c r="D4601" s="764" t="s">
        <v>15991</v>
      </c>
      <c r="E4601" s="22">
        <v>47500</v>
      </c>
      <c r="F4601" s="19"/>
      <c r="G4601" s="14">
        <f t="shared" si="102"/>
        <v>47500</v>
      </c>
      <c r="H4601" s="1182"/>
    </row>
    <row r="4602" spans="1:8" hidden="1" x14ac:dyDescent="0.25">
      <c r="A4602" s="112">
        <v>45698</v>
      </c>
      <c r="B4602" s="21" t="s">
        <v>14351</v>
      </c>
      <c r="C4602" s="13" t="s">
        <v>166</v>
      </c>
      <c r="D4602" s="764" t="s">
        <v>15992</v>
      </c>
      <c r="E4602" s="22">
        <v>22045</v>
      </c>
      <c r="F4602" s="19"/>
      <c r="G4602" s="14">
        <f t="shared" si="102"/>
        <v>22045</v>
      </c>
      <c r="H4602" s="1182"/>
    </row>
    <row r="4603" spans="1:8" hidden="1" x14ac:dyDescent="0.25">
      <c r="A4603" s="112">
        <v>45698</v>
      </c>
      <c r="B4603" s="21" t="s">
        <v>12671</v>
      </c>
      <c r="C4603" s="13" t="s">
        <v>12457</v>
      </c>
      <c r="D4603" s="764" t="s">
        <v>11329</v>
      </c>
      <c r="E4603" s="22">
        <v>8000</v>
      </c>
      <c r="F4603" s="19"/>
      <c r="G4603" s="14">
        <f t="shared" si="102"/>
        <v>8000</v>
      </c>
      <c r="H4603" s="1184"/>
    </row>
    <row r="4604" spans="1:8" hidden="1" x14ac:dyDescent="0.25">
      <c r="A4604" s="112">
        <v>45699</v>
      </c>
      <c r="B4604" s="21" t="s">
        <v>7801</v>
      </c>
      <c r="C4604" s="13" t="s">
        <v>12283</v>
      </c>
      <c r="D4604" s="764"/>
      <c r="E4604" s="22">
        <v>361845</v>
      </c>
      <c r="F4604" s="19"/>
      <c r="G4604" s="14">
        <f t="shared" si="102"/>
        <v>361845</v>
      </c>
      <c r="H4604" s="13"/>
    </row>
    <row r="4605" spans="1:8" hidden="1" x14ac:dyDescent="0.25">
      <c r="A4605" s="112">
        <v>45699</v>
      </c>
      <c r="B4605" s="21" t="s">
        <v>15400</v>
      </c>
      <c r="C4605" s="13" t="s">
        <v>12283</v>
      </c>
      <c r="D4605" s="764"/>
      <c r="E4605" s="22">
        <v>696900</v>
      </c>
      <c r="F4605" s="19"/>
      <c r="G4605" s="14">
        <f t="shared" si="102"/>
        <v>696900</v>
      </c>
      <c r="H4605" s="13"/>
    </row>
    <row r="4606" spans="1:8" hidden="1" x14ac:dyDescent="0.25">
      <c r="A4606" s="112">
        <v>45699</v>
      </c>
      <c r="B4606" s="21" t="s">
        <v>13213</v>
      </c>
      <c r="C4606" s="13" t="s">
        <v>12283</v>
      </c>
      <c r="D4606" s="764"/>
      <c r="E4606" s="22">
        <f>6400+2850</f>
        <v>9250</v>
      </c>
      <c r="F4606" s="19"/>
      <c r="G4606" s="14">
        <f t="shared" si="102"/>
        <v>9250</v>
      </c>
      <c r="H4606" s="13"/>
    </row>
    <row r="4607" spans="1:8" x14ac:dyDescent="0.25">
      <c r="A4607" s="112">
        <v>45699</v>
      </c>
      <c r="B4607" s="21" t="s">
        <v>12783</v>
      </c>
      <c r="C4607" s="13" t="s">
        <v>10472</v>
      </c>
      <c r="D4607" s="764"/>
      <c r="E4607" s="22"/>
      <c r="F4607" s="19">
        <v>496500</v>
      </c>
      <c r="G4607" s="14">
        <f t="shared" si="102"/>
        <v>-496500</v>
      </c>
      <c r="H4607" s="13" t="s">
        <v>15944</v>
      </c>
    </row>
    <row r="4608" spans="1:8" hidden="1" x14ac:dyDescent="0.25">
      <c r="A4608" s="112">
        <v>45699</v>
      </c>
      <c r="B4608" s="21" t="s">
        <v>11068</v>
      </c>
      <c r="C4608" s="13" t="s">
        <v>164</v>
      </c>
      <c r="D4608" s="764"/>
      <c r="E4608" s="22"/>
      <c r="F4608" s="19">
        <v>33442</v>
      </c>
      <c r="G4608" s="14">
        <f t="shared" si="102"/>
        <v>-33442</v>
      </c>
      <c r="H4608" s="1214" t="s">
        <v>15990</v>
      </c>
    </row>
    <row r="4609" spans="1:8" hidden="1" x14ac:dyDescent="0.25">
      <c r="A4609" s="112">
        <v>45699</v>
      </c>
      <c r="B4609" s="21" t="s">
        <v>12671</v>
      </c>
      <c r="C4609" s="13" t="s">
        <v>164</v>
      </c>
      <c r="D4609" s="764"/>
      <c r="E4609" s="22"/>
      <c r="F4609" s="19">
        <v>11859</v>
      </c>
      <c r="G4609" s="14">
        <f t="shared" si="102"/>
        <v>-11859</v>
      </c>
      <c r="H4609" s="1215"/>
    </row>
    <row r="4610" spans="1:8" hidden="1" x14ac:dyDescent="0.25">
      <c r="A4610" s="112">
        <v>45699</v>
      </c>
      <c r="B4610" s="21" t="s">
        <v>13417</v>
      </c>
      <c r="C4610" s="13" t="s">
        <v>164</v>
      </c>
      <c r="D4610" s="764"/>
      <c r="E4610" s="22"/>
      <c r="F4610" s="19">
        <v>70363</v>
      </c>
      <c r="G4610" s="14">
        <f t="shared" si="102"/>
        <v>-70363</v>
      </c>
      <c r="H4610" s="1215"/>
    </row>
    <row r="4611" spans="1:8" hidden="1" x14ac:dyDescent="0.25">
      <c r="A4611" s="112">
        <v>45699</v>
      </c>
      <c r="B4611" s="21" t="s">
        <v>13278</v>
      </c>
      <c r="C4611" s="13" t="s">
        <v>164</v>
      </c>
      <c r="D4611" s="764"/>
      <c r="E4611" s="22"/>
      <c r="F4611" s="19">
        <v>3089</v>
      </c>
      <c r="G4611" s="14">
        <f t="shared" si="102"/>
        <v>-3089</v>
      </c>
      <c r="H4611" s="1215"/>
    </row>
    <row r="4612" spans="1:8" hidden="1" x14ac:dyDescent="0.25">
      <c r="A4612" s="112">
        <v>45699</v>
      </c>
      <c r="B4612" s="21" t="s">
        <v>14232</v>
      </c>
      <c r="C4612" s="13" t="s">
        <v>164</v>
      </c>
      <c r="D4612" s="764"/>
      <c r="E4612" s="22"/>
      <c r="F4612" s="19">
        <v>4850</v>
      </c>
      <c r="G4612" s="14">
        <f t="shared" si="102"/>
        <v>-4850</v>
      </c>
      <c r="H4612" s="1215"/>
    </row>
    <row r="4613" spans="1:8" hidden="1" x14ac:dyDescent="0.25">
      <c r="A4613" s="112">
        <v>45699</v>
      </c>
      <c r="B4613" s="21" t="s">
        <v>15260</v>
      </c>
      <c r="C4613" s="13" t="s">
        <v>164</v>
      </c>
      <c r="D4613" s="764"/>
      <c r="E4613" s="22"/>
      <c r="F4613" s="19">
        <v>2333</v>
      </c>
      <c r="G4613" s="14">
        <f t="shared" si="102"/>
        <v>-2333</v>
      </c>
      <c r="H4613" s="1215"/>
    </row>
    <row r="4614" spans="1:8" hidden="1" x14ac:dyDescent="0.25">
      <c r="A4614" s="112">
        <v>45699</v>
      </c>
      <c r="B4614" s="21" t="s">
        <v>14351</v>
      </c>
      <c r="C4614" s="13" t="s">
        <v>164</v>
      </c>
      <c r="D4614" s="764"/>
      <c r="E4614" s="22"/>
      <c r="F4614" s="19">
        <v>24064</v>
      </c>
      <c r="G4614" s="14">
        <f t="shared" si="102"/>
        <v>-24064</v>
      </c>
      <c r="H4614" s="1216"/>
    </row>
    <row r="4615" spans="1:8" hidden="1" x14ac:dyDescent="0.25">
      <c r="A4615" s="112">
        <v>45699</v>
      </c>
      <c r="B4615" s="21" t="s">
        <v>14232</v>
      </c>
      <c r="C4615" s="13" t="s">
        <v>7240</v>
      </c>
      <c r="D4615" s="764" t="s">
        <v>10420</v>
      </c>
      <c r="E4615" s="22">
        <v>44190</v>
      </c>
      <c r="F4615" s="19"/>
      <c r="G4615" s="14">
        <f t="shared" si="102"/>
        <v>44190</v>
      </c>
      <c r="H4615" s="13"/>
    </row>
    <row r="4616" spans="1:8" hidden="1" x14ac:dyDescent="0.25">
      <c r="A4616" s="112">
        <v>45699</v>
      </c>
      <c r="B4616" s="21" t="s">
        <v>15338</v>
      </c>
      <c r="C4616" s="13" t="s">
        <v>7240</v>
      </c>
      <c r="D4616" s="764" t="s">
        <v>10421</v>
      </c>
      <c r="E4616" s="22">
        <v>59366</v>
      </c>
      <c r="F4616" s="19"/>
      <c r="G4616" s="14">
        <f t="shared" si="102"/>
        <v>59366</v>
      </c>
      <c r="H4616" s="13"/>
    </row>
    <row r="4617" spans="1:8" x14ac:dyDescent="0.25">
      <c r="A4617" s="112">
        <v>45699</v>
      </c>
      <c r="B4617" s="21" t="s">
        <v>6503</v>
      </c>
      <c r="C4617" s="13" t="s">
        <v>10472</v>
      </c>
      <c r="D4617" s="764" t="s">
        <v>9848</v>
      </c>
      <c r="E4617" s="22">
        <v>60686</v>
      </c>
      <c r="F4617" s="19"/>
      <c r="G4617" s="14">
        <f t="shared" si="102"/>
        <v>60686</v>
      </c>
      <c r="H4617" s="13"/>
    </row>
    <row r="4618" spans="1:8" x14ac:dyDescent="0.25">
      <c r="A4618" s="112">
        <v>45699</v>
      </c>
      <c r="B4618" s="21" t="s">
        <v>11068</v>
      </c>
      <c r="C4618" s="13" t="s">
        <v>10472</v>
      </c>
      <c r="D4618" s="764" t="s">
        <v>10174</v>
      </c>
      <c r="E4618" s="22">
        <v>276708</v>
      </c>
      <c r="F4618" s="19"/>
      <c r="G4618" s="14">
        <f t="shared" si="102"/>
        <v>276708</v>
      </c>
      <c r="H4618" s="13"/>
    </row>
    <row r="4619" spans="1:8" hidden="1" x14ac:dyDescent="0.25">
      <c r="A4619" s="112">
        <v>45700</v>
      </c>
      <c r="B4619" s="21" t="s">
        <v>6503</v>
      </c>
      <c r="C4619" s="13" t="s">
        <v>7465</v>
      </c>
      <c r="D4619" s="764"/>
      <c r="E4619" s="22"/>
      <c r="F4619" s="19">
        <v>500000</v>
      </c>
      <c r="G4619" s="14">
        <f t="shared" si="102"/>
        <v>-500000</v>
      </c>
      <c r="H4619" s="13" t="s">
        <v>15976</v>
      </c>
    </row>
    <row r="4620" spans="1:8" hidden="1" x14ac:dyDescent="0.25">
      <c r="A4620" s="112">
        <v>45700</v>
      </c>
      <c r="B4620" s="21" t="s">
        <v>12671</v>
      </c>
      <c r="C4620" s="13" t="s">
        <v>1062</v>
      </c>
      <c r="D4620" s="764" t="s">
        <v>16078</v>
      </c>
      <c r="E4620" s="22">
        <v>11200</v>
      </c>
      <c r="F4620" s="19"/>
      <c r="G4620" s="14">
        <f t="shared" si="102"/>
        <v>11200</v>
      </c>
      <c r="H4620" s="13"/>
    </row>
    <row r="4621" spans="1:8" ht="16.5" thickBot="1" x14ac:dyDescent="0.3">
      <c r="A4621" s="112">
        <v>45700</v>
      </c>
      <c r="B4621" s="21" t="s">
        <v>12671</v>
      </c>
      <c r="C4621" s="13" t="s">
        <v>10472</v>
      </c>
      <c r="D4621" s="764" t="s">
        <v>16080</v>
      </c>
      <c r="E4621" s="22">
        <v>20000</v>
      </c>
      <c r="F4621" s="19"/>
      <c r="G4621" s="14">
        <f t="shared" si="102"/>
        <v>20000</v>
      </c>
      <c r="H4621" s="13"/>
    </row>
    <row r="4622" spans="1:8" ht="16.5" hidden="1" thickBot="1" x14ac:dyDescent="0.3">
      <c r="A4622" s="112">
        <v>45701</v>
      </c>
      <c r="B4622" s="21" t="s">
        <v>11423</v>
      </c>
      <c r="C4622" s="13" t="s">
        <v>8384</v>
      </c>
      <c r="D4622" s="764" t="s">
        <v>15993</v>
      </c>
      <c r="E4622" s="22">
        <v>14432</v>
      </c>
      <c r="F4622" s="19"/>
      <c r="G4622" s="14">
        <f t="shared" si="102"/>
        <v>14432</v>
      </c>
      <c r="H4622" s="13"/>
    </row>
    <row r="4623" spans="1:8" ht="16.5" hidden="1" thickBot="1" x14ac:dyDescent="0.3">
      <c r="A4623" s="112">
        <v>45701</v>
      </c>
      <c r="B4623" s="21" t="s">
        <v>14351</v>
      </c>
      <c r="C4623" s="13" t="s">
        <v>8384</v>
      </c>
      <c r="D4623" s="764" t="s">
        <v>15994</v>
      </c>
      <c r="E4623" s="22">
        <v>25453</v>
      </c>
      <c r="F4623" s="19"/>
      <c r="G4623" s="14">
        <f t="shared" si="102"/>
        <v>25453</v>
      </c>
      <c r="H4623" s="13"/>
    </row>
    <row r="4624" spans="1:8" ht="16.5" hidden="1" thickBot="1" x14ac:dyDescent="0.3">
      <c r="A4624" s="112">
        <v>45701</v>
      </c>
      <c r="B4624" s="21" t="s">
        <v>11068</v>
      </c>
      <c r="C4624" s="13" t="s">
        <v>8384</v>
      </c>
      <c r="D4624" s="764" t="s">
        <v>15995</v>
      </c>
      <c r="E4624" s="22">
        <v>193405</v>
      </c>
      <c r="F4624" s="19"/>
      <c r="G4624" s="14">
        <f t="shared" si="102"/>
        <v>193405</v>
      </c>
      <c r="H4624" s="13"/>
    </row>
    <row r="4625" spans="1:8" ht="16.5" hidden="1" thickBot="1" x14ac:dyDescent="0.3">
      <c r="A4625" s="112">
        <v>45701</v>
      </c>
      <c r="B4625" s="21" t="s">
        <v>13213</v>
      </c>
      <c r="C4625" s="13" t="s">
        <v>12283</v>
      </c>
      <c r="D4625" s="764" t="s">
        <v>16283</v>
      </c>
      <c r="E4625" s="22">
        <v>8500</v>
      </c>
      <c r="F4625" s="19"/>
      <c r="G4625" s="14">
        <f t="shared" si="102"/>
        <v>8500</v>
      </c>
      <c r="H4625" s="13"/>
    </row>
    <row r="4626" spans="1:8" ht="16.5" hidden="1" thickBot="1" x14ac:dyDescent="0.3">
      <c r="A4626" s="112">
        <v>45702</v>
      </c>
      <c r="B4626" s="21" t="s">
        <v>14351</v>
      </c>
      <c r="C4626" s="13" t="s">
        <v>166</v>
      </c>
      <c r="D4626" s="764" t="s">
        <v>16076</v>
      </c>
      <c r="E4626" s="22">
        <v>16473</v>
      </c>
      <c r="F4626" s="19"/>
      <c r="G4626" s="14">
        <f t="shared" si="102"/>
        <v>16473</v>
      </c>
      <c r="H4626" s="13"/>
    </row>
    <row r="4627" spans="1:8" ht="16.5" hidden="1" thickBot="1" x14ac:dyDescent="0.3">
      <c r="A4627" s="112">
        <v>45703</v>
      </c>
      <c r="B4627" s="21" t="s">
        <v>14596</v>
      </c>
      <c r="C4627" s="13" t="s">
        <v>8384</v>
      </c>
      <c r="D4627" s="764" t="s">
        <v>15996</v>
      </c>
      <c r="E4627" s="22">
        <v>29373</v>
      </c>
      <c r="F4627" s="19"/>
      <c r="G4627" s="14">
        <f t="shared" si="102"/>
        <v>29373</v>
      </c>
      <c r="H4627" s="13"/>
    </row>
    <row r="4628" spans="1:8" ht="16.5" hidden="1" thickBot="1" x14ac:dyDescent="0.3">
      <c r="A4628" s="112">
        <v>45705</v>
      </c>
      <c r="B4628" s="21" t="s">
        <v>14351</v>
      </c>
      <c r="C4628" s="13" t="s">
        <v>166</v>
      </c>
      <c r="D4628" s="764" t="s">
        <v>16077</v>
      </c>
      <c r="E4628" s="22">
        <v>54768</v>
      </c>
      <c r="F4628" s="19"/>
      <c r="G4628" s="14">
        <f t="shared" si="102"/>
        <v>54768</v>
      </c>
      <c r="H4628" s="13"/>
    </row>
    <row r="4629" spans="1:8" ht="16.5" hidden="1" thickBot="1" x14ac:dyDescent="0.3">
      <c r="A4629" s="112">
        <v>45706</v>
      </c>
      <c r="B4629" s="21" t="s">
        <v>15338</v>
      </c>
      <c r="C4629" s="13" t="s">
        <v>7240</v>
      </c>
      <c r="D4629" s="764"/>
      <c r="E4629" s="22"/>
      <c r="F4629" s="19">
        <v>500000</v>
      </c>
      <c r="G4629" s="14">
        <f t="shared" ref="G4629:G4635" si="103">E4629-F4629</f>
        <v>-500000</v>
      </c>
      <c r="H4629" s="13" t="s">
        <v>15394</v>
      </c>
    </row>
    <row r="4630" spans="1:8" ht="15" hidden="1" customHeight="1" x14ac:dyDescent="0.25">
      <c r="A4630" s="112">
        <v>45706</v>
      </c>
      <c r="B4630" s="21" t="s">
        <v>15310</v>
      </c>
      <c r="C4630" s="13" t="s">
        <v>7947</v>
      </c>
      <c r="D4630" s="764" t="s">
        <v>16081</v>
      </c>
      <c r="E4630" s="22">
        <v>32000</v>
      </c>
      <c r="F4630" s="19"/>
      <c r="G4630" s="14">
        <f t="shared" si="103"/>
        <v>32000</v>
      </c>
      <c r="H4630" s="13"/>
    </row>
    <row r="4631" spans="1:8" ht="15" hidden="1" customHeight="1" x14ac:dyDescent="0.25">
      <c r="A4631" s="112">
        <v>45706</v>
      </c>
      <c r="B4631" s="21" t="s">
        <v>13240</v>
      </c>
      <c r="C4631" s="13" t="s">
        <v>180</v>
      </c>
      <c r="D4631" s="764" t="s">
        <v>16205</v>
      </c>
      <c r="E4631" s="22">
        <v>175200</v>
      </c>
      <c r="F4631" s="19"/>
      <c r="G4631" s="14">
        <f t="shared" si="103"/>
        <v>175200</v>
      </c>
      <c r="H4631" s="13"/>
    </row>
    <row r="4632" spans="1:8" ht="16.5" hidden="1" thickBot="1" x14ac:dyDescent="0.3">
      <c r="A4632" s="112">
        <v>45707</v>
      </c>
      <c r="B4632" s="21" t="s">
        <v>13240</v>
      </c>
      <c r="C4632" s="13" t="s">
        <v>1062</v>
      </c>
      <c r="D4632" s="764" t="s">
        <v>16079</v>
      </c>
      <c r="E4632" s="22">
        <v>1140</v>
      </c>
      <c r="F4632" s="19"/>
      <c r="G4632" s="14">
        <f t="shared" si="103"/>
        <v>1140</v>
      </c>
      <c r="H4632" s="13"/>
    </row>
    <row r="4633" spans="1:8" ht="16.5" hidden="1" thickBot="1" x14ac:dyDescent="0.3">
      <c r="A4633" s="112">
        <v>45712</v>
      </c>
      <c r="B4633" s="21" t="s">
        <v>14232</v>
      </c>
      <c r="C4633" s="13" t="s">
        <v>12350</v>
      </c>
      <c r="D4633" s="764" t="s">
        <v>16274</v>
      </c>
      <c r="E4633" s="22">
        <v>211600</v>
      </c>
      <c r="F4633" s="19"/>
      <c r="G4633" s="14">
        <f t="shared" si="103"/>
        <v>211600</v>
      </c>
      <c r="H4633" s="13"/>
    </row>
    <row r="4634" spans="1:8" ht="16.5" hidden="1" thickBot="1" x14ac:dyDescent="0.3">
      <c r="A4634" s="112">
        <v>45712</v>
      </c>
      <c r="B4634" s="21" t="s">
        <v>16111</v>
      </c>
      <c r="C4634" s="13" t="s">
        <v>1062</v>
      </c>
      <c r="D4634" s="764" t="s">
        <v>16277</v>
      </c>
      <c r="E4634" s="22">
        <v>15750</v>
      </c>
      <c r="F4634" s="19"/>
      <c r="G4634" s="14">
        <f t="shared" si="103"/>
        <v>15750</v>
      </c>
      <c r="H4634" s="13"/>
    </row>
    <row r="4635" spans="1:8" ht="16.5" hidden="1" thickBot="1" x14ac:dyDescent="0.3">
      <c r="A4635" s="112">
        <v>45714</v>
      </c>
      <c r="B4635" s="21" t="s">
        <v>15560</v>
      </c>
      <c r="C4635" s="13" t="s">
        <v>13116</v>
      </c>
      <c r="D4635" s="764"/>
      <c r="E4635" s="22">
        <v>527000</v>
      </c>
      <c r="F4635" s="19"/>
      <c r="G4635" s="14">
        <f t="shared" si="103"/>
        <v>527000</v>
      </c>
      <c r="H4635" s="13"/>
    </row>
    <row r="4636" spans="1:8" ht="16.5" hidden="1" thickBot="1" x14ac:dyDescent="0.3">
      <c r="A4636" s="112">
        <v>45714</v>
      </c>
      <c r="B4636" s="21" t="s">
        <v>13279</v>
      </c>
      <c r="C4636" s="13" t="s">
        <v>13116</v>
      </c>
      <c r="D4636" s="764"/>
      <c r="E4636" s="22">
        <v>94000</v>
      </c>
      <c r="F4636" s="19"/>
      <c r="G4636" s="14">
        <f t="shared" ref="G4636:G4715" si="104">E4636-F4636</f>
        <v>94000</v>
      </c>
      <c r="H4636" s="13"/>
    </row>
    <row r="4637" spans="1:8" ht="16.5" hidden="1" thickBot="1" x14ac:dyDescent="0.3">
      <c r="A4637" s="112">
        <v>45714</v>
      </c>
      <c r="B4637" s="21" t="s">
        <v>13297</v>
      </c>
      <c r="C4637" s="13" t="s">
        <v>13116</v>
      </c>
      <c r="D4637" s="764"/>
      <c r="E4637" s="22">
        <v>94000</v>
      </c>
      <c r="F4637" s="19"/>
      <c r="G4637" s="14">
        <f t="shared" si="104"/>
        <v>94000</v>
      </c>
      <c r="H4637" s="13"/>
    </row>
    <row r="4638" spans="1:8" ht="16.5" hidden="1" thickBot="1" x14ac:dyDescent="0.3">
      <c r="A4638" s="112">
        <v>45714</v>
      </c>
      <c r="B4638" s="21" t="s">
        <v>13904</v>
      </c>
      <c r="C4638" s="13" t="s">
        <v>13116</v>
      </c>
      <c r="D4638" s="764"/>
      <c r="E4638" s="22">
        <v>94000</v>
      </c>
      <c r="F4638" s="19"/>
      <c r="G4638" s="14">
        <f t="shared" si="104"/>
        <v>94000</v>
      </c>
      <c r="H4638" s="13"/>
    </row>
    <row r="4639" spans="1:8" ht="16.5" hidden="1" thickBot="1" x14ac:dyDescent="0.3">
      <c r="A4639" s="112">
        <v>45714</v>
      </c>
      <c r="B4639" s="21" t="s">
        <v>11068</v>
      </c>
      <c r="C4639" s="13" t="s">
        <v>13116</v>
      </c>
      <c r="D4639" s="764"/>
      <c r="E4639" s="22">
        <v>1189320</v>
      </c>
      <c r="F4639" s="19"/>
      <c r="G4639" s="14">
        <f t="shared" si="104"/>
        <v>1189320</v>
      </c>
      <c r="H4639" s="13"/>
    </row>
    <row r="4640" spans="1:8" ht="16.5" hidden="1" thickBot="1" x14ac:dyDescent="0.3">
      <c r="A4640" s="112">
        <v>45714</v>
      </c>
      <c r="B4640" s="21" t="s">
        <v>14351</v>
      </c>
      <c r="C4640" s="13" t="s">
        <v>13116</v>
      </c>
      <c r="D4640" s="764"/>
      <c r="E4640" s="22">
        <v>152000</v>
      </c>
      <c r="F4640" s="19"/>
      <c r="G4640" s="14">
        <f t="shared" si="104"/>
        <v>152000</v>
      </c>
      <c r="H4640" s="13"/>
    </row>
    <row r="4641" spans="1:8" ht="16.5" hidden="1" thickBot="1" x14ac:dyDescent="0.3">
      <c r="A4641" s="112">
        <v>45714</v>
      </c>
      <c r="B4641" s="21" t="s">
        <v>15100</v>
      </c>
      <c r="C4641" s="13" t="s">
        <v>13116</v>
      </c>
      <c r="D4641" s="764"/>
      <c r="E4641" s="22">
        <v>300000</v>
      </c>
      <c r="F4641" s="19"/>
      <c r="G4641" s="14">
        <f t="shared" si="104"/>
        <v>300000</v>
      </c>
      <c r="H4641" s="13"/>
    </row>
    <row r="4642" spans="1:8" ht="16.5" hidden="1" thickBot="1" x14ac:dyDescent="0.3">
      <c r="A4642" s="112">
        <v>45714</v>
      </c>
      <c r="B4642" s="21" t="s">
        <v>15310</v>
      </c>
      <c r="C4642" s="13" t="s">
        <v>13116</v>
      </c>
      <c r="D4642" s="764"/>
      <c r="E4642" s="22">
        <v>104000</v>
      </c>
      <c r="F4642" s="19"/>
      <c r="G4642" s="14">
        <f t="shared" si="104"/>
        <v>104000</v>
      </c>
      <c r="H4642" s="13"/>
    </row>
    <row r="4643" spans="1:8" ht="16.5" hidden="1" thickBot="1" x14ac:dyDescent="0.3">
      <c r="A4643" s="112">
        <v>45714</v>
      </c>
      <c r="B4643" s="21" t="s">
        <v>13213</v>
      </c>
      <c r="C4643" s="13" t="s">
        <v>13116</v>
      </c>
      <c r="D4643" s="764"/>
      <c r="E4643" s="22">
        <v>380000</v>
      </c>
      <c r="F4643" s="19"/>
      <c r="G4643" s="14">
        <f t="shared" si="104"/>
        <v>380000</v>
      </c>
      <c r="H4643" s="13"/>
    </row>
    <row r="4644" spans="1:8" ht="16.5" hidden="1" thickBot="1" x14ac:dyDescent="0.3">
      <c r="A4644" s="112">
        <v>45715</v>
      </c>
      <c r="B4644" s="21" t="s">
        <v>13240</v>
      </c>
      <c r="C4644" s="13" t="s">
        <v>12350</v>
      </c>
      <c r="D4644" s="764"/>
      <c r="E4644" s="22"/>
      <c r="F4644" s="19">
        <v>557981</v>
      </c>
      <c r="G4644" s="14">
        <f t="shared" si="104"/>
        <v>-557981</v>
      </c>
      <c r="H4644" s="1228" t="s">
        <v>16116</v>
      </c>
    </row>
    <row r="4645" spans="1:8" ht="16.5" hidden="1" thickBot="1" x14ac:dyDescent="0.3">
      <c r="A4645" s="112">
        <v>45715</v>
      </c>
      <c r="B4645" s="21" t="s">
        <v>14351</v>
      </c>
      <c r="C4645" s="13" t="s">
        <v>12350</v>
      </c>
      <c r="D4645" s="764"/>
      <c r="E4645" s="22"/>
      <c r="F4645" s="19">
        <v>2672410</v>
      </c>
      <c r="G4645" s="14">
        <f t="shared" si="104"/>
        <v>-2672410</v>
      </c>
      <c r="H4645" s="1229"/>
    </row>
    <row r="4646" spans="1:8" ht="16.5" hidden="1" thickBot="1" x14ac:dyDescent="0.3">
      <c r="A4646" s="112">
        <v>45715</v>
      </c>
      <c r="B4646" s="21" t="s">
        <v>14232</v>
      </c>
      <c r="C4646" s="13" t="s">
        <v>12350</v>
      </c>
      <c r="D4646" s="764"/>
      <c r="E4646" s="22"/>
      <c r="F4646" s="19">
        <v>61009</v>
      </c>
      <c r="G4646" s="14">
        <f t="shared" si="104"/>
        <v>-61009</v>
      </c>
      <c r="H4646" s="1229"/>
    </row>
    <row r="4647" spans="1:8" ht="16.5" hidden="1" thickBot="1" x14ac:dyDescent="0.3">
      <c r="A4647" s="112">
        <v>45715</v>
      </c>
      <c r="B4647" s="21" t="s">
        <v>15257</v>
      </c>
      <c r="C4647" s="13" t="s">
        <v>12350</v>
      </c>
      <c r="D4647" s="764"/>
      <c r="E4647" s="22"/>
      <c r="F4647" s="109">
        <v>3600</v>
      </c>
      <c r="G4647" s="14">
        <f t="shared" si="104"/>
        <v>-3600</v>
      </c>
      <c r="H4647" s="1230"/>
    </row>
    <row r="4648" spans="1:8" ht="16.5" hidden="1" thickBot="1" x14ac:dyDescent="0.3">
      <c r="A4648" s="112">
        <v>45717</v>
      </c>
      <c r="B4648" s="21" t="s">
        <v>16111</v>
      </c>
      <c r="C4648" s="13" t="s">
        <v>1062</v>
      </c>
      <c r="D4648" s="764" t="s">
        <v>16278</v>
      </c>
      <c r="E4648" s="781">
        <v>56500</v>
      </c>
      <c r="F4648" s="1177"/>
      <c r="G4648" s="14">
        <f t="shared" si="104"/>
        <v>56500</v>
      </c>
      <c r="H4648" s="1186"/>
    </row>
    <row r="4649" spans="1:8" s="730" customFormat="1" ht="18.75" hidden="1" customHeight="1" x14ac:dyDescent="0.25">
      <c r="A4649" s="112">
        <v>45717</v>
      </c>
      <c r="B4649" s="1187" t="s">
        <v>15400</v>
      </c>
      <c r="C4649" s="749" t="s">
        <v>12283</v>
      </c>
      <c r="D4649" s="1189"/>
      <c r="E4649" s="1191"/>
      <c r="F4649" s="1192">
        <v>500000</v>
      </c>
      <c r="G4649" s="752">
        <f t="shared" si="104"/>
        <v>-500000</v>
      </c>
      <c r="H4649" s="1186" t="s">
        <v>16140</v>
      </c>
    </row>
    <row r="4650" spans="1:8" s="730" customFormat="1" ht="18.75" hidden="1" customHeight="1" x14ac:dyDescent="0.25">
      <c r="A4650" s="112">
        <v>45717</v>
      </c>
      <c r="B4650" s="1187" t="s">
        <v>14596</v>
      </c>
      <c r="C4650" s="749" t="s">
        <v>8384</v>
      </c>
      <c r="D4650" s="1189" t="s">
        <v>16284</v>
      </c>
      <c r="E4650" s="1191">
        <v>49149</v>
      </c>
      <c r="F4650" s="1192"/>
      <c r="G4650" s="752">
        <f t="shared" si="104"/>
        <v>49149</v>
      </c>
      <c r="H4650" s="1186"/>
    </row>
    <row r="4651" spans="1:8" ht="16.5" hidden="1" thickBot="1" x14ac:dyDescent="0.3">
      <c r="A4651" s="112">
        <v>45721</v>
      </c>
      <c r="B4651" s="21" t="s">
        <v>13240</v>
      </c>
      <c r="C4651" s="13" t="s">
        <v>1062</v>
      </c>
      <c r="D4651" s="764" t="s">
        <v>16279</v>
      </c>
      <c r="E4651" s="781">
        <v>670</v>
      </c>
      <c r="F4651" s="1177"/>
      <c r="G4651" s="14">
        <f t="shared" si="104"/>
        <v>670</v>
      </c>
      <c r="H4651" s="1186"/>
    </row>
    <row r="4652" spans="1:8" ht="16.5" hidden="1" thickBot="1" x14ac:dyDescent="0.3">
      <c r="A4652" s="112">
        <v>45721</v>
      </c>
      <c r="B4652" s="21" t="s">
        <v>11068</v>
      </c>
      <c r="C4652" s="13" t="s">
        <v>8384</v>
      </c>
      <c r="D4652" s="764" t="s">
        <v>8212</v>
      </c>
      <c r="E4652" s="781">
        <v>266068</v>
      </c>
      <c r="F4652" s="1177"/>
      <c r="G4652" s="14">
        <f t="shared" si="104"/>
        <v>266068</v>
      </c>
      <c r="H4652" s="1186"/>
    </row>
    <row r="4653" spans="1:8" ht="16.5" hidden="1" thickBot="1" x14ac:dyDescent="0.3">
      <c r="A4653" s="112">
        <v>45723</v>
      </c>
      <c r="B4653" s="21" t="s">
        <v>11068</v>
      </c>
      <c r="C4653" s="13" t="s">
        <v>1062</v>
      </c>
      <c r="D4653" s="764" t="s">
        <v>16280</v>
      </c>
      <c r="E4653" s="781">
        <v>1250</v>
      </c>
      <c r="F4653" s="1177"/>
      <c r="G4653" s="14">
        <f t="shared" si="104"/>
        <v>1250</v>
      </c>
      <c r="H4653" s="1186"/>
    </row>
    <row r="4654" spans="1:8" ht="16.5" hidden="1" thickBot="1" x14ac:dyDescent="0.3">
      <c r="A4654" s="112">
        <v>45723</v>
      </c>
      <c r="B4654" s="21" t="s">
        <v>11068</v>
      </c>
      <c r="C4654" s="13" t="s">
        <v>1062</v>
      </c>
      <c r="D4654" s="764"/>
      <c r="E4654" s="781"/>
      <c r="F4654" s="783">
        <v>41115</v>
      </c>
      <c r="G4654" s="782">
        <f t="shared" si="104"/>
        <v>-41115</v>
      </c>
      <c r="H4654" s="1217" t="s">
        <v>16189</v>
      </c>
    </row>
    <row r="4655" spans="1:8" ht="16.5" hidden="1" thickBot="1" x14ac:dyDescent="0.3">
      <c r="A4655" s="112">
        <v>45723</v>
      </c>
      <c r="B4655" s="21" t="s">
        <v>7801</v>
      </c>
      <c r="C4655" s="13" t="s">
        <v>1062</v>
      </c>
      <c r="D4655" s="764"/>
      <c r="E4655" s="781"/>
      <c r="F4655" s="141">
        <v>11850</v>
      </c>
      <c r="G4655" s="782">
        <f t="shared" si="104"/>
        <v>-11850</v>
      </c>
      <c r="H4655" s="1218"/>
    </row>
    <row r="4656" spans="1:8" ht="16.5" hidden="1" thickBot="1" x14ac:dyDescent="0.3">
      <c r="A4656" s="112">
        <v>45723</v>
      </c>
      <c r="B4656" s="21" t="s">
        <v>9344</v>
      </c>
      <c r="C4656" s="13" t="s">
        <v>1062</v>
      </c>
      <c r="D4656" s="764"/>
      <c r="E4656" s="781"/>
      <c r="F4656" s="141">
        <v>1950</v>
      </c>
      <c r="G4656" s="782">
        <f t="shared" si="104"/>
        <v>-1950</v>
      </c>
      <c r="H4656" s="1218"/>
    </row>
    <row r="4657" spans="1:8" ht="16.5" hidden="1" thickBot="1" x14ac:dyDescent="0.3">
      <c r="A4657" s="112">
        <v>45723</v>
      </c>
      <c r="B4657" s="21" t="s">
        <v>12388</v>
      </c>
      <c r="C4657" s="13" t="s">
        <v>1062</v>
      </c>
      <c r="D4657" s="764"/>
      <c r="E4657" s="781"/>
      <c r="F4657" s="141">
        <v>3292</v>
      </c>
      <c r="G4657" s="782">
        <f t="shared" si="104"/>
        <v>-3292</v>
      </c>
      <c r="H4657" s="1218"/>
    </row>
    <row r="4658" spans="1:8" ht="16.5" hidden="1" thickBot="1" x14ac:dyDescent="0.3">
      <c r="A4658" s="112">
        <v>45723</v>
      </c>
      <c r="B4658" s="21" t="s">
        <v>12671</v>
      </c>
      <c r="C4658" s="13" t="s">
        <v>1062</v>
      </c>
      <c r="D4658" s="764"/>
      <c r="E4658" s="781"/>
      <c r="F4658" s="141">
        <v>28118</v>
      </c>
      <c r="G4658" s="782">
        <f t="shared" si="104"/>
        <v>-28118</v>
      </c>
      <c r="H4658" s="1218"/>
    </row>
    <row r="4659" spans="1:8" ht="16.5" hidden="1" thickBot="1" x14ac:dyDescent="0.3">
      <c r="A4659" s="112">
        <v>45723</v>
      </c>
      <c r="B4659" s="21" t="s">
        <v>13098</v>
      </c>
      <c r="C4659" s="13" t="s">
        <v>1062</v>
      </c>
      <c r="D4659" s="764"/>
      <c r="E4659" s="781"/>
      <c r="F4659" s="141">
        <v>13623</v>
      </c>
      <c r="G4659" s="782">
        <f t="shared" si="104"/>
        <v>-13623</v>
      </c>
      <c r="H4659" s="1218"/>
    </row>
    <row r="4660" spans="1:8" ht="16.5" hidden="1" thickBot="1" x14ac:dyDescent="0.3">
      <c r="A4660" s="112">
        <v>45723</v>
      </c>
      <c r="B4660" s="21" t="s">
        <v>13240</v>
      </c>
      <c r="C4660" s="13" t="s">
        <v>1062</v>
      </c>
      <c r="D4660" s="764"/>
      <c r="E4660" s="781"/>
      <c r="F4660" s="141">
        <v>31245</v>
      </c>
      <c r="G4660" s="782">
        <f t="shared" si="104"/>
        <v>-31245</v>
      </c>
      <c r="H4660" s="1218"/>
    </row>
    <row r="4661" spans="1:8" ht="16.5" hidden="1" thickBot="1" x14ac:dyDescent="0.3">
      <c r="A4661" s="112">
        <v>45723</v>
      </c>
      <c r="B4661" s="21" t="s">
        <v>13213</v>
      </c>
      <c r="C4661" s="13" t="s">
        <v>1062</v>
      </c>
      <c r="D4661" s="764"/>
      <c r="E4661" s="781"/>
      <c r="F4661" s="141">
        <v>23937</v>
      </c>
      <c r="G4661" s="782">
        <f t="shared" si="104"/>
        <v>-23937</v>
      </c>
      <c r="H4661" s="1218"/>
    </row>
    <row r="4662" spans="1:8" ht="16.5" hidden="1" thickBot="1" x14ac:dyDescent="0.3">
      <c r="A4662" s="112">
        <v>45723</v>
      </c>
      <c r="B4662" s="21" t="s">
        <v>13165</v>
      </c>
      <c r="C4662" s="13" t="s">
        <v>1062</v>
      </c>
      <c r="D4662" s="764"/>
      <c r="E4662" s="781"/>
      <c r="F4662" s="141">
        <v>689</v>
      </c>
      <c r="G4662" s="782">
        <f t="shared" si="104"/>
        <v>-689</v>
      </c>
      <c r="H4662" s="1218"/>
    </row>
    <row r="4663" spans="1:8" ht="16.5" hidden="1" thickBot="1" x14ac:dyDescent="0.3">
      <c r="A4663" s="112">
        <v>45723</v>
      </c>
      <c r="B4663" s="21" t="s">
        <v>13417</v>
      </c>
      <c r="C4663" s="13" t="s">
        <v>1062</v>
      </c>
      <c r="D4663" s="764"/>
      <c r="E4663" s="781"/>
      <c r="F4663" s="141">
        <v>1260</v>
      </c>
      <c r="G4663" s="782">
        <f t="shared" si="104"/>
        <v>-1260</v>
      </c>
      <c r="H4663" s="1218"/>
    </row>
    <row r="4664" spans="1:8" ht="16.5" hidden="1" thickBot="1" x14ac:dyDescent="0.3">
      <c r="A4664" s="112">
        <v>45723</v>
      </c>
      <c r="B4664" s="21" t="s">
        <v>13519</v>
      </c>
      <c r="C4664" s="13" t="s">
        <v>1062</v>
      </c>
      <c r="D4664" s="764"/>
      <c r="E4664" s="781"/>
      <c r="F4664" s="141">
        <v>48500</v>
      </c>
      <c r="G4664" s="782">
        <f t="shared" si="104"/>
        <v>-48500</v>
      </c>
      <c r="H4664" s="1218"/>
    </row>
    <row r="4665" spans="1:8" ht="16.5" hidden="1" thickBot="1" x14ac:dyDescent="0.3">
      <c r="A4665" s="112">
        <v>45723</v>
      </c>
      <c r="B4665" s="21" t="s">
        <v>14539</v>
      </c>
      <c r="C4665" s="13" t="s">
        <v>1062</v>
      </c>
      <c r="D4665" s="764"/>
      <c r="E4665" s="781"/>
      <c r="F4665" s="141">
        <v>13490</v>
      </c>
      <c r="G4665" s="782">
        <f t="shared" si="104"/>
        <v>-13490</v>
      </c>
      <c r="H4665" s="1218"/>
    </row>
    <row r="4666" spans="1:8" ht="16.5" hidden="1" thickBot="1" x14ac:dyDescent="0.3">
      <c r="A4666" s="112">
        <v>45723</v>
      </c>
      <c r="B4666" s="21" t="s">
        <v>15033</v>
      </c>
      <c r="C4666" s="13" t="s">
        <v>1062</v>
      </c>
      <c r="D4666" s="764"/>
      <c r="E4666" s="781"/>
      <c r="F4666" s="141">
        <v>2973</v>
      </c>
      <c r="G4666" s="782">
        <f t="shared" si="104"/>
        <v>-2973</v>
      </c>
      <c r="H4666" s="1218"/>
    </row>
    <row r="4667" spans="1:8" ht="16.5" hidden="1" thickBot="1" x14ac:dyDescent="0.3">
      <c r="A4667" s="112">
        <v>45723</v>
      </c>
      <c r="B4667" s="21" t="s">
        <v>15257</v>
      </c>
      <c r="C4667" s="13" t="s">
        <v>1062</v>
      </c>
      <c r="D4667" s="764"/>
      <c r="E4667" s="781"/>
      <c r="F4667" s="141">
        <v>18043</v>
      </c>
      <c r="G4667" s="782">
        <f t="shared" si="104"/>
        <v>-18043</v>
      </c>
      <c r="H4667" s="1218"/>
    </row>
    <row r="4668" spans="1:8" ht="16.5" hidden="1" thickBot="1" x14ac:dyDescent="0.3">
      <c r="A4668" s="112">
        <v>45723</v>
      </c>
      <c r="B4668" s="21" t="s">
        <v>15260</v>
      </c>
      <c r="C4668" s="13" t="s">
        <v>1062</v>
      </c>
      <c r="D4668" s="764"/>
      <c r="E4668" s="781"/>
      <c r="F4668" s="784">
        <v>9915</v>
      </c>
      <c r="G4668" s="782">
        <f t="shared" si="104"/>
        <v>-9915</v>
      </c>
      <c r="H4668" s="1219"/>
    </row>
    <row r="4669" spans="1:8" ht="21.75" hidden="1" thickBot="1" x14ac:dyDescent="0.3">
      <c r="A4669" s="112">
        <v>45723</v>
      </c>
      <c r="B4669" s="21" t="s">
        <v>13240</v>
      </c>
      <c r="C4669" s="13" t="s">
        <v>8384</v>
      </c>
      <c r="D4669" s="764" t="s">
        <v>16285</v>
      </c>
      <c r="E4669" s="781">
        <v>84811</v>
      </c>
      <c r="G4669" s="782">
        <f t="shared" si="104"/>
        <v>84811</v>
      </c>
      <c r="H4669" s="1188"/>
    </row>
    <row r="4670" spans="1:8" ht="16.5" hidden="1" thickBot="1" x14ac:dyDescent="0.3">
      <c r="A4670" s="112">
        <v>45725</v>
      </c>
      <c r="B4670" s="21" t="s">
        <v>11068</v>
      </c>
      <c r="C4670" s="13" t="s">
        <v>13116</v>
      </c>
      <c r="D4670" s="764"/>
      <c r="E4670" s="781"/>
      <c r="F4670" s="783">
        <v>120229</v>
      </c>
      <c r="G4670" s="782">
        <f t="shared" si="104"/>
        <v>-120229</v>
      </c>
      <c r="H4670" s="1220" t="s">
        <v>16194</v>
      </c>
    </row>
    <row r="4671" spans="1:8" ht="16.5" hidden="1" thickBot="1" x14ac:dyDescent="0.3">
      <c r="A4671" s="112">
        <v>45725</v>
      </c>
      <c r="B4671" s="21" t="s">
        <v>13279</v>
      </c>
      <c r="C4671" s="13" t="s">
        <v>13116</v>
      </c>
      <c r="D4671" s="764"/>
      <c r="E4671" s="781"/>
      <c r="F4671" s="141">
        <v>94000</v>
      </c>
      <c r="G4671" s="782">
        <f t="shared" si="104"/>
        <v>-94000</v>
      </c>
      <c r="H4671" s="1221"/>
    </row>
    <row r="4672" spans="1:8" ht="16.5" hidden="1" thickBot="1" x14ac:dyDescent="0.3">
      <c r="A4672" s="112">
        <v>45725</v>
      </c>
      <c r="B4672" s="21" t="s">
        <v>13904</v>
      </c>
      <c r="C4672" s="13" t="s">
        <v>13116</v>
      </c>
      <c r="D4672" s="764"/>
      <c r="E4672" s="781"/>
      <c r="F4672" s="141">
        <v>191771</v>
      </c>
      <c r="G4672" s="782">
        <f t="shared" si="104"/>
        <v>-191771</v>
      </c>
      <c r="H4672" s="1221"/>
    </row>
    <row r="4673" spans="1:8" ht="16.5" hidden="1" thickBot="1" x14ac:dyDescent="0.3">
      <c r="A4673" s="112">
        <v>45725</v>
      </c>
      <c r="B4673" s="21" t="s">
        <v>13297</v>
      </c>
      <c r="C4673" s="13" t="s">
        <v>13116</v>
      </c>
      <c r="D4673" s="764"/>
      <c r="E4673" s="781"/>
      <c r="F4673" s="784">
        <v>94000</v>
      </c>
      <c r="G4673" s="782">
        <f t="shared" si="104"/>
        <v>-94000</v>
      </c>
      <c r="H4673" s="1222"/>
    </row>
    <row r="4674" spans="1:8" x14ac:dyDescent="0.25">
      <c r="A4674" s="112">
        <v>45726</v>
      </c>
      <c r="B4674" s="21" t="s">
        <v>11068</v>
      </c>
      <c r="C4674" s="13" t="s">
        <v>10472</v>
      </c>
      <c r="D4674" s="764"/>
      <c r="E4674" s="781"/>
      <c r="F4674" s="783">
        <v>86110</v>
      </c>
      <c r="G4674" s="782">
        <f t="shared" si="104"/>
        <v>-86110</v>
      </c>
      <c r="H4674" s="1223" t="s">
        <v>16196</v>
      </c>
    </row>
    <row r="4675" spans="1:8" x14ac:dyDescent="0.25">
      <c r="A4675" s="112">
        <v>45726</v>
      </c>
      <c r="B4675" s="21" t="s">
        <v>12783</v>
      </c>
      <c r="C4675" s="13" t="s">
        <v>10472</v>
      </c>
      <c r="D4675" s="764"/>
      <c r="E4675" s="781"/>
      <c r="F4675" s="141">
        <v>393890</v>
      </c>
      <c r="G4675" s="782">
        <f t="shared" si="104"/>
        <v>-393890</v>
      </c>
      <c r="H4675" s="1224"/>
    </row>
    <row r="4676" spans="1:8" ht="16.5" thickBot="1" x14ac:dyDescent="0.3">
      <c r="A4676" s="112">
        <v>45726</v>
      </c>
      <c r="B4676" s="21" t="s">
        <v>12671</v>
      </c>
      <c r="C4676" s="13" t="s">
        <v>10472</v>
      </c>
      <c r="D4676" s="764"/>
      <c r="E4676" s="781"/>
      <c r="F4676" s="784">
        <v>20000</v>
      </c>
      <c r="G4676" s="782">
        <f t="shared" si="104"/>
        <v>-20000</v>
      </c>
      <c r="H4676" s="1225"/>
    </row>
    <row r="4677" spans="1:8" x14ac:dyDescent="0.25">
      <c r="A4677" s="112">
        <v>45726</v>
      </c>
      <c r="B4677" s="21" t="s">
        <v>13240</v>
      </c>
      <c r="C4677" s="13" t="s">
        <v>10472</v>
      </c>
      <c r="D4677" s="764" t="s">
        <v>9949</v>
      </c>
      <c r="E4677" s="781">
        <v>84672</v>
      </c>
      <c r="G4677" s="782">
        <f t="shared" si="104"/>
        <v>84672</v>
      </c>
      <c r="H4677" s="1190"/>
    </row>
    <row r="4678" spans="1:8" hidden="1" x14ac:dyDescent="0.25">
      <c r="A4678" s="112">
        <v>45727</v>
      </c>
      <c r="B4678" s="21" t="s">
        <v>11423</v>
      </c>
      <c r="C4678" s="13" t="s">
        <v>8384</v>
      </c>
      <c r="D4678" s="764"/>
      <c r="E4678" s="781"/>
      <c r="F4678" s="783">
        <v>14432</v>
      </c>
      <c r="G4678" s="782">
        <f t="shared" si="104"/>
        <v>-14432</v>
      </c>
      <c r="H4678" s="1214" t="s">
        <v>16200</v>
      </c>
    </row>
    <row r="4679" spans="1:8" hidden="1" x14ac:dyDescent="0.25">
      <c r="A4679" s="112">
        <v>45727</v>
      </c>
      <c r="B4679" s="21" t="s">
        <v>12594</v>
      </c>
      <c r="C4679" s="13" t="s">
        <v>8384</v>
      </c>
      <c r="D4679" s="764"/>
      <c r="E4679" s="781"/>
      <c r="F4679" s="141">
        <v>64807</v>
      </c>
      <c r="G4679" s="782">
        <f t="shared" si="104"/>
        <v>-64807</v>
      </c>
      <c r="H4679" s="1215"/>
    </row>
    <row r="4680" spans="1:8" hidden="1" x14ac:dyDescent="0.25">
      <c r="A4680" s="112">
        <v>45727</v>
      </c>
      <c r="B4680" s="21" t="s">
        <v>12671</v>
      </c>
      <c r="C4680" s="13" t="s">
        <v>8384</v>
      </c>
      <c r="D4680" s="764"/>
      <c r="E4680" s="781"/>
      <c r="F4680" s="141">
        <v>85960</v>
      </c>
      <c r="G4680" s="782">
        <f t="shared" si="104"/>
        <v>-85960</v>
      </c>
      <c r="H4680" s="1215"/>
    </row>
    <row r="4681" spans="1:8" hidden="1" x14ac:dyDescent="0.25">
      <c r="A4681" s="112">
        <v>45727</v>
      </c>
      <c r="B4681" s="21" t="s">
        <v>13098</v>
      </c>
      <c r="C4681" s="13" t="s">
        <v>8384</v>
      </c>
      <c r="D4681" s="764"/>
      <c r="E4681" s="781"/>
      <c r="F4681" s="141">
        <v>8059</v>
      </c>
      <c r="G4681" s="782">
        <f t="shared" si="104"/>
        <v>-8059</v>
      </c>
      <c r="H4681" s="1215"/>
    </row>
    <row r="4682" spans="1:8" hidden="1" x14ac:dyDescent="0.25">
      <c r="A4682" s="112">
        <v>45727</v>
      </c>
      <c r="B4682" s="21" t="s">
        <v>13240</v>
      </c>
      <c r="C4682" s="13" t="s">
        <v>8384</v>
      </c>
      <c r="D4682" s="764"/>
      <c r="E4682" s="781"/>
      <c r="F4682" s="141">
        <v>60172</v>
      </c>
      <c r="G4682" s="782">
        <f t="shared" si="104"/>
        <v>-60172</v>
      </c>
      <c r="H4682" s="1215"/>
    </row>
    <row r="4683" spans="1:8" hidden="1" x14ac:dyDescent="0.25">
      <c r="A4683" s="112">
        <v>45727</v>
      </c>
      <c r="B4683" s="21" t="s">
        <v>13213</v>
      </c>
      <c r="C4683" s="13" t="s">
        <v>8384</v>
      </c>
      <c r="D4683" s="764"/>
      <c r="E4683" s="781"/>
      <c r="F4683" s="141">
        <v>86026</v>
      </c>
      <c r="G4683" s="782">
        <f t="shared" si="104"/>
        <v>-86026</v>
      </c>
      <c r="H4683" s="1215"/>
    </row>
    <row r="4684" spans="1:8" hidden="1" x14ac:dyDescent="0.25">
      <c r="A4684" s="112">
        <v>45727</v>
      </c>
      <c r="B4684" s="21" t="s">
        <v>13278</v>
      </c>
      <c r="C4684" s="13" t="s">
        <v>8384</v>
      </c>
      <c r="D4684" s="764"/>
      <c r="E4684" s="781"/>
      <c r="F4684" s="141">
        <v>81553</v>
      </c>
      <c r="G4684" s="782">
        <f t="shared" si="104"/>
        <v>-81553</v>
      </c>
      <c r="H4684" s="1215"/>
    </row>
    <row r="4685" spans="1:8" hidden="1" x14ac:dyDescent="0.25">
      <c r="A4685" s="112">
        <v>45727</v>
      </c>
      <c r="B4685" s="21" t="s">
        <v>14539</v>
      </c>
      <c r="C4685" s="13" t="s">
        <v>8384</v>
      </c>
      <c r="D4685" s="764"/>
      <c r="E4685" s="781"/>
      <c r="F4685" s="141">
        <v>85881</v>
      </c>
      <c r="G4685" s="782">
        <f t="shared" si="104"/>
        <v>-85881</v>
      </c>
      <c r="H4685" s="1215"/>
    </row>
    <row r="4686" spans="1:8" hidden="1" x14ac:dyDescent="0.25">
      <c r="A4686" s="112">
        <v>45727</v>
      </c>
      <c r="B4686" s="21" t="s">
        <v>14351</v>
      </c>
      <c r="C4686" s="13" t="s">
        <v>8384</v>
      </c>
      <c r="D4686" s="764"/>
      <c r="E4686" s="781"/>
      <c r="F4686" s="141">
        <v>116510</v>
      </c>
      <c r="G4686" s="782">
        <f t="shared" si="104"/>
        <v>-116510</v>
      </c>
      <c r="H4686" s="1215"/>
    </row>
    <row r="4687" spans="1:8" hidden="1" x14ac:dyDescent="0.25">
      <c r="A4687" s="112">
        <v>45727</v>
      </c>
      <c r="B4687" s="21" t="s">
        <v>14596</v>
      </c>
      <c r="C4687" s="13" t="s">
        <v>8384</v>
      </c>
      <c r="D4687" s="764"/>
      <c r="E4687" s="781"/>
      <c r="F4687" s="141">
        <v>92744</v>
      </c>
      <c r="G4687" s="782">
        <f t="shared" si="104"/>
        <v>-92744</v>
      </c>
      <c r="H4687" s="1215"/>
    </row>
    <row r="4688" spans="1:8" hidden="1" x14ac:dyDescent="0.25">
      <c r="A4688" s="112">
        <v>45727</v>
      </c>
      <c r="B4688" s="21" t="s">
        <v>15004</v>
      </c>
      <c r="C4688" s="13" t="s">
        <v>8384</v>
      </c>
      <c r="D4688" s="764"/>
      <c r="E4688" s="781"/>
      <c r="F4688" s="141">
        <v>14554</v>
      </c>
      <c r="G4688" s="782">
        <f t="shared" si="104"/>
        <v>-14554</v>
      </c>
      <c r="H4688" s="1215"/>
    </row>
    <row r="4689" spans="1:8" hidden="1" x14ac:dyDescent="0.25">
      <c r="A4689" s="112">
        <v>45727</v>
      </c>
      <c r="B4689" s="21" t="s">
        <v>15033</v>
      </c>
      <c r="C4689" s="13" t="s">
        <v>8384</v>
      </c>
      <c r="D4689" s="764"/>
      <c r="E4689" s="781"/>
      <c r="F4689" s="141">
        <v>59094</v>
      </c>
      <c r="G4689" s="782">
        <f t="shared" si="104"/>
        <v>-59094</v>
      </c>
      <c r="H4689" s="1215"/>
    </row>
    <row r="4690" spans="1:8" ht="16.5" hidden="1" thickBot="1" x14ac:dyDescent="0.3">
      <c r="A4690" s="112">
        <v>45727</v>
      </c>
      <c r="B4690" s="21" t="s">
        <v>15260</v>
      </c>
      <c r="C4690" s="13" t="s">
        <v>8384</v>
      </c>
      <c r="D4690" s="764"/>
      <c r="E4690" s="781"/>
      <c r="F4690" s="784">
        <v>30208</v>
      </c>
      <c r="G4690" s="782">
        <f t="shared" si="104"/>
        <v>-30208</v>
      </c>
      <c r="H4690" s="1216"/>
    </row>
    <row r="4691" spans="1:8" hidden="1" x14ac:dyDescent="0.25">
      <c r="A4691" s="112">
        <v>45727</v>
      </c>
      <c r="B4691" s="21" t="s">
        <v>10220</v>
      </c>
      <c r="C4691" s="13" t="s">
        <v>180</v>
      </c>
      <c r="D4691" s="764"/>
      <c r="E4691" s="781"/>
      <c r="F4691" s="783">
        <v>1047708</v>
      </c>
      <c r="G4691" s="782">
        <f t="shared" si="104"/>
        <v>-1047708</v>
      </c>
      <c r="H4691" s="1208" t="s">
        <v>16262</v>
      </c>
    </row>
    <row r="4692" spans="1:8" hidden="1" x14ac:dyDescent="0.25">
      <c r="A4692" s="112">
        <v>45727</v>
      </c>
      <c r="B4692" s="21" t="s">
        <v>12171</v>
      </c>
      <c r="C4692" s="13" t="s">
        <v>180</v>
      </c>
      <c r="D4692" s="764"/>
      <c r="E4692" s="781"/>
      <c r="F4692" s="141">
        <v>6855</v>
      </c>
      <c r="G4692" s="782">
        <f t="shared" si="104"/>
        <v>-6855</v>
      </c>
      <c r="H4692" s="1209"/>
    </row>
    <row r="4693" spans="1:8" hidden="1" x14ac:dyDescent="0.25">
      <c r="A4693" s="112">
        <v>45727</v>
      </c>
      <c r="B4693" s="21" t="s">
        <v>12671</v>
      </c>
      <c r="C4693" s="13" t="s">
        <v>180</v>
      </c>
      <c r="D4693" s="764"/>
      <c r="E4693" s="781"/>
      <c r="F4693" s="141">
        <v>580100</v>
      </c>
      <c r="G4693" s="782">
        <f t="shared" si="104"/>
        <v>-580100</v>
      </c>
      <c r="H4693" s="1209"/>
    </row>
    <row r="4694" spans="1:8" hidden="1" x14ac:dyDescent="0.25">
      <c r="A4694" s="112">
        <v>45727</v>
      </c>
      <c r="B4694" s="21" t="s">
        <v>13213</v>
      </c>
      <c r="C4694" s="13" t="s">
        <v>180</v>
      </c>
      <c r="D4694" s="764"/>
      <c r="E4694" s="781"/>
      <c r="F4694" s="141">
        <v>60600</v>
      </c>
      <c r="G4694" s="782">
        <f t="shared" si="104"/>
        <v>-60600</v>
      </c>
      <c r="H4694" s="1209"/>
    </row>
    <row r="4695" spans="1:8" hidden="1" x14ac:dyDescent="0.25">
      <c r="A4695" s="112">
        <v>45727</v>
      </c>
      <c r="B4695" s="21" t="s">
        <v>14539</v>
      </c>
      <c r="C4695" s="13" t="s">
        <v>180</v>
      </c>
      <c r="D4695" s="764"/>
      <c r="E4695" s="781"/>
      <c r="F4695" s="141">
        <v>18789</v>
      </c>
      <c r="G4695" s="782">
        <f t="shared" si="104"/>
        <v>-18789</v>
      </c>
      <c r="H4695" s="1209"/>
    </row>
    <row r="4696" spans="1:8" ht="16.5" hidden="1" thickBot="1" x14ac:dyDescent="0.3">
      <c r="A4696" s="112">
        <v>45727</v>
      </c>
      <c r="B4696" s="21" t="s">
        <v>15033</v>
      </c>
      <c r="C4696" s="13" t="s">
        <v>180</v>
      </c>
      <c r="D4696" s="764"/>
      <c r="E4696" s="781"/>
      <c r="F4696" s="784">
        <v>1514340</v>
      </c>
      <c r="G4696" s="782">
        <f t="shared" si="104"/>
        <v>-1514340</v>
      </c>
      <c r="H4696" s="1210"/>
    </row>
    <row r="4697" spans="1:8" hidden="1" x14ac:dyDescent="0.25">
      <c r="A4697" s="112">
        <v>45727</v>
      </c>
      <c r="B4697" s="21" t="s">
        <v>15310</v>
      </c>
      <c r="C4697" s="13" t="s">
        <v>180</v>
      </c>
      <c r="D4697" s="764"/>
      <c r="E4697" s="22"/>
      <c r="F4697" s="111">
        <v>388000</v>
      </c>
      <c r="G4697" s="782">
        <f t="shared" si="104"/>
        <v>-388000</v>
      </c>
      <c r="H4697" s="13" t="s">
        <v>10763</v>
      </c>
    </row>
    <row r="4698" spans="1:8" hidden="1" x14ac:dyDescent="0.25">
      <c r="A4698" s="112">
        <v>45727</v>
      </c>
      <c r="B4698" s="21" t="s">
        <v>15260</v>
      </c>
      <c r="C4698" s="13" t="s">
        <v>180</v>
      </c>
      <c r="D4698" s="764"/>
      <c r="E4698" s="22"/>
      <c r="F4698" s="19">
        <v>62000</v>
      </c>
      <c r="G4698" s="782">
        <f t="shared" si="104"/>
        <v>-62000</v>
      </c>
      <c r="H4698" s="13" t="s">
        <v>10763</v>
      </c>
    </row>
    <row r="4699" spans="1:8" x14ac:dyDescent="0.25">
      <c r="A4699" s="112">
        <v>45728</v>
      </c>
      <c r="B4699" s="21" t="s">
        <v>11068</v>
      </c>
      <c r="C4699" s="13" t="s">
        <v>10472</v>
      </c>
      <c r="D4699" s="764" t="s">
        <v>10135</v>
      </c>
      <c r="E4699" s="22">
        <v>183744</v>
      </c>
      <c r="F4699" s="19"/>
      <c r="G4699" s="782">
        <f t="shared" si="104"/>
        <v>183744</v>
      </c>
      <c r="H4699" s="13"/>
    </row>
    <row r="4700" spans="1:8" hidden="1" x14ac:dyDescent="0.25">
      <c r="A4700" s="112">
        <v>45729</v>
      </c>
      <c r="B4700" s="21" t="s">
        <v>11068</v>
      </c>
      <c r="C4700" s="13" t="s">
        <v>1062</v>
      </c>
      <c r="D4700" s="764" t="s">
        <v>16281</v>
      </c>
      <c r="E4700" s="22">
        <v>1250</v>
      </c>
      <c r="F4700" s="19"/>
      <c r="G4700" s="782">
        <f t="shared" si="104"/>
        <v>1250</v>
      </c>
      <c r="H4700" s="13"/>
    </row>
    <row r="4701" spans="1:8" hidden="1" x14ac:dyDescent="0.25">
      <c r="A4701" s="112">
        <v>45730</v>
      </c>
      <c r="B4701" s="21" t="s">
        <v>14351</v>
      </c>
      <c r="C4701" s="13" t="s">
        <v>8384</v>
      </c>
      <c r="D4701" s="764" t="s">
        <v>16286</v>
      </c>
      <c r="E4701" s="22">
        <v>11411</v>
      </c>
      <c r="F4701" s="19"/>
      <c r="G4701" s="782">
        <f t="shared" si="104"/>
        <v>11411</v>
      </c>
      <c r="H4701" s="13"/>
    </row>
    <row r="4702" spans="1:8" hidden="1" x14ac:dyDescent="0.25">
      <c r="A4702" s="112">
        <v>45730</v>
      </c>
      <c r="B4702" s="21" t="s">
        <v>14596</v>
      </c>
      <c r="C4702" s="13" t="s">
        <v>8384</v>
      </c>
      <c r="D4702" s="764" t="s">
        <v>16287</v>
      </c>
      <c r="E4702" s="22">
        <v>38699</v>
      </c>
      <c r="F4702" s="19"/>
      <c r="G4702" s="782">
        <f t="shared" si="104"/>
        <v>38699</v>
      </c>
      <c r="H4702" s="13"/>
    </row>
    <row r="4703" spans="1:8" hidden="1" x14ac:dyDescent="0.25">
      <c r="A4703" s="112">
        <v>45731</v>
      </c>
      <c r="B4703" s="21" t="s">
        <v>11068</v>
      </c>
      <c r="C4703" s="13" t="s">
        <v>1062</v>
      </c>
      <c r="D4703" s="764" t="s">
        <v>16282</v>
      </c>
      <c r="E4703" s="22">
        <v>20280</v>
      </c>
      <c r="F4703" s="19"/>
      <c r="G4703" s="782">
        <f t="shared" si="104"/>
        <v>20280</v>
      </c>
      <c r="H4703" s="13"/>
    </row>
    <row r="4704" spans="1:8" hidden="1" x14ac:dyDescent="0.25">
      <c r="A4704" s="112">
        <v>45734</v>
      </c>
      <c r="B4704" s="21" t="s">
        <v>15338</v>
      </c>
      <c r="C4704" s="13" t="s">
        <v>7240</v>
      </c>
      <c r="D4704" s="764" t="s">
        <v>10422</v>
      </c>
      <c r="E4704" s="22">
        <v>271407</v>
      </c>
      <c r="F4704" s="19"/>
      <c r="G4704" s="782">
        <f t="shared" si="104"/>
        <v>271407</v>
      </c>
      <c r="H4704" s="13"/>
    </row>
    <row r="4705" spans="1:8" hidden="1" x14ac:dyDescent="0.25">
      <c r="A4705" s="112">
        <v>45734</v>
      </c>
      <c r="B4705" s="21" t="s">
        <v>12594</v>
      </c>
      <c r="C4705" s="13" t="s">
        <v>12350</v>
      </c>
      <c r="D4705" s="764" t="s">
        <v>16276</v>
      </c>
      <c r="E4705" s="22">
        <v>1664073</v>
      </c>
      <c r="F4705" s="19"/>
      <c r="G4705" s="782">
        <f t="shared" si="104"/>
        <v>1664073</v>
      </c>
      <c r="H4705" s="13"/>
    </row>
    <row r="4706" spans="1:8" hidden="1" x14ac:dyDescent="0.25">
      <c r="A4706" s="112">
        <v>45734</v>
      </c>
      <c r="B4706" s="21" t="s">
        <v>15033</v>
      </c>
      <c r="C4706" s="13" t="s">
        <v>166</v>
      </c>
      <c r="D4706" s="764" t="s">
        <v>16289</v>
      </c>
      <c r="E4706" s="22">
        <v>8322</v>
      </c>
      <c r="F4706" s="19"/>
      <c r="G4706" s="782">
        <f t="shared" si="104"/>
        <v>8322</v>
      </c>
      <c r="H4706" s="13"/>
    </row>
    <row r="4707" spans="1:8" hidden="1" x14ac:dyDescent="0.25">
      <c r="A4707" s="112">
        <v>45735</v>
      </c>
      <c r="B4707" s="21" t="s">
        <v>15400</v>
      </c>
      <c r="C4707" s="13" t="s">
        <v>7947</v>
      </c>
      <c r="D4707" s="764" t="s">
        <v>16271</v>
      </c>
      <c r="E4707" s="22">
        <v>2674975</v>
      </c>
      <c r="F4707" s="19"/>
      <c r="G4707" s="782">
        <f t="shared" si="104"/>
        <v>2674975</v>
      </c>
      <c r="H4707" s="13"/>
    </row>
    <row r="4708" spans="1:8" hidden="1" x14ac:dyDescent="0.25">
      <c r="A4708" s="112">
        <v>45736</v>
      </c>
      <c r="B4708" s="21" t="s">
        <v>6503</v>
      </c>
      <c r="C4708" s="13" t="s">
        <v>7465</v>
      </c>
      <c r="D4708" s="764"/>
      <c r="E4708" s="22"/>
      <c r="F4708" s="19">
        <v>500000</v>
      </c>
      <c r="G4708" s="14">
        <f t="shared" si="104"/>
        <v>-500000</v>
      </c>
      <c r="H4708" s="13" t="s">
        <v>16270</v>
      </c>
    </row>
    <row r="4709" spans="1:8" hidden="1" x14ac:dyDescent="0.25">
      <c r="A4709" s="112">
        <v>45737</v>
      </c>
      <c r="B4709" s="21" t="s">
        <v>14596</v>
      </c>
      <c r="C4709" s="13" t="s">
        <v>8384</v>
      </c>
      <c r="D4709" s="764" t="s">
        <v>16288</v>
      </c>
      <c r="E4709" s="22">
        <v>4774</v>
      </c>
      <c r="F4709" s="19"/>
      <c r="G4709" s="14">
        <f t="shared" si="104"/>
        <v>4774</v>
      </c>
      <c r="H4709" s="13"/>
    </row>
    <row r="4710" spans="1:8" ht="18" hidden="1" customHeight="1" x14ac:dyDescent="0.25">
      <c r="A4710" s="112">
        <v>45737</v>
      </c>
      <c r="B4710" s="21" t="s">
        <v>14351</v>
      </c>
      <c r="C4710" s="13" t="s">
        <v>166</v>
      </c>
      <c r="D4710" s="764" t="s">
        <v>16290</v>
      </c>
      <c r="E4710" s="22">
        <v>53390</v>
      </c>
      <c r="F4710" s="19"/>
      <c r="G4710" s="14">
        <f t="shared" si="104"/>
        <v>53390</v>
      </c>
      <c r="H4710" s="13"/>
    </row>
    <row r="4711" spans="1:8" ht="18" hidden="1" customHeight="1" x14ac:dyDescent="0.25">
      <c r="A4711" s="112">
        <v>45738</v>
      </c>
      <c r="B4711" s="21" t="s">
        <v>14351</v>
      </c>
      <c r="C4711" s="13" t="s">
        <v>1062</v>
      </c>
      <c r="D4711" s="764" t="s">
        <v>16368</v>
      </c>
      <c r="E4711" s="22">
        <v>6250</v>
      </c>
      <c r="F4711" s="19"/>
      <c r="G4711" s="14">
        <f t="shared" si="104"/>
        <v>6250</v>
      </c>
      <c r="H4711" s="13"/>
    </row>
    <row r="4712" spans="1:8" ht="18" hidden="1" customHeight="1" x14ac:dyDescent="0.25">
      <c r="A4712" s="112">
        <v>45741</v>
      </c>
      <c r="B4712" s="21" t="s">
        <v>15033</v>
      </c>
      <c r="C4712" s="13" t="s">
        <v>1062</v>
      </c>
      <c r="D4712" s="764" t="s">
        <v>16369</v>
      </c>
      <c r="E4712" s="22">
        <v>1960</v>
      </c>
      <c r="F4712" s="19"/>
      <c r="G4712" s="14">
        <f t="shared" si="104"/>
        <v>1960</v>
      </c>
      <c r="H4712" s="13"/>
    </row>
    <row r="4713" spans="1:8" ht="18" hidden="1" customHeight="1" x14ac:dyDescent="0.25">
      <c r="A4713" s="112">
        <v>45744</v>
      </c>
      <c r="B4713" s="21" t="s">
        <v>12594</v>
      </c>
      <c r="C4713" s="13" t="s">
        <v>12350</v>
      </c>
      <c r="D4713" s="764" t="s">
        <v>16371</v>
      </c>
      <c r="E4713" s="22">
        <v>40930</v>
      </c>
      <c r="F4713" s="19"/>
      <c r="G4713" s="14">
        <f t="shared" si="104"/>
        <v>40930</v>
      </c>
      <c r="H4713" s="13"/>
    </row>
    <row r="4714" spans="1:8" hidden="1" x14ac:dyDescent="0.25">
      <c r="A4714" s="112">
        <v>45745</v>
      </c>
      <c r="B4714" s="21" t="s">
        <v>12594</v>
      </c>
      <c r="C4714" s="13" t="s">
        <v>12350</v>
      </c>
      <c r="D4714" s="764"/>
      <c r="E4714" s="22"/>
      <c r="F4714" s="19">
        <v>931150</v>
      </c>
      <c r="G4714" s="14">
        <f t="shared" si="104"/>
        <v>-931150</v>
      </c>
      <c r="H4714" s="13" t="s">
        <v>16338</v>
      </c>
    </row>
    <row r="4715" spans="1:8" hidden="1" x14ac:dyDescent="0.25">
      <c r="A4715" s="112">
        <v>45757</v>
      </c>
      <c r="B4715" s="21" t="s">
        <v>10890</v>
      </c>
      <c r="C4715" s="13" t="s">
        <v>12457</v>
      </c>
      <c r="D4715" s="764"/>
      <c r="E4715" s="22"/>
      <c r="F4715" s="19">
        <v>2822</v>
      </c>
      <c r="G4715" s="14">
        <f t="shared" si="104"/>
        <v>-2822</v>
      </c>
      <c r="H4715" s="1208" t="s">
        <v>16415</v>
      </c>
    </row>
    <row r="4716" spans="1:8" hidden="1" x14ac:dyDescent="0.25">
      <c r="A4716" s="112">
        <v>45757</v>
      </c>
      <c r="B4716" s="21" t="s">
        <v>12388</v>
      </c>
      <c r="C4716" s="13" t="s">
        <v>12457</v>
      </c>
      <c r="D4716" s="764"/>
      <c r="E4716" s="22"/>
      <c r="F4716" s="19">
        <v>21543</v>
      </c>
      <c r="G4716" s="14">
        <f t="shared" ref="G4716:G4728" si="105">E4716-F4716</f>
        <v>-21543</v>
      </c>
      <c r="H4716" s="1209"/>
    </row>
    <row r="4717" spans="1:8" hidden="1" x14ac:dyDescent="0.25">
      <c r="A4717" s="112">
        <v>45757</v>
      </c>
      <c r="B4717" s="21" t="s">
        <v>12671</v>
      </c>
      <c r="C4717" s="13" t="s">
        <v>12457</v>
      </c>
      <c r="D4717" s="764"/>
      <c r="E4717" s="22"/>
      <c r="F4717" s="19">
        <v>17600</v>
      </c>
      <c r="G4717" s="14">
        <f t="shared" si="105"/>
        <v>-17600</v>
      </c>
      <c r="H4717" s="1209"/>
    </row>
    <row r="4718" spans="1:8" hidden="1" x14ac:dyDescent="0.25">
      <c r="A4718" s="112">
        <v>45757</v>
      </c>
      <c r="B4718" s="21" t="s">
        <v>14539</v>
      </c>
      <c r="C4718" s="13" t="s">
        <v>12457</v>
      </c>
      <c r="D4718" s="764"/>
      <c r="E4718" s="22"/>
      <c r="F4718" s="19">
        <v>6186</v>
      </c>
      <c r="G4718" s="14">
        <f t="shared" si="105"/>
        <v>-6186</v>
      </c>
      <c r="H4718" s="1209"/>
    </row>
    <row r="4719" spans="1:8" hidden="1" x14ac:dyDescent="0.25">
      <c r="A4719" s="112">
        <v>45757</v>
      </c>
      <c r="B4719" s="21" t="s">
        <v>15257</v>
      </c>
      <c r="C4719" s="13" t="s">
        <v>12457</v>
      </c>
      <c r="D4719" s="764"/>
      <c r="E4719" s="22"/>
      <c r="F4719" s="19">
        <v>2875</v>
      </c>
      <c r="G4719" s="14">
        <f t="shared" si="105"/>
        <v>-2875</v>
      </c>
      <c r="H4719" s="1210"/>
    </row>
    <row r="4720" spans="1:8" hidden="1" x14ac:dyDescent="0.25">
      <c r="A4720" s="112">
        <v>45758</v>
      </c>
      <c r="B4720" s="21" t="s">
        <v>15257</v>
      </c>
      <c r="C4720" s="13" t="s">
        <v>7240</v>
      </c>
      <c r="D4720" s="764" t="s">
        <v>10423</v>
      </c>
      <c r="E4720" s="22">
        <v>7464</v>
      </c>
      <c r="F4720" s="19"/>
      <c r="G4720" s="14">
        <f t="shared" si="105"/>
        <v>7464</v>
      </c>
      <c r="H4720" s="1200"/>
    </row>
    <row r="4721" spans="1:8" hidden="1" x14ac:dyDescent="0.25">
      <c r="A4721" s="112">
        <v>45758</v>
      </c>
      <c r="B4721" s="21" t="s">
        <v>16268</v>
      </c>
      <c r="C4721" s="13" t="s">
        <v>7240</v>
      </c>
      <c r="D4721" s="764" t="s">
        <v>10527</v>
      </c>
      <c r="E4721" s="22">
        <v>19050</v>
      </c>
      <c r="F4721" s="19"/>
      <c r="G4721" s="14">
        <f t="shared" si="105"/>
        <v>19050</v>
      </c>
      <c r="H4721" s="1200"/>
    </row>
    <row r="4722" spans="1:8" hidden="1" x14ac:dyDescent="0.25">
      <c r="A4722" s="112">
        <v>45761</v>
      </c>
      <c r="B4722" s="21" t="s">
        <v>6503</v>
      </c>
      <c r="C4722" s="13" t="s">
        <v>7465</v>
      </c>
      <c r="D4722" s="764"/>
      <c r="E4722" s="22"/>
      <c r="F4722" s="19">
        <v>500000</v>
      </c>
      <c r="G4722" s="14">
        <f t="shared" si="105"/>
        <v>-500000</v>
      </c>
      <c r="H4722" s="13" t="s">
        <v>16413</v>
      </c>
    </row>
    <row r="4723" spans="1:8" x14ac:dyDescent="0.25">
      <c r="A4723" s="112">
        <v>45761</v>
      </c>
      <c r="B4723" s="21" t="s">
        <v>6503</v>
      </c>
      <c r="C4723" s="13" t="s">
        <v>10472</v>
      </c>
      <c r="D4723" s="764"/>
      <c r="E4723" s="22"/>
      <c r="F4723" s="19">
        <v>336482</v>
      </c>
      <c r="G4723" s="14">
        <f t="shared" si="105"/>
        <v>-336482</v>
      </c>
      <c r="H4723" s="1211" t="s">
        <v>16418</v>
      </c>
    </row>
    <row r="4724" spans="1:8" x14ac:dyDescent="0.25">
      <c r="A4724" s="112">
        <v>45761</v>
      </c>
      <c r="B4724" s="21" t="s">
        <v>11068</v>
      </c>
      <c r="C4724" s="13" t="s">
        <v>10472</v>
      </c>
      <c r="D4724" s="764"/>
      <c r="E4724" s="22"/>
      <c r="F4724" s="19">
        <v>498297</v>
      </c>
      <c r="G4724" s="14">
        <f t="shared" si="105"/>
        <v>-498297</v>
      </c>
      <c r="H4724" s="1212"/>
    </row>
    <row r="4725" spans="1:8" x14ac:dyDescent="0.25">
      <c r="A4725" s="112">
        <v>45761</v>
      </c>
      <c r="B4725" s="21" t="s">
        <v>13240</v>
      </c>
      <c r="C4725" s="13" t="s">
        <v>10472</v>
      </c>
      <c r="D4725" s="764"/>
      <c r="E4725" s="22"/>
      <c r="F4725" s="19">
        <v>65581</v>
      </c>
      <c r="G4725" s="14">
        <f t="shared" si="105"/>
        <v>-65581</v>
      </c>
      <c r="H4725" s="1213"/>
    </row>
    <row r="4726" spans="1:8" hidden="1" x14ac:dyDescent="0.25">
      <c r="A4726" s="112">
        <v>45761</v>
      </c>
      <c r="B4726" s="21" t="s">
        <v>15338</v>
      </c>
      <c r="C4726" s="13" t="s">
        <v>7240</v>
      </c>
      <c r="D4726" s="764"/>
      <c r="E4726" s="22"/>
      <c r="F4726" s="19">
        <v>700000</v>
      </c>
      <c r="G4726" s="14">
        <f t="shared" si="105"/>
        <v>-700000</v>
      </c>
      <c r="H4726" s="13" t="s">
        <v>16420</v>
      </c>
    </row>
    <row r="4727" spans="1:8" hidden="1" x14ac:dyDescent="0.25">
      <c r="A4727" s="112">
        <v>45761</v>
      </c>
      <c r="B4727" s="21" t="s">
        <v>11068</v>
      </c>
      <c r="C4727" s="13" t="s">
        <v>13116</v>
      </c>
      <c r="D4727" s="764"/>
      <c r="E4727" s="22"/>
      <c r="F4727" s="19">
        <v>500000</v>
      </c>
      <c r="G4727" s="14">
        <f t="shared" si="105"/>
        <v>-500000</v>
      </c>
      <c r="H4727" s="13" t="s">
        <v>16421</v>
      </c>
    </row>
    <row r="4728" spans="1:8" hidden="1" x14ac:dyDescent="0.25">
      <c r="A4728" s="112">
        <v>45761</v>
      </c>
      <c r="B4728" s="21" t="s">
        <v>11068</v>
      </c>
      <c r="C4728" s="13" t="s">
        <v>13116</v>
      </c>
      <c r="D4728" s="764"/>
      <c r="E4728" s="22"/>
      <c r="F4728" s="19">
        <v>500000</v>
      </c>
      <c r="G4728" s="14">
        <f t="shared" si="105"/>
        <v>-500000</v>
      </c>
      <c r="H4728" s="13" t="s">
        <v>16421</v>
      </c>
    </row>
    <row r="4729" spans="1:8" x14ac:dyDescent="0.25">
      <c r="A4729" s="13"/>
      <c r="B4729" s="21"/>
      <c r="C4729" s="13"/>
      <c r="D4729" s="764"/>
      <c r="E4729" s="22"/>
      <c r="F4729" s="19"/>
      <c r="G4729" s="14"/>
      <c r="H4729" s="13"/>
    </row>
    <row r="4730" spans="1:8" x14ac:dyDescent="0.25">
      <c r="A4730" s="13"/>
      <c r="B4730" s="21"/>
      <c r="C4730" s="13"/>
      <c r="D4730" s="764"/>
      <c r="E4730" s="22"/>
      <c r="F4730" s="19"/>
      <c r="G4730" s="14"/>
      <c r="H4730" s="13"/>
    </row>
    <row r="4731" spans="1:8" x14ac:dyDescent="0.25">
      <c r="A4731" s="13"/>
      <c r="B4731" s="21"/>
      <c r="C4731" s="13"/>
      <c r="D4731" s="764"/>
      <c r="E4731" s="22"/>
      <c r="F4731" s="19"/>
      <c r="G4731" s="14"/>
      <c r="H4731" s="13"/>
    </row>
    <row r="4732" spans="1:8" x14ac:dyDescent="0.25">
      <c r="A4732" s="13"/>
      <c r="B4732" s="21"/>
      <c r="C4732" s="13"/>
      <c r="D4732" s="764"/>
      <c r="E4732" s="22"/>
      <c r="F4732" s="19"/>
      <c r="G4732" s="14"/>
      <c r="H4732" s="13"/>
    </row>
    <row r="4733" spans="1:8" x14ac:dyDescent="0.25">
      <c r="A4733" s="13"/>
      <c r="B4733" s="21"/>
      <c r="C4733" s="13"/>
      <c r="D4733" s="764"/>
      <c r="E4733" s="22"/>
      <c r="F4733" s="19"/>
      <c r="G4733" s="14"/>
      <c r="H4733" s="13"/>
    </row>
  </sheetData>
  <autoFilter ref="A1:XFC4728" xr:uid="{00000000-0009-0000-0000-000003000000}">
    <filterColumn colId="2">
      <filters>
        <filter val="Habib insulation"/>
      </filters>
    </filterColumn>
  </autoFilter>
  <sortState ref="A2328:H2412">
    <sortCondition ref="A2328:A2412"/>
  </sortState>
  <mergeCells count="189">
    <mergeCell ref="H3513:H3515"/>
    <mergeCell ref="H3559:H3560"/>
    <mergeCell ref="H2200:H2201"/>
    <mergeCell ref="H2304:H2307"/>
    <mergeCell ref="H2773:H2776"/>
    <mergeCell ref="H2915:H2916"/>
    <mergeCell ref="H4537:H4539"/>
    <mergeCell ref="H4368:H4378"/>
    <mergeCell ref="H4526:H4530"/>
    <mergeCell ref="H3875:H3884"/>
    <mergeCell ref="H4496:H4497"/>
    <mergeCell ref="H4453:H4459"/>
    <mergeCell ref="H4460:H4463"/>
    <mergeCell ref="H4465:H4477"/>
    <mergeCell ref="H4478:H4482"/>
    <mergeCell ref="H4221:H4227"/>
    <mergeCell ref="H4228:H4233"/>
    <mergeCell ref="H4379:H4383"/>
    <mergeCell ref="H4384:H4389"/>
    <mergeCell ref="H4344:H4347"/>
    <mergeCell ref="H4442:H4444"/>
    <mergeCell ref="H4448:H4449"/>
    <mergeCell ref="H4433:H4434"/>
    <mergeCell ref="H3023:H3028"/>
    <mergeCell ref="H3947:H3948"/>
    <mergeCell ref="H3973:H3980"/>
    <mergeCell ref="H4189:H4194"/>
    <mergeCell ref="H4148:H4149"/>
    <mergeCell ref="H4166:H4171"/>
    <mergeCell ref="H4163:H4164"/>
    <mergeCell ref="H4132:H4134"/>
    <mergeCell ref="H4060:H4062"/>
    <mergeCell ref="H4064:H4065"/>
    <mergeCell ref="H4003:H4008"/>
    <mergeCell ref="H4025:H4032"/>
    <mergeCell ref="H4096:H4097"/>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51:H52"/>
    <mergeCell ref="H440:H443"/>
    <mergeCell ref="H558:H559"/>
    <mergeCell ref="H540:H541"/>
    <mergeCell ref="H458:H460"/>
    <mergeCell ref="H63:H65"/>
    <mergeCell ref="H749:H754"/>
    <mergeCell ref="H766:H767"/>
    <mergeCell ref="H1885:H1888"/>
    <mergeCell ref="H2223:H2224"/>
    <mergeCell ref="H2266:H2273"/>
    <mergeCell ref="D2647:D2648"/>
    <mergeCell ref="D2653:D2654"/>
    <mergeCell ref="D2656:D2657"/>
    <mergeCell ref="H2500:H2502"/>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H2625:H2626"/>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492:H3495"/>
    <mergeCell ref="H3523:H3533"/>
    <mergeCell ref="H3507:H3508"/>
    <mergeCell ref="H3686:H3687"/>
    <mergeCell ref="H3716:H3722"/>
    <mergeCell ref="H4552:H4556"/>
    <mergeCell ref="D4153:D4154"/>
    <mergeCell ref="H4153:H4154"/>
    <mergeCell ref="H4415:H4417"/>
    <mergeCell ref="H4332:H4336"/>
    <mergeCell ref="H4644:H4647"/>
    <mergeCell ref="H4596:H4597"/>
    <mergeCell ref="H4594:H4595"/>
    <mergeCell ref="H4207:H4220"/>
    <mergeCell ref="H4306:H4308"/>
    <mergeCell ref="H4715:H4719"/>
    <mergeCell ref="H4723:H4725"/>
    <mergeCell ref="H4678:H4690"/>
    <mergeCell ref="H4691:H4696"/>
    <mergeCell ref="H4654:H4668"/>
    <mergeCell ref="H4670:H4673"/>
    <mergeCell ref="H4674:H4676"/>
    <mergeCell ref="H4608:H4614"/>
    <mergeCell ref="H4584:H4587"/>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0" sqref="D10"/>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7947</v>
      </c>
      <c r="B6" s="1153">
        <v>12204271</v>
      </c>
      <c r="C6" s="1153">
        <v>8850000</v>
      </c>
      <c r="D6" s="1152">
        <v>3354271</v>
      </c>
    </row>
    <row r="7" spans="1:5" ht="23.25" x14ac:dyDescent="0.35">
      <c r="A7" s="1149" t="s">
        <v>168</v>
      </c>
      <c r="B7" s="1150">
        <v>39616848</v>
      </c>
      <c r="C7" s="1150">
        <v>37202708</v>
      </c>
      <c r="D7" s="1151">
        <v>2414140</v>
      </c>
    </row>
    <row r="8" spans="1:5" ht="23.25" x14ac:dyDescent="0.35">
      <c r="A8" s="1149" t="s">
        <v>13116</v>
      </c>
      <c r="B8" s="1153">
        <v>6212091</v>
      </c>
      <c r="C8" s="1153">
        <v>4500000</v>
      </c>
      <c r="D8" s="1151">
        <v>1712091</v>
      </c>
    </row>
    <row r="9" spans="1:5" ht="23.25" x14ac:dyDescent="0.35">
      <c r="A9" s="1149" t="s">
        <v>166</v>
      </c>
      <c r="B9" s="1150">
        <v>25163252</v>
      </c>
      <c r="C9" s="1150">
        <v>23705640</v>
      </c>
      <c r="D9" s="1151">
        <v>1457612</v>
      </c>
    </row>
    <row r="10" spans="1:5" ht="23.25" x14ac:dyDescent="0.35">
      <c r="A10" s="1149" t="s">
        <v>8384</v>
      </c>
      <c r="B10" s="1153">
        <v>47612752</v>
      </c>
      <c r="C10" s="1153">
        <v>46197437</v>
      </c>
      <c r="D10" s="1151">
        <v>1415315</v>
      </c>
    </row>
    <row r="11" spans="1:5" ht="23.25" x14ac:dyDescent="0.35">
      <c r="A11" s="1149" t="s">
        <v>7240</v>
      </c>
      <c r="B11" s="1153">
        <v>17684565</v>
      </c>
      <c r="C11" s="1153">
        <v>16727287</v>
      </c>
      <c r="D11" s="1152">
        <v>957278</v>
      </c>
    </row>
    <row r="12" spans="1:5" ht="23.25" x14ac:dyDescent="0.35">
      <c r="A12" s="1149" t="s">
        <v>10472</v>
      </c>
      <c r="B12" s="1153">
        <v>9366193</v>
      </c>
      <c r="C12" s="1153">
        <v>8696860</v>
      </c>
      <c r="D12" s="1152">
        <v>669333</v>
      </c>
    </row>
    <row r="13" spans="1:5" ht="23.25" x14ac:dyDescent="0.35">
      <c r="A13" s="1149" t="s">
        <v>169</v>
      </c>
      <c r="B13" s="1150">
        <v>9472718</v>
      </c>
      <c r="C13" s="1150">
        <v>8818204</v>
      </c>
      <c r="D13" s="1152">
        <v>654514</v>
      </c>
    </row>
    <row r="14" spans="1:5" s="4" customFormat="1" ht="23.25" x14ac:dyDescent="0.35">
      <c r="A14" s="1149" t="s">
        <v>12283</v>
      </c>
      <c r="B14" s="1153">
        <v>1076495</v>
      </c>
      <c r="C14" s="1153">
        <v>500000</v>
      </c>
      <c r="D14" s="1151">
        <v>576495</v>
      </c>
    </row>
    <row r="15" spans="1:5" ht="23.25" x14ac:dyDescent="0.35">
      <c r="A15" s="1149" t="s">
        <v>7465</v>
      </c>
      <c r="B15" s="1153">
        <v>31932238</v>
      </c>
      <c r="C15" s="1153">
        <v>31619862</v>
      </c>
      <c r="D15" s="1151">
        <v>312376</v>
      </c>
    </row>
    <row r="16" spans="1:5" s="4" customFormat="1" ht="23.25" x14ac:dyDescent="0.35">
      <c r="A16" s="1149" t="s">
        <v>2195</v>
      </c>
      <c r="B16" s="1150">
        <v>4235827</v>
      </c>
      <c r="C16" s="1150">
        <v>4003108</v>
      </c>
      <c r="D16" s="1152">
        <v>232719</v>
      </c>
    </row>
    <row r="17" spans="1:5" ht="23.25" x14ac:dyDescent="0.35">
      <c r="A17" s="1149" t="s">
        <v>180</v>
      </c>
      <c r="B17" s="1150">
        <v>31578804</v>
      </c>
      <c r="C17" s="1150">
        <v>31386004</v>
      </c>
      <c r="D17" s="1152">
        <v>192800</v>
      </c>
    </row>
    <row r="18" spans="1:5" ht="23.25" x14ac:dyDescent="0.35">
      <c r="A18" s="1149" t="s">
        <v>13276</v>
      </c>
      <c r="B18" s="1153">
        <v>2339423</v>
      </c>
      <c r="C18" s="1153">
        <v>2282000</v>
      </c>
      <c r="D18" s="1152">
        <v>57423</v>
      </c>
      <c r="E18" s="4"/>
    </row>
    <row r="19" spans="1:5" ht="23.25" x14ac:dyDescent="0.35">
      <c r="A19" s="1149" t="s">
        <v>1802</v>
      </c>
      <c r="B19" s="1150">
        <v>15297184</v>
      </c>
      <c r="C19" s="1150">
        <v>15268691</v>
      </c>
      <c r="D19" s="1151">
        <v>28493</v>
      </c>
    </row>
    <row r="20" spans="1:5" ht="23.25" x14ac:dyDescent="0.35">
      <c r="A20" s="1149" t="s">
        <v>164</v>
      </c>
      <c r="B20" s="1150">
        <v>6396868</v>
      </c>
      <c r="C20" s="1150">
        <v>6372737</v>
      </c>
      <c r="D20" s="1152">
        <v>24131</v>
      </c>
    </row>
    <row r="21" spans="1:5" ht="23.25" x14ac:dyDescent="0.35">
      <c r="A21" s="1149" t="s">
        <v>2385</v>
      </c>
      <c r="B21" s="1150">
        <v>18551</v>
      </c>
      <c r="C21" s="1150"/>
      <c r="D21" s="1152">
        <v>18551</v>
      </c>
    </row>
    <row r="22" spans="1:5" s="4" customFormat="1" ht="23.25" x14ac:dyDescent="0.35">
      <c r="A22" s="1149" t="s">
        <v>5680</v>
      </c>
      <c r="B22" s="1150">
        <v>5657224</v>
      </c>
      <c r="C22" s="1150">
        <v>5651680</v>
      </c>
      <c r="D22" s="1152">
        <v>5544</v>
      </c>
    </row>
    <row r="23" spans="1:5" ht="23.25" x14ac:dyDescent="0.35">
      <c r="A23" s="1149" t="s">
        <v>5186</v>
      </c>
      <c r="B23" s="1153">
        <v>6857354.5</v>
      </c>
      <c r="C23" s="1153">
        <v>6857354.5</v>
      </c>
      <c r="D23" s="1152">
        <v>1.1641532182693481E-10</v>
      </c>
    </row>
    <row r="24" spans="1:5" s="4" customFormat="1" ht="23.25" x14ac:dyDescent="0.35">
      <c r="A24" s="1149" t="s">
        <v>12457</v>
      </c>
      <c r="B24" s="1153">
        <v>7201026</v>
      </c>
      <c r="C24" s="1153">
        <v>7201026</v>
      </c>
      <c r="D24" s="1152">
        <v>0</v>
      </c>
    </row>
    <row r="25" spans="1:5" ht="23.25" x14ac:dyDescent="0.35">
      <c r="A25" s="1149" t="s">
        <v>75</v>
      </c>
      <c r="B25" s="1150"/>
      <c r="C25" s="1150"/>
      <c r="D25" s="1152">
        <v>0</v>
      </c>
    </row>
    <row r="26" spans="1:5" s="4" customFormat="1" ht="23.25" x14ac:dyDescent="0.35">
      <c r="A26" s="1149" t="s">
        <v>11307</v>
      </c>
      <c r="B26" s="1153">
        <v>1061510</v>
      </c>
      <c r="C26" s="1153">
        <v>1061510</v>
      </c>
      <c r="D26" s="1151">
        <v>0</v>
      </c>
    </row>
    <row r="27" spans="1:5" ht="23.25" x14ac:dyDescent="0.35">
      <c r="A27" s="1149" t="s">
        <v>6765</v>
      </c>
      <c r="B27" s="1150">
        <v>137550</v>
      </c>
      <c r="C27" s="1150">
        <v>137550</v>
      </c>
      <c r="D27" s="1152">
        <v>0</v>
      </c>
    </row>
    <row r="28" spans="1:5" ht="23.25" x14ac:dyDescent="0.35">
      <c r="A28" s="1149" t="s">
        <v>4724</v>
      </c>
      <c r="B28" s="1153">
        <v>1680000</v>
      </c>
      <c r="C28" s="1153">
        <v>1680000</v>
      </c>
      <c r="D28" s="1152">
        <v>0</v>
      </c>
    </row>
    <row r="29" spans="1:5" s="4" customFormat="1" ht="23.25" x14ac:dyDescent="0.35">
      <c r="A29" s="1149" t="s">
        <v>3010</v>
      </c>
      <c r="B29" s="1150">
        <v>3121578</v>
      </c>
      <c r="C29" s="1150">
        <v>3121578</v>
      </c>
      <c r="D29" s="1152">
        <v>0</v>
      </c>
    </row>
    <row r="30" spans="1:5" ht="23.25" x14ac:dyDescent="0.35">
      <c r="A30" s="1149" t="s">
        <v>1814</v>
      </c>
      <c r="B30" s="1150">
        <v>11639548</v>
      </c>
      <c r="C30" s="1150">
        <v>11639548</v>
      </c>
      <c r="D30" s="1152">
        <v>0</v>
      </c>
    </row>
    <row r="31" spans="1:5" s="4" customFormat="1" ht="23.25" x14ac:dyDescent="0.35">
      <c r="A31" s="1149" t="s">
        <v>8445</v>
      </c>
      <c r="B31" s="1153">
        <v>1063000</v>
      </c>
      <c r="C31" s="1153">
        <v>1063000</v>
      </c>
      <c r="D31" s="1151">
        <v>0</v>
      </c>
    </row>
    <row r="32" spans="1:5" ht="23.25" x14ac:dyDescent="0.35">
      <c r="A32" s="1149" t="s">
        <v>9068</v>
      </c>
      <c r="B32" s="1153">
        <v>885000</v>
      </c>
      <c r="C32" s="1153">
        <v>885000</v>
      </c>
      <c r="D32" s="1151">
        <v>0</v>
      </c>
    </row>
    <row r="33" spans="1:4" s="4" customFormat="1" ht="23.25" x14ac:dyDescent="0.35">
      <c r="A33" s="1149" t="s">
        <v>13922</v>
      </c>
      <c r="B33" s="1153">
        <v>100000</v>
      </c>
      <c r="C33" s="1153">
        <v>100000</v>
      </c>
      <c r="D33" s="1151">
        <v>0</v>
      </c>
    </row>
    <row r="34" spans="1:4" ht="23.25" x14ac:dyDescent="0.35">
      <c r="A34" s="1149" t="s">
        <v>12246</v>
      </c>
      <c r="B34" s="1153">
        <v>1600298</v>
      </c>
      <c r="C34" s="1153">
        <v>1600298</v>
      </c>
      <c r="D34" s="1152">
        <v>0</v>
      </c>
    </row>
    <row r="35" spans="1:4" ht="23.25" x14ac:dyDescent="0.35">
      <c r="A35" s="1149" t="s">
        <v>11302</v>
      </c>
      <c r="B35" s="1153">
        <v>4226000</v>
      </c>
      <c r="C35" s="1153">
        <v>4226000</v>
      </c>
      <c r="D35" s="1151">
        <v>0</v>
      </c>
    </row>
    <row r="36" spans="1:4" s="4" customFormat="1" ht="23.25" x14ac:dyDescent="0.35">
      <c r="A36" s="1149" t="s">
        <v>6845</v>
      </c>
      <c r="B36" s="1153">
        <v>903164</v>
      </c>
      <c r="C36" s="1153">
        <v>903164</v>
      </c>
      <c r="D36" s="1152">
        <v>0</v>
      </c>
    </row>
    <row r="37" spans="1:4" ht="23.25" x14ac:dyDescent="0.35">
      <c r="A37" s="1149" t="s">
        <v>437</v>
      </c>
      <c r="B37" s="1150">
        <v>2798262</v>
      </c>
      <c r="C37" s="1150">
        <v>2798262</v>
      </c>
      <c r="D37" s="1152">
        <v>0</v>
      </c>
    </row>
    <row r="38" spans="1:4" ht="23.25" x14ac:dyDescent="0.35">
      <c r="A38" s="1149" t="s">
        <v>161</v>
      </c>
      <c r="B38" s="1150">
        <v>5122182</v>
      </c>
      <c r="C38" s="1150">
        <v>5122182</v>
      </c>
      <c r="D38" s="1152">
        <v>0</v>
      </c>
    </row>
    <row r="39" spans="1:4" ht="23.25" x14ac:dyDescent="0.35">
      <c r="A39" s="1149" t="s">
        <v>162</v>
      </c>
      <c r="B39" s="1150">
        <v>1123152</v>
      </c>
      <c r="C39" s="1150">
        <v>1123152</v>
      </c>
      <c r="D39" s="1152">
        <v>0</v>
      </c>
    </row>
    <row r="40" spans="1:4" s="4" customFormat="1" ht="23.25" x14ac:dyDescent="0.35">
      <c r="A40" s="1149" t="s">
        <v>8888</v>
      </c>
      <c r="B40" s="1153">
        <v>612552</v>
      </c>
      <c r="C40" s="1153">
        <v>612552</v>
      </c>
      <c r="D40" s="1152">
        <v>0</v>
      </c>
    </row>
    <row r="41" spans="1:4" ht="23.25" x14ac:dyDescent="0.35">
      <c r="A41" s="1149" t="s">
        <v>8696</v>
      </c>
      <c r="B41" s="1153">
        <v>300000</v>
      </c>
      <c r="C41" s="1153">
        <v>300000</v>
      </c>
      <c r="D41" s="1151">
        <v>0</v>
      </c>
    </row>
    <row r="42" spans="1:4" ht="24" thickBot="1" x14ac:dyDescent="0.4">
      <c r="A42" s="1149" t="s">
        <v>8082</v>
      </c>
      <c r="B42" s="1153">
        <v>11250000</v>
      </c>
      <c r="C42" s="1153">
        <v>11250000</v>
      </c>
      <c r="D42" s="1152">
        <v>0</v>
      </c>
    </row>
    <row r="43" spans="1:4" ht="19.5" thickBot="1" x14ac:dyDescent="0.35">
      <c r="A43" s="1154" t="s">
        <v>45</v>
      </c>
      <c r="B43" s="1155">
        <v>327547480.5</v>
      </c>
      <c r="C43" s="1156">
        <v>313464394.5</v>
      </c>
      <c r="D43" s="1157">
        <v>14083086</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9.5" thickBot="1" x14ac:dyDescent="0.35">
      <c r="A56"/>
      <c r="B56"/>
      <c r="C56"/>
      <c r="D56"/>
    </row>
    <row r="57" spans="1:4" ht="15.75" thickBot="1" x14ac:dyDescent="0.3">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9.5" thickBot="1" x14ac:dyDescent="0.35">
      <c r="A64"/>
      <c r="B64"/>
      <c r="C64"/>
      <c r="D64"/>
    </row>
    <row r="65" spans="1:11" ht="15.75" thickBot="1" x14ac:dyDescent="0.3">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9.5" thickBot="1" x14ac:dyDescent="0.35">
      <c r="A70"/>
      <c r="B70"/>
      <c r="C70"/>
      <c r="D70"/>
      <c r="F70" s="4" t="s">
        <v>763</v>
      </c>
      <c r="G70" s="244"/>
      <c r="H70" s="244"/>
      <c r="I70" s="244">
        <f ca="1">SUMIF($A:$D,$F$70,D:D)</f>
        <v>2414140</v>
      </c>
    </row>
    <row r="71" spans="1:11" ht="19.5" thickBot="1" x14ac:dyDescent="0.35">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2414140</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3076140</v>
      </c>
      <c r="K78" s="3"/>
    </row>
    <row r="79" spans="1:11" x14ac:dyDescent="0.25">
      <c r="B79"/>
      <c r="C79"/>
      <c r="D79"/>
    </row>
    <row r="80" spans="1:11" x14ac:dyDescent="0.25">
      <c r="B80"/>
      <c r="C80"/>
      <c r="D80"/>
      <c r="I80" s="3">
        <f ca="1">I78-155000</f>
        <v>2921140</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spans="2:4" x14ac:dyDescent="0.25">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x14ac:dyDescent="0.25">
      <c r="B104"/>
      <c r="C104"/>
      <c r="D104"/>
    </row>
    <row r="105" spans="2:4" x14ac:dyDescent="0.25">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x14ac:dyDescent="0.25">
      <c r="B118"/>
      <c r="C118"/>
      <c r="D118"/>
    </row>
    <row r="119" spans="2:4" x14ac:dyDescent="0.25">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x14ac:dyDescent="0.25">
      <c r="B128"/>
      <c r="C128"/>
      <c r="D128"/>
    </row>
    <row r="129" spans="2:4" x14ac:dyDescent="0.25">
      <c r="B129"/>
      <c r="C129"/>
      <c r="D129"/>
    </row>
    <row r="130" spans="2:4" x14ac:dyDescent="0.25">
      <c r="B130"/>
      <c r="C130"/>
      <c r="D130"/>
    </row>
    <row r="131" spans="2:4" x14ac:dyDescent="0.25">
      <c r="B131"/>
      <c r="C131"/>
      <c r="D131"/>
    </row>
    <row r="132" spans="2:4" ht="15.75" thickBot="1" x14ac:dyDescent="0.3">
      <c r="B132"/>
      <c r="C132"/>
      <c r="D132"/>
    </row>
    <row r="133" spans="2:4" ht="15.75" thickBot="1" x14ac:dyDescent="0.3">
      <c r="B133"/>
      <c r="C133"/>
      <c r="D133"/>
    </row>
    <row r="134" spans="2:4" x14ac:dyDescent="0.25">
      <c r="B134"/>
      <c r="C134"/>
      <c r="D134"/>
    </row>
    <row r="135" spans="2:4" x14ac:dyDescent="0.25">
      <c r="B135"/>
      <c r="C135"/>
      <c r="D135"/>
    </row>
    <row r="136" spans="2:4" x14ac:dyDescent="0.25">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I6" sqref="I6"/>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5" t="s">
        <v>16123</v>
      </c>
      <c r="B2" s="1017"/>
      <c r="C2" s="1063"/>
      <c r="D2" s="1017">
        <f t="shared" ref="D2:D3" si="0">C2*B2</f>
        <v>0</v>
      </c>
      <c r="E2" s="1017">
        <f t="shared" ref="E2:E3" si="1">B2-D2</f>
        <v>0</v>
      </c>
      <c r="F2" s="1018"/>
      <c r="G2" s="1018"/>
      <c r="H2" s="1018">
        <f t="shared" ref="H2:H3" si="2">G2+F2</f>
        <v>0</v>
      </c>
      <c r="I2" s="1017">
        <f t="shared" ref="I2:I3" si="3">H2*4.5%</f>
        <v>0</v>
      </c>
      <c r="J2" s="1017">
        <f t="shared" ref="J2:J3" si="4">I2+H2</f>
        <v>0</v>
      </c>
      <c r="K2" s="1018">
        <f ca="1">SUMIF(Posting!$B:$F,A2,Posting!$F:$F)</f>
        <v>0</v>
      </c>
      <c r="L2" s="1018">
        <f t="shared" ref="L2:L3" ca="1" si="5">J2-K2</f>
        <v>0</v>
      </c>
      <c r="N2" s="244"/>
    </row>
    <row r="3" spans="1:14" s="4" customFormat="1" x14ac:dyDescent="0.3">
      <c r="A3" s="1185" t="s">
        <v>16124</v>
      </c>
      <c r="B3" s="1017"/>
      <c r="C3" s="1063"/>
      <c r="D3" s="1017">
        <f t="shared" si="0"/>
        <v>0</v>
      </c>
      <c r="E3" s="1017">
        <f t="shared" si="1"/>
        <v>0</v>
      </c>
      <c r="F3" s="1018"/>
      <c r="G3" s="1018"/>
      <c r="H3" s="1018">
        <f t="shared" si="2"/>
        <v>0</v>
      </c>
      <c r="I3" s="1017">
        <f t="shared" si="3"/>
        <v>0</v>
      </c>
      <c r="J3" s="1017">
        <f t="shared" si="4"/>
        <v>0</v>
      </c>
      <c r="K3" s="1018">
        <f ca="1">SUMIF(Posting!$B:$F,A3,Posting!$F:$F)</f>
        <v>2157373</v>
      </c>
      <c r="L3" s="1018">
        <f t="shared" ca="1" si="5"/>
        <v>-2157373</v>
      </c>
      <c r="N3" s="244"/>
    </row>
    <row r="4" spans="1:14" s="4" customFormat="1" x14ac:dyDescent="0.3">
      <c r="A4" s="1183" t="s">
        <v>15997</v>
      </c>
      <c r="B4" s="1017"/>
      <c r="C4" s="1063"/>
      <c r="D4" s="1017">
        <f t="shared" ref="D4" si="6">C4*B4</f>
        <v>0</v>
      </c>
      <c r="E4" s="1017">
        <f t="shared" ref="E4" si="7">B4-D4</f>
        <v>0</v>
      </c>
      <c r="F4" s="1018"/>
      <c r="G4" s="1018"/>
      <c r="H4" s="1018">
        <f t="shared" ref="H4" si="8">G4+F4</f>
        <v>0</v>
      </c>
      <c r="I4" s="1017">
        <f t="shared" ref="I4" si="9">H4*4.5%</f>
        <v>0</v>
      </c>
      <c r="J4" s="1017">
        <f t="shared" ref="J4" si="10">I4+H4</f>
        <v>0</v>
      </c>
      <c r="K4" s="1018">
        <f ca="1">SUMIF(Posting!$B:$F,A4,Posting!$F:$F)</f>
        <v>0</v>
      </c>
      <c r="L4" s="1018">
        <f t="shared" ref="L4" ca="1" si="11">J4-K4</f>
        <v>0</v>
      </c>
      <c r="N4" s="244"/>
    </row>
    <row r="5" spans="1:14" s="4" customFormat="1" x14ac:dyDescent="0.3">
      <c r="A5" s="1172" t="s">
        <v>14568</v>
      </c>
      <c r="B5" s="1017"/>
      <c r="C5" s="1063"/>
      <c r="D5" s="1017">
        <f t="shared" ref="D5" si="12">C5*B5</f>
        <v>0</v>
      </c>
      <c r="E5" s="1017">
        <f t="shared" ref="E5" si="13">B5-D5</f>
        <v>0</v>
      </c>
      <c r="F5" s="1018"/>
      <c r="G5" s="1018"/>
      <c r="H5" s="1018">
        <f t="shared" ref="H5" si="14">G5+F5</f>
        <v>0</v>
      </c>
      <c r="I5" s="1017">
        <f t="shared" ref="I5" si="15">H5*4.5%</f>
        <v>0</v>
      </c>
      <c r="J5" s="1017">
        <f t="shared" ref="J5" si="16">I5+H5</f>
        <v>0</v>
      </c>
      <c r="K5" s="1018">
        <f ca="1">SUMIF(Posting!$B:$F,A5,Posting!$F:$F)</f>
        <v>8342256</v>
      </c>
      <c r="L5" s="1018">
        <f t="shared" ref="L5" ca="1" si="17">J5-K5</f>
        <v>-8342256</v>
      </c>
      <c r="N5" s="244"/>
    </row>
    <row r="6" spans="1:14" s="4" customFormat="1" x14ac:dyDescent="0.3">
      <c r="A6" s="1172" t="s">
        <v>15854</v>
      </c>
      <c r="B6" s="1017"/>
      <c r="C6" s="1063"/>
      <c r="D6" s="1017">
        <f t="shared" ref="D6:D8" si="18">C6*B6</f>
        <v>0</v>
      </c>
      <c r="E6" s="1017">
        <f t="shared" ref="E6:E8" si="19">B6-D6</f>
        <v>0</v>
      </c>
      <c r="F6" s="1018"/>
      <c r="G6" s="1018"/>
      <c r="H6" s="1018">
        <f t="shared" ref="H6:H8" si="20">G6+F6</f>
        <v>0</v>
      </c>
      <c r="I6" s="1017">
        <f t="shared" ref="I6:I8" si="21">H6*4.5%</f>
        <v>0</v>
      </c>
      <c r="J6" s="1017">
        <f t="shared" ref="J6:J8" si="22">I6+H6</f>
        <v>0</v>
      </c>
      <c r="K6" s="1018">
        <f ca="1">SUMIF(Posting!$B:$F,A6,Posting!$F:$F)</f>
        <v>0</v>
      </c>
      <c r="L6" s="1018">
        <f t="shared" ref="L6:L8" ca="1" si="23">J6-K6</f>
        <v>0</v>
      </c>
      <c r="N6" s="244"/>
    </row>
    <row r="7" spans="1:14" s="4" customFormat="1" x14ac:dyDescent="0.3">
      <c r="A7" s="1172" t="s">
        <v>15310</v>
      </c>
      <c r="B7" s="1017"/>
      <c r="C7" s="1063"/>
      <c r="D7" s="1017">
        <f t="shared" si="18"/>
        <v>0</v>
      </c>
      <c r="E7" s="1017">
        <f t="shared" si="19"/>
        <v>0</v>
      </c>
      <c r="F7" s="1018"/>
      <c r="G7" s="1018"/>
      <c r="H7" s="1018">
        <f t="shared" si="20"/>
        <v>0</v>
      </c>
      <c r="I7" s="1017">
        <f t="shared" si="21"/>
        <v>0</v>
      </c>
      <c r="J7" s="1017">
        <f t="shared" si="22"/>
        <v>0</v>
      </c>
      <c r="K7" s="1018">
        <f ca="1">SUMIF(Posting!$B:$F,A7,Posting!$F:$F)</f>
        <v>3200000</v>
      </c>
      <c r="L7" s="1018">
        <f t="shared" ca="1" si="23"/>
        <v>-3200000</v>
      </c>
      <c r="N7" s="244"/>
    </row>
    <row r="8" spans="1:14" s="4" customFormat="1" x14ac:dyDescent="0.3">
      <c r="A8" s="1172" t="s">
        <v>15257</v>
      </c>
      <c r="B8" s="1017"/>
      <c r="C8" s="1063"/>
      <c r="D8" s="1017">
        <f t="shared" si="18"/>
        <v>0</v>
      </c>
      <c r="E8" s="1017">
        <f t="shared" si="19"/>
        <v>0</v>
      </c>
      <c r="F8" s="1018"/>
      <c r="G8" s="1018"/>
      <c r="H8" s="1018">
        <f t="shared" si="20"/>
        <v>0</v>
      </c>
      <c r="I8" s="1017">
        <f t="shared" si="21"/>
        <v>0</v>
      </c>
      <c r="J8" s="1017">
        <f t="shared" si="22"/>
        <v>0</v>
      </c>
      <c r="K8" s="1018">
        <f ca="1">SUMIF(Posting!$B:$F,A8,Posting!$F:$F)</f>
        <v>8508670</v>
      </c>
      <c r="L8" s="1018">
        <f t="shared" ca="1" si="23"/>
        <v>-8508670</v>
      </c>
      <c r="N8" s="244"/>
    </row>
    <row r="9" spans="1:14" s="4" customFormat="1" x14ac:dyDescent="0.3">
      <c r="A9" s="1051" t="s">
        <v>13297</v>
      </c>
      <c r="B9" s="1017">
        <v>2880705</v>
      </c>
      <c r="C9" s="1063">
        <v>7.0000000000000007E-2</v>
      </c>
      <c r="D9" s="1017">
        <f t="shared" ref="D9:D12" si="24">C9*B9</f>
        <v>201649.35</v>
      </c>
      <c r="E9" s="1017">
        <f t="shared" ref="E9" si="25">B9-D9</f>
        <v>2679055.65</v>
      </c>
      <c r="F9" s="1018"/>
      <c r="G9" s="1018"/>
      <c r="H9" s="1018">
        <f t="shared" ref="H9" si="26">G9+F9</f>
        <v>0</v>
      </c>
      <c r="I9" s="1017">
        <f t="shared" ref="I9" si="27">H9*4.5%</f>
        <v>0</v>
      </c>
      <c r="J9" s="1017">
        <f t="shared" ref="J9" si="28">I9+H9</f>
        <v>0</v>
      </c>
      <c r="K9" s="1018">
        <f ca="1">SUMIF(Posting!$B:$F,A9,Posting!$F:$F)</f>
        <v>2148981</v>
      </c>
      <c r="L9" s="1018">
        <f t="shared" ref="L9" ca="1" si="29">J9-K9</f>
        <v>-2148981</v>
      </c>
      <c r="N9" s="244"/>
    </row>
    <row r="10" spans="1:14" s="4" customFormat="1" x14ac:dyDescent="0.3">
      <c r="A10" s="1051" t="s">
        <v>13279</v>
      </c>
      <c r="B10" s="1017">
        <v>1884625</v>
      </c>
      <c r="C10" s="1063">
        <v>0.1</v>
      </c>
      <c r="D10" s="1017">
        <f t="shared" si="24"/>
        <v>188462.5</v>
      </c>
      <c r="E10" s="1017">
        <f t="shared" ref="E10" si="30">B10-D10</f>
        <v>1696162.5</v>
      </c>
      <c r="F10" s="1018"/>
      <c r="G10" s="1018"/>
      <c r="H10" s="1018">
        <f t="shared" ref="H10" si="31">G10+F10</f>
        <v>0</v>
      </c>
      <c r="I10" s="1017">
        <f t="shared" ref="I10" si="32">H10*4.5%</f>
        <v>0</v>
      </c>
      <c r="J10" s="1017">
        <f t="shared" ref="J10" si="33">I10+H10</f>
        <v>0</v>
      </c>
      <c r="K10" s="1018">
        <f ca="1">SUMIF(Posting!$B:$F,A10,Posting!$F:$F)</f>
        <v>1358848</v>
      </c>
      <c r="L10" s="1018">
        <f t="shared" ref="L10" ca="1" si="34">J10-K10</f>
        <v>-1358848</v>
      </c>
      <c r="N10" s="244"/>
    </row>
    <row r="11" spans="1:14" s="4" customFormat="1" x14ac:dyDescent="0.3">
      <c r="A11" s="1051" t="s">
        <v>13904</v>
      </c>
      <c r="B11" s="1017">
        <v>6181940</v>
      </c>
      <c r="C11" s="1063">
        <v>0.08</v>
      </c>
      <c r="D11" s="1017">
        <f t="shared" si="24"/>
        <v>494555.2</v>
      </c>
      <c r="E11" s="1017">
        <f t="shared" ref="E11" si="35">B11-D11</f>
        <v>5687384.7999999998</v>
      </c>
      <c r="F11" s="1018"/>
      <c r="G11" s="1018"/>
      <c r="H11" s="1018">
        <f t="shared" ref="H11" si="36">G11+F11</f>
        <v>0</v>
      </c>
      <c r="I11" s="1017">
        <f t="shared" ref="I11" si="37">H11*4.5%</f>
        <v>0</v>
      </c>
      <c r="J11" s="1017">
        <f t="shared" ref="J11" si="38">I11+H11</f>
        <v>0</v>
      </c>
      <c r="K11" s="1018">
        <f ca="1">SUMIF(Posting!$B:$F,A11,Posting!$F:$F)</f>
        <v>5645132</v>
      </c>
      <c r="L11" s="1018">
        <f t="shared" ref="L11" ca="1" si="39">J11-K11</f>
        <v>-5645132</v>
      </c>
      <c r="M11" s="4" t="s">
        <v>14195</v>
      </c>
      <c r="N11" s="244"/>
    </row>
    <row r="12" spans="1:14" s="4" customFormat="1" x14ac:dyDescent="0.3">
      <c r="A12" s="1051" t="s">
        <v>13213</v>
      </c>
      <c r="B12" s="1017">
        <v>47244460.5</v>
      </c>
      <c r="C12" s="1063">
        <v>0.08</v>
      </c>
      <c r="D12" s="1017">
        <f t="shared" si="24"/>
        <v>3779556.84</v>
      </c>
      <c r="E12" s="1017">
        <f t="shared" ref="E12" si="40">B12-D12</f>
        <v>43464903.659999996</v>
      </c>
      <c r="F12" s="1018"/>
      <c r="G12" s="1018"/>
      <c r="H12" s="1018">
        <f t="shared" ref="H12" si="41">G12+F12</f>
        <v>0</v>
      </c>
      <c r="I12" s="1017">
        <f t="shared" ref="I12" si="42">H12*4.5%</f>
        <v>0</v>
      </c>
      <c r="J12" s="1017">
        <f t="shared" ref="J12" si="43">I12+H12</f>
        <v>0</v>
      </c>
      <c r="K12" s="1018">
        <f ca="1">SUMIF(Posting!$B:$F,A12,Posting!$F:$F)</f>
        <v>34584900</v>
      </c>
      <c r="L12" s="1018">
        <f t="shared" ref="L12" ca="1" si="44">J12-K12</f>
        <v>-34584900</v>
      </c>
      <c r="M12" s="4" t="s">
        <v>14195</v>
      </c>
      <c r="N12" s="244"/>
    </row>
    <row r="13" spans="1:14" s="4" customFormat="1" x14ac:dyDescent="0.3">
      <c r="A13" s="1051" t="s">
        <v>13165</v>
      </c>
      <c r="B13" s="1017">
        <v>28834775</v>
      </c>
      <c r="C13" s="1064" t="s">
        <v>12639</v>
      </c>
      <c r="D13" s="1017">
        <f>B13-E13</f>
        <v>4334775</v>
      </c>
      <c r="E13" s="1017">
        <v>24500000</v>
      </c>
      <c r="F13" s="1018"/>
      <c r="G13" s="1018"/>
      <c r="H13" s="1018">
        <f t="shared" ref="H13" si="45">G13+F13</f>
        <v>0</v>
      </c>
      <c r="I13" s="1017">
        <f t="shared" ref="I13" si="46">H13*4.5%</f>
        <v>0</v>
      </c>
      <c r="J13" s="1017">
        <f t="shared" ref="J13" si="47">I13+H13</f>
        <v>0</v>
      </c>
      <c r="K13" s="1018">
        <f ca="1">SUMIF(Posting!$B:$F,A13,Posting!$F:$F)</f>
        <v>6001008</v>
      </c>
      <c r="L13" s="1018">
        <f t="shared" ref="L13" ca="1" si="48">J13-K13</f>
        <v>-6001008</v>
      </c>
      <c r="N13" s="244"/>
    </row>
    <row r="14" spans="1:14" s="4" customFormat="1" x14ac:dyDescent="0.3">
      <c r="A14" s="1051" t="s">
        <v>13240</v>
      </c>
      <c r="B14" s="1017">
        <v>18946080</v>
      </c>
      <c r="C14" s="1063">
        <v>0.15</v>
      </c>
      <c r="D14" s="1017">
        <f>C14*B14</f>
        <v>2841912</v>
      </c>
      <c r="E14" s="1017">
        <f t="shared" ref="E14" si="49">B14-D14</f>
        <v>16104168</v>
      </c>
      <c r="F14" s="1018"/>
      <c r="G14" s="1018"/>
      <c r="H14" s="1018">
        <f t="shared" ref="H14" si="50">G14+F14</f>
        <v>0</v>
      </c>
      <c r="I14" s="1017">
        <f t="shared" ref="I14" si="51">H14*4.5%</f>
        <v>0</v>
      </c>
      <c r="J14" s="1017">
        <f t="shared" ref="J14" si="52">I14+H14</f>
        <v>0</v>
      </c>
      <c r="K14" s="1018">
        <f ca="1">SUMIF(Posting!$B:$F,A14,Posting!$F:$F)</f>
        <v>8907586</v>
      </c>
      <c r="L14" s="1018">
        <f t="shared" ref="L14" ca="1" si="53">J14-K14</f>
        <v>-8907586</v>
      </c>
      <c r="M14" s="4" t="s">
        <v>14195</v>
      </c>
      <c r="N14" s="244"/>
    </row>
    <row r="15" spans="1:14" s="4" customFormat="1" x14ac:dyDescent="0.3">
      <c r="A15" s="1051" t="s">
        <v>14196</v>
      </c>
      <c r="B15" s="1017">
        <v>9488782</v>
      </c>
      <c r="C15" s="1064" t="s">
        <v>12639</v>
      </c>
      <c r="D15" s="1017">
        <f>B15-E15</f>
        <v>1688782</v>
      </c>
      <c r="E15" s="1017">
        <v>7800000</v>
      </c>
      <c r="F15" s="1018"/>
      <c r="G15" s="1018"/>
      <c r="H15" s="1018">
        <f t="shared" ref="H15:H16" si="54">G15+F15</f>
        <v>0</v>
      </c>
      <c r="I15" s="1017">
        <f t="shared" ref="I15:I16" si="55">H15*4.5%</f>
        <v>0</v>
      </c>
      <c r="J15" s="1017">
        <f t="shared" ref="J15:J16" si="56">I15+H15</f>
        <v>0</v>
      </c>
      <c r="K15" s="1018">
        <f ca="1">SUMIF(Posting!$B:$F,A15,Posting!$F:$F)</f>
        <v>9167409</v>
      </c>
      <c r="L15" s="1018">
        <f t="shared" ref="L15:L16" ca="1" si="57">J15-K15</f>
        <v>-9167409</v>
      </c>
      <c r="M15" s="4" t="s">
        <v>14195</v>
      </c>
      <c r="N15" s="244"/>
    </row>
    <row r="16" spans="1:14" s="4" customFormat="1" x14ac:dyDescent="0.3">
      <c r="A16" s="1051" t="s">
        <v>15257</v>
      </c>
      <c r="B16" s="1017"/>
      <c r="C16" s="1063">
        <v>0.1</v>
      </c>
      <c r="D16" s="1017">
        <f>C16*B16</f>
        <v>0</v>
      </c>
      <c r="E16" s="1017">
        <v>21222190.550000001</v>
      </c>
      <c r="F16" s="1018"/>
      <c r="G16" s="1018"/>
      <c r="H16" s="1018">
        <f t="shared" si="54"/>
        <v>0</v>
      </c>
      <c r="I16" s="1017">
        <f t="shared" si="55"/>
        <v>0</v>
      </c>
      <c r="J16" s="1017">
        <f t="shared" si="56"/>
        <v>0</v>
      </c>
      <c r="K16" s="1018">
        <f ca="1">SUMIF(Posting!$B:$F,A16,Posting!$F:$F)</f>
        <v>8508670</v>
      </c>
      <c r="L16" s="1018">
        <f t="shared" ca="1" si="57"/>
        <v>-8508670</v>
      </c>
      <c r="N16" s="244"/>
    </row>
    <row r="17" spans="1:200" s="4" customFormat="1" x14ac:dyDescent="0.3">
      <c r="A17" s="1051" t="s">
        <v>12388</v>
      </c>
      <c r="B17" s="1017"/>
      <c r="C17" s="1063">
        <v>0.1</v>
      </c>
      <c r="D17" s="1017">
        <f>C17*B17</f>
        <v>0</v>
      </c>
      <c r="E17" s="1017">
        <v>38954415.700000003</v>
      </c>
      <c r="F17" s="1018"/>
      <c r="G17" s="1018"/>
      <c r="H17" s="1018">
        <f t="shared" ref="H17:H32" si="58">G17+F17</f>
        <v>0</v>
      </c>
      <c r="I17" s="1017">
        <f t="shared" ref="I17:I32" si="59">H17*4.5%</f>
        <v>0</v>
      </c>
      <c r="J17" s="1017">
        <f t="shared" ref="J17:J30" si="60">I17+H17</f>
        <v>0</v>
      </c>
      <c r="K17" s="1018">
        <f ca="1">SUMIF(Posting!$B:$F,A17,Posting!$F:$F)</f>
        <v>22898454</v>
      </c>
      <c r="L17" s="1018">
        <f t="shared" ref="L17:L32" ca="1" si="61">J17-K17</f>
        <v>-22898454</v>
      </c>
      <c r="N17" s="244"/>
    </row>
    <row r="18" spans="1:200" s="4" customFormat="1" x14ac:dyDescent="0.3">
      <c r="A18" s="1051" t="s">
        <v>12742</v>
      </c>
      <c r="B18" s="1017"/>
      <c r="C18" s="1064"/>
      <c r="D18" s="1017"/>
      <c r="E18" s="1017"/>
      <c r="F18" s="1018"/>
      <c r="G18" s="1018"/>
      <c r="H18" s="1018">
        <f t="shared" si="58"/>
        <v>0</v>
      </c>
      <c r="I18" s="1017">
        <f t="shared" si="59"/>
        <v>0</v>
      </c>
      <c r="J18" s="1017">
        <f t="shared" si="60"/>
        <v>0</v>
      </c>
      <c r="K18" s="1018">
        <f ca="1">SUMIF(Posting!$B:$F,A18,Posting!$F:$F)</f>
        <v>0</v>
      </c>
      <c r="L18" s="1018">
        <f t="shared" ca="1" si="61"/>
        <v>0</v>
      </c>
      <c r="N18" s="244"/>
    </row>
    <row r="19" spans="1:200" s="4" customFormat="1" x14ac:dyDescent="0.3">
      <c r="A19" s="1051" t="s">
        <v>12583</v>
      </c>
      <c r="B19" s="1017"/>
      <c r="C19" s="1063"/>
      <c r="D19" s="1017"/>
      <c r="E19" s="1017">
        <f>B19-D19</f>
        <v>0</v>
      </c>
      <c r="F19" s="1018"/>
      <c r="G19" s="1018"/>
      <c r="H19" s="1018">
        <f>G19+F19</f>
        <v>0</v>
      </c>
      <c r="I19" s="1017">
        <f>H19*4.5%</f>
        <v>0</v>
      </c>
      <c r="J19" s="1017">
        <f>I19+H19</f>
        <v>0</v>
      </c>
      <c r="K19" s="1018">
        <f ca="1">SUMIF(Posting!$B:$F,A19,Posting!$F:$F)</f>
        <v>120000</v>
      </c>
      <c r="L19" s="1018">
        <f ca="1">J19-K19</f>
        <v>-120000</v>
      </c>
      <c r="N19" s="244"/>
    </row>
    <row r="20" spans="1:200" s="4" customFormat="1" x14ac:dyDescent="0.3">
      <c r="A20" s="1051" t="s">
        <v>13636</v>
      </c>
      <c r="B20" s="1017"/>
      <c r="C20" s="1063"/>
      <c r="D20" s="1017">
        <f>C20*B20</f>
        <v>0</v>
      </c>
      <c r="E20" s="1017">
        <f t="shared" ref="E20" si="62">B20-D20</f>
        <v>0</v>
      </c>
      <c r="F20" s="1018">
        <f>773710+395798</f>
        <v>1169508</v>
      </c>
      <c r="G20" s="1018">
        <v>391569</v>
      </c>
      <c r="H20" s="1018">
        <f t="shared" ref="H20" si="63">G20+F20</f>
        <v>1561077</v>
      </c>
      <c r="I20" s="1017">
        <f t="shared" ref="I20" si="64">H20*4.5%</f>
        <v>70248.464999999997</v>
      </c>
      <c r="J20" s="1017">
        <f t="shared" ref="J20" si="65">I20+H20</f>
        <v>1631325.4650000001</v>
      </c>
      <c r="K20" s="1018">
        <f ca="1">SUMIF(Posting!$B:$F,A20,Posting!$F:$F)</f>
        <v>1631326</v>
      </c>
      <c r="L20" s="1018">
        <f t="shared" ref="L20" ca="1" si="66">J20-K20</f>
        <v>-0.53499999991618097</v>
      </c>
      <c r="N20" s="244"/>
    </row>
    <row r="21" spans="1:200" s="4" customFormat="1" x14ac:dyDescent="0.3">
      <c r="A21" s="1051" t="s">
        <v>14154</v>
      </c>
      <c r="B21" s="1017">
        <v>11500000</v>
      </c>
      <c r="C21" s="1063"/>
      <c r="D21" s="1017">
        <f>C21*B21</f>
        <v>0</v>
      </c>
      <c r="E21" s="1017">
        <f t="shared" ref="E21" si="67">B21-D21</f>
        <v>11500000</v>
      </c>
      <c r="F21" s="1018">
        <v>8507790</v>
      </c>
      <c r="G21" s="1018">
        <v>2067598</v>
      </c>
      <c r="H21" s="1018">
        <f t="shared" ref="H21" si="68">G21+F21</f>
        <v>10575388</v>
      </c>
      <c r="I21" s="1017">
        <f t="shared" ref="I21" si="69">H21*4.5%</f>
        <v>475892.45999999996</v>
      </c>
      <c r="J21" s="1017">
        <f t="shared" ref="J21" si="70">I21+H21</f>
        <v>11051280.460000001</v>
      </c>
      <c r="K21" s="1018">
        <f ca="1">SUMIF(Posting!$B:$F,A21,Posting!$F:$F)</f>
        <v>9028164</v>
      </c>
      <c r="L21" s="1018">
        <f t="shared" ref="L21" ca="1" si="71">J21-K21</f>
        <v>2023116.4600000009</v>
      </c>
      <c r="M21" s="4" t="s">
        <v>14195</v>
      </c>
      <c r="N21" s="244"/>
    </row>
    <row r="22" spans="1:200" s="4" customFormat="1" x14ac:dyDescent="0.3">
      <c r="A22" s="1172" t="s">
        <v>13213</v>
      </c>
      <c r="B22" s="1017">
        <v>47244460.5</v>
      </c>
      <c r="C22" s="1063">
        <v>0.08</v>
      </c>
      <c r="D22" s="1017">
        <f t="shared" ref="D22" si="72">C22*B22</f>
        <v>3779556.84</v>
      </c>
      <c r="E22" s="1017">
        <f t="shared" ref="E22" si="73">B22-D22</f>
        <v>43464903.659999996</v>
      </c>
      <c r="F22" s="1018">
        <v>43464904</v>
      </c>
      <c r="G22" s="1018">
        <v>1621492</v>
      </c>
      <c r="H22" s="1018">
        <f t="shared" ref="H22" si="74">G22+F22</f>
        <v>45086396</v>
      </c>
      <c r="I22" s="1017">
        <f t="shared" ref="I22" si="75">H22*4.5%</f>
        <v>2028887.8199999998</v>
      </c>
      <c r="J22" s="1017">
        <f t="shared" ref="J22" si="76">I22+H22</f>
        <v>47115283.82</v>
      </c>
      <c r="K22" s="1018">
        <f ca="1">SUMIF(Posting!$B:$F,A22,Posting!$F:$F)</f>
        <v>34584900</v>
      </c>
      <c r="L22" s="1018">
        <f t="shared" ref="L22" ca="1" si="77">J22-K22</f>
        <v>12530383.82</v>
      </c>
      <c r="M22" s="4" t="s">
        <v>14195</v>
      </c>
      <c r="N22" s="244"/>
    </row>
    <row r="23" spans="1:200" s="4" customFormat="1" x14ac:dyDescent="0.3">
      <c r="A23" s="1051" t="s">
        <v>11586</v>
      </c>
      <c r="B23" s="1017"/>
      <c r="C23" s="1063"/>
      <c r="D23" s="1017"/>
      <c r="E23" s="1017">
        <v>11816000</v>
      </c>
      <c r="F23" s="1018">
        <v>5721872</v>
      </c>
      <c r="G23" s="1018">
        <v>11816000</v>
      </c>
      <c r="H23" s="1018">
        <f>G23+F23</f>
        <v>17537872</v>
      </c>
      <c r="I23" s="1017">
        <f>H23*4.5%</f>
        <v>789204.24</v>
      </c>
      <c r="J23" s="1017">
        <f>I23+H23</f>
        <v>18327076.239999998</v>
      </c>
      <c r="K23" s="1042">
        <f ca="1">SUMIF(Posting!$B:$F,A23,Posting!$F:$F)</f>
        <v>19320233</v>
      </c>
      <c r="L23" s="1018">
        <f ca="1">J23-K23</f>
        <v>-993156.76000000164</v>
      </c>
      <c r="N23" s="244">
        <v>15354400</v>
      </c>
      <c r="O23" s="1023">
        <f ca="1">N23-K23</f>
        <v>-3965833</v>
      </c>
    </row>
    <row r="24" spans="1:200" s="1019" customFormat="1" x14ac:dyDescent="0.3">
      <c r="A24" s="1051" t="s">
        <v>11423</v>
      </c>
      <c r="B24" s="1017"/>
      <c r="C24" s="1063"/>
      <c r="D24" s="1017"/>
      <c r="E24" s="1017">
        <f>B24-D24</f>
        <v>0</v>
      </c>
      <c r="F24" s="1018">
        <v>11760000</v>
      </c>
      <c r="G24" s="1018">
        <v>111360</v>
      </c>
      <c r="H24" s="1018">
        <f>G24+F24</f>
        <v>11871360</v>
      </c>
      <c r="I24" s="1017">
        <f>H24*4.5%</f>
        <v>534211.19999999995</v>
      </c>
      <c r="J24" s="1017">
        <f>I24+H24</f>
        <v>12405571.199999999</v>
      </c>
      <c r="K24" s="1042">
        <f ca="1">SUMIF(Posting!$B:$F,A24,Posting!$F:$F)</f>
        <v>11253125</v>
      </c>
      <c r="L24" s="1018">
        <f ca="1">J24-K24</f>
        <v>1152446.1999999993</v>
      </c>
      <c r="M24" s="4" t="s">
        <v>14195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4" customFormat="1" x14ac:dyDescent="0.3">
      <c r="A25" s="1171" t="s">
        <v>12585</v>
      </c>
      <c r="B25" s="1017">
        <v>5138700</v>
      </c>
      <c r="C25" s="1064" t="s">
        <v>12639</v>
      </c>
      <c r="D25" s="1017">
        <v>138700</v>
      </c>
      <c r="E25" s="1017">
        <f>B25-D25</f>
        <v>5000000</v>
      </c>
      <c r="F25" s="1018">
        <v>5000000</v>
      </c>
      <c r="G25" s="1018">
        <v>139008</v>
      </c>
      <c r="H25" s="1018">
        <f>G25+F25</f>
        <v>5139008</v>
      </c>
      <c r="I25" s="1017">
        <f>H25*4.5%</f>
        <v>231255.36</v>
      </c>
      <c r="J25" s="1017">
        <f>I25+H25</f>
        <v>5370263.3600000003</v>
      </c>
      <c r="K25" s="1042">
        <f ca="1">SUMIF(Posting!$B:$F,A25,Posting!$F:$F)</f>
        <v>2900094</v>
      </c>
      <c r="L25" s="1018">
        <f ca="1">J25-K25</f>
        <v>2470169.3600000003</v>
      </c>
      <c r="M25" s="4" t="s">
        <v>14195</v>
      </c>
      <c r="N25" s="244"/>
    </row>
    <row r="26" spans="1:200" s="4" customFormat="1" x14ac:dyDescent="0.3">
      <c r="A26" s="1171" t="s">
        <v>11864</v>
      </c>
      <c r="B26" s="1017">
        <v>76247089.599999994</v>
      </c>
      <c r="C26" s="1063">
        <v>0.12</v>
      </c>
      <c r="D26" s="1017">
        <f>C26*B26</f>
        <v>9149650.7519999985</v>
      </c>
      <c r="E26" s="1017">
        <f t="shared" ref="E26:E32" si="78">B26-D26</f>
        <v>67097438.847999997</v>
      </c>
      <c r="F26" s="1018"/>
      <c r="G26" s="1018"/>
      <c r="H26" s="1018">
        <f>E26</f>
        <v>67097438.847999997</v>
      </c>
      <c r="I26" s="1017">
        <f t="shared" si="59"/>
        <v>3019384.74816</v>
      </c>
      <c r="J26" s="1017">
        <f t="shared" si="60"/>
        <v>70116823.596159995</v>
      </c>
      <c r="K26" s="1042">
        <f ca="1">SUMIF(Posting!$B:$F,A26,Posting!$F:$F)</f>
        <v>62447124</v>
      </c>
      <c r="L26" s="1018">
        <f t="shared" ca="1" si="61"/>
        <v>7669699.5961599946</v>
      </c>
      <c r="M26" s="4" t="s">
        <v>14195</v>
      </c>
      <c r="N26" s="244"/>
    </row>
    <row r="27" spans="1:200" s="1019" customFormat="1" x14ac:dyDescent="0.3">
      <c r="A27" s="1171" t="s">
        <v>10326</v>
      </c>
      <c r="B27" s="1017"/>
      <c r="C27" s="1063"/>
      <c r="D27" s="1017"/>
      <c r="E27" s="1017">
        <v>9265000</v>
      </c>
      <c r="F27" s="1018">
        <v>9265000</v>
      </c>
      <c r="G27" s="1018">
        <v>1179300</v>
      </c>
      <c r="H27" s="1018">
        <f>G27+E27</f>
        <v>10444300</v>
      </c>
      <c r="I27" s="1017">
        <f t="shared" si="59"/>
        <v>469993.5</v>
      </c>
      <c r="J27" s="1017">
        <f t="shared" si="60"/>
        <v>10914293.5</v>
      </c>
      <c r="K27" s="1042">
        <f ca="1">SUMIF(Posting!$B:$F,A27,Posting!$F:$F)</f>
        <v>9632939</v>
      </c>
      <c r="L27" s="1018">
        <f t="shared" ca="1" si="61"/>
        <v>1281354.5</v>
      </c>
      <c r="M27" s="4"/>
      <c r="N27" s="244">
        <v>8801750</v>
      </c>
      <c r="O27" s="1023">
        <f ca="1">N27-K27</f>
        <v>-831189</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9390</v>
      </c>
      <c r="B28" s="1017">
        <v>9435400</v>
      </c>
      <c r="C28" s="1063"/>
      <c r="D28" s="1017"/>
      <c r="E28" s="1017">
        <f t="shared" si="78"/>
        <v>9435400</v>
      </c>
      <c r="F28" s="1018">
        <v>7634180.5</v>
      </c>
      <c r="G28" s="1018">
        <v>1355781</v>
      </c>
      <c r="H28" s="1018">
        <f t="shared" si="58"/>
        <v>8989961.5</v>
      </c>
      <c r="I28" s="1017">
        <f t="shared" si="59"/>
        <v>404548.26749999996</v>
      </c>
      <c r="J28" s="1017">
        <f t="shared" si="60"/>
        <v>9394509.7675000001</v>
      </c>
      <c r="K28" s="1042">
        <f ca="1">SUMIF(Posting!$B:$F,A28,Posting!$F:$F)</f>
        <v>6590400</v>
      </c>
      <c r="L28" s="1018">
        <f t="shared" ca="1" si="61"/>
        <v>2804109.7675000001</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9495</v>
      </c>
      <c r="B29" s="1017">
        <v>7767350</v>
      </c>
      <c r="C29" s="1063"/>
      <c r="D29" s="1017"/>
      <c r="E29" s="1017">
        <f t="shared" si="78"/>
        <v>7767350</v>
      </c>
      <c r="F29" s="1018">
        <v>4180000</v>
      </c>
      <c r="G29" s="1018">
        <v>657480</v>
      </c>
      <c r="H29" s="1018">
        <f t="shared" si="58"/>
        <v>4837480</v>
      </c>
      <c r="I29" s="1017">
        <f t="shared" si="59"/>
        <v>217686.6</v>
      </c>
      <c r="J29" s="1017">
        <f t="shared" si="60"/>
        <v>5055166.5999999996</v>
      </c>
      <c r="K29" s="1042">
        <f ca="1">SUMIF(Posting!$B:$F,A29,Posting!$F:$F)</f>
        <v>3185630</v>
      </c>
      <c r="L29" s="1018">
        <f t="shared" ca="1" si="61"/>
        <v>1869536.5999999996</v>
      </c>
      <c r="M29" s="4"/>
      <c r="N29" s="244">
        <v>3335630</v>
      </c>
      <c r="O29" s="1023">
        <f ca="1">N29-K29</f>
        <v>150000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8329</v>
      </c>
      <c r="B30" s="1017">
        <v>12161762</v>
      </c>
      <c r="C30" s="1063"/>
      <c r="D30" s="1017"/>
      <c r="E30" s="1017">
        <f t="shared" si="78"/>
        <v>12161762</v>
      </c>
      <c r="F30" s="1018">
        <v>12508883.5</v>
      </c>
      <c r="G30" s="1018">
        <v>1879892</v>
      </c>
      <c r="H30" s="1018">
        <f t="shared" si="58"/>
        <v>14388775.5</v>
      </c>
      <c r="I30" s="1017">
        <f t="shared" si="59"/>
        <v>647494.89749999996</v>
      </c>
      <c r="J30" s="1017">
        <f t="shared" si="60"/>
        <v>15036270.397500001</v>
      </c>
      <c r="K30" s="1042">
        <f ca="1">SUMIF(Posting!$B:$F,A30,Posting!$F:$F)</f>
        <v>15076754</v>
      </c>
      <c r="L30" s="1018">
        <f t="shared" ca="1" si="61"/>
        <v>-40483.602499999106</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x14ac:dyDescent="0.3">
      <c r="A31" s="1171" t="s">
        <v>8034</v>
      </c>
      <c r="B31" s="1017">
        <v>24512695</v>
      </c>
      <c r="C31" s="1063"/>
      <c r="D31" s="1017"/>
      <c r="E31" s="1017">
        <f>B31-D31</f>
        <v>24512695</v>
      </c>
      <c r="F31" s="1018">
        <v>26121171.999999996</v>
      </c>
      <c r="G31" s="1018">
        <v>3571369.0625</v>
      </c>
      <c r="H31" s="1018">
        <f t="shared" si="58"/>
        <v>29692541.062499996</v>
      </c>
      <c r="I31" s="1017">
        <f t="shared" si="59"/>
        <v>1336164.3478124999</v>
      </c>
      <c r="J31" s="1017">
        <f>I31+H31</f>
        <v>31028705.410312496</v>
      </c>
      <c r="K31" s="1042">
        <f ca="1">SUMIF(Posting!$B:$F,A31,Posting!$F:$F)-835500</f>
        <v>31039816</v>
      </c>
      <c r="L31" s="1018">
        <f t="shared" ca="1" si="61"/>
        <v>-11110.589687503874</v>
      </c>
      <c r="M31" s="1023"/>
      <c r="N31" s="244">
        <v>28204816</v>
      </c>
      <c r="O31" s="1023">
        <f ca="1">N31-K31</f>
        <v>-2835000</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1171" t="s">
        <v>8856</v>
      </c>
      <c r="B32" s="1017">
        <v>5842450</v>
      </c>
      <c r="C32" s="1017"/>
      <c r="D32" s="1017">
        <v>188450</v>
      </c>
      <c r="E32" s="1017">
        <f t="shared" si="78"/>
        <v>5654000</v>
      </c>
      <c r="F32" s="1018">
        <v>5866320</v>
      </c>
      <c r="G32" s="1018">
        <v>1099464.3999999999</v>
      </c>
      <c r="H32" s="1018">
        <f t="shared" si="58"/>
        <v>6965784.4000000004</v>
      </c>
      <c r="I32" s="1017">
        <f t="shared" si="59"/>
        <v>313460.29800000001</v>
      </c>
      <c r="J32" s="1017">
        <f>I32+H32</f>
        <v>7279244.6980000008</v>
      </c>
      <c r="K32" s="1042">
        <f ca="1">SUMIF(Posting!$B:$F,A32,Posting!$F:$F)</f>
        <v>7279245</v>
      </c>
      <c r="L32" s="1018">
        <f t="shared" ca="1" si="61"/>
        <v>-0.30199999921023846</v>
      </c>
      <c r="M32" s="4" t="s">
        <v>14195</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19" customFormat="1" hidden="1" x14ac:dyDescent="0.3">
      <c r="A33" s="1171" t="s">
        <v>7914</v>
      </c>
      <c r="B33" s="1017">
        <v>22948040</v>
      </c>
      <c r="C33" s="1085">
        <v>6.3E-2</v>
      </c>
      <c r="D33" s="1017">
        <v>1445726.52</v>
      </c>
      <c r="E33" s="1017">
        <f>B33-D33</f>
        <v>21502313.48</v>
      </c>
      <c r="F33" s="1018">
        <v>22717925.745000001</v>
      </c>
      <c r="G33" s="1018">
        <v>1010566</v>
      </c>
      <c r="H33" s="1018">
        <f>G33+F33</f>
        <v>23728491.745000001</v>
      </c>
      <c r="I33" s="1017">
        <f>H33*4.5%</f>
        <v>1067782.1285250001</v>
      </c>
      <c r="J33" s="1017">
        <f>I33+H33</f>
        <v>24796273.873525001</v>
      </c>
      <c r="K33" s="1042">
        <f ca="1">SUMIF(Posting!$B:$F,A33,Posting!$F:$F)</f>
        <v>26037593</v>
      </c>
      <c r="L33" s="1018">
        <f ca="1">J33-K33</f>
        <v>-1241319.1264749989</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4" customFormat="1" hidden="1" x14ac:dyDescent="0.3">
      <c r="A34" s="1171" t="s">
        <v>9649</v>
      </c>
      <c r="B34" s="1017">
        <v>19265070</v>
      </c>
      <c r="C34" s="1063"/>
      <c r="D34" s="1017"/>
      <c r="E34" s="1017">
        <f>B34-D34</f>
        <v>19265070</v>
      </c>
      <c r="F34" s="1018">
        <f>10683425+1415450</f>
        <v>12098875</v>
      </c>
      <c r="G34" s="1018">
        <v>553023</v>
      </c>
      <c r="H34" s="1018">
        <f>G34+F34</f>
        <v>12651898</v>
      </c>
      <c r="I34" s="1017">
        <f>H34*4.5%</f>
        <v>569335.41</v>
      </c>
      <c r="J34" s="1017">
        <f>I34+H34</f>
        <v>13221233.41</v>
      </c>
      <c r="K34" s="1042">
        <f ca="1">SUMIF(Posting!$B:$F,A34,Posting!$F:$F)</f>
        <v>13223436</v>
      </c>
      <c r="L34" s="1018">
        <f ca="1">J34-K34</f>
        <v>-2202.589999999851</v>
      </c>
      <c r="M34" s="4" t="s">
        <v>15246</v>
      </c>
      <c r="N34" s="244">
        <v>10000000</v>
      </c>
      <c r="O34" s="1023">
        <f ca="1">N34-K34</f>
        <v>-3223436</v>
      </c>
    </row>
    <row r="35" spans="1:200" s="1019" customFormat="1" hidden="1" x14ac:dyDescent="0.3">
      <c r="A35" s="1171" t="s">
        <v>8864</v>
      </c>
      <c r="B35" s="1017">
        <v>14110484</v>
      </c>
      <c r="C35" s="1063">
        <v>7.0000000000000007E-2</v>
      </c>
      <c r="D35" s="1017">
        <f>C35*B35</f>
        <v>987733.88000000012</v>
      </c>
      <c r="E35" s="1017">
        <f t="shared" ref="E35" si="79">B35-D35</f>
        <v>13122750.119999999</v>
      </c>
      <c r="F35" s="1018">
        <v>13470818.6</v>
      </c>
      <c r="G35" s="1018">
        <v>5364025.32</v>
      </c>
      <c r="H35" s="1018">
        <f>G35+F35</f>
        <v>18834843.920000002</v>
      </c>
      <c r="I35" s="1017">
        <f>H35*4.5%</f>
        <v>847567.97640000004</v>
      </c>
      <c r="J35" s="1017">
        <f>I35+H35</f>
        <v>19682411.896400001</v>
      </c>
      <c r="K35" s="1042">
        <v>19682412</v>
      </c>
      <c r="L35" s="1018">
        <f>J35-K35</f>
        <v>-0.10359999909996986</v>
      </c>
      <c r="M35" s="4" t="s">
        <v>15246</v>
      </c>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36" spans="1:200" s="1091" customFormat="1" ht="23.25" customHeight="1" x14ac:dyDescent="0.25">
      <c r="A36" s="1086"/>
      <c r="B36" s="1018"/>
      <c r="C36" s="1087"/>
      <c r="D36" s="1018"/>
      <c r="E36" s="1018"/>
      <c r="F36" s="1088"/>
      <c r="G36" s="1088"/>
      <c r="H36" s="1088"/>
      <c r="I36" s="1018"/>
      <c r="J36" s="1088">
        <f>SUM(J12:J32)</f>
        <v>244725814.51447254</v>
      </c>
      <c r="K36" s="1088">
        <f ca="1">SUM(K9:K32)</f>
        <v>313310738</v>
      </c>
      <c r="L36" s="1067">
        <f ca="1">SUM(L9:L35)</f>
        <v>-69828445.305602491</v>
      </c>
      <c r="M36" s="1089"/>
      <c r="N36" s="1101"/>
      <c r="O36" s="1090"/>
      <c r="P36" s="1090"/>
      <c r="Q36" s="1090"/>
      <c r="R36" s="1090"/>
      <c r="S36" s="1090"/>
      <c r="T36" s="1090"/>
      <c r="U36" s="1090"/>
      <c r="V36" s="1090"/>
      <c r="W36" s="1090"/>
      <c r="X36" s="1090"/>
      <c r="Y36" s="1090"/>
      <c r="Z36" s="1090"/>
      <c r="AA36" s="1090"/>
      <c r="AB36" s="1090"/>
      <c r="AC36" s="1090"/>
      <c r="AD36" s="1090"/>
      <c r="AE36" s="1090"/>
      <c r="AF36" s="1090"/>
      <c r="AG36" s="1090"/>
      <c r="AH36" s="1090"/>
      <c r="AI36" s="1090"/>
      <c r="AJ36" s="1090"/>
      <c r="AK36" s="1090"/>
      <c r="AL36" s="1090"/>
      <c r="AM36" s="1090"/>
      <c r="AN36" s="1090"/>
      <c r="AO36" s="1090"/>
      <c r="AP36" s="1090"/>
      <c r="AQ36" s="1090"/>
      <c r="AR36" s="1090"/>
      <c r="AS36" s="1090"/>
      <c r="AT36" s="1090"/>
      <c r="AU36" s="1090"/>
      <c r="AV36" s="1090"/>
      <c r="AW36" s="1090"/>
      <c r="AX36" s="1090"/>
      <c r="AY36" s="1090"/>
      <c r="AZ36" s="1090"/>
      <c r="BA36" s="1090"/>
      <c r="BB36" s="1090"/>
      <c r="BC36" s="1090"/>
      <c r="BD36" s="1090"/>
      <c r="BE36" s="1090"/>
      <c r="BF36" s="1090"/>
      <c r="BG36" s="1090"/>
      <c r="BH36" s="1090"/>
      <c r="BI36" s="1090"/>
      <c r="BJ36" s="1090"/>
      <c r="BK36" s="1090"/>
      <c r="BL36" s="1090"/>
      <c r="BM36" s="1090"/>
      <c r="BN36" s="1090"/>
      <c r="BO36" s="1090"/>
      <c r="BP36" s="1090"/>
      <c r="BQ36" s="1090"/>
      <c r="BR36" s="1090"/>
      <c r="BS36" s="1090"/>
      <c r="BT36" s="1090"/>
      <c r="BU36" s="1090"/>
      <c r="BV36" s="1090"/>
      <c r="BW36" s="1090"/>
      <c r="BX36" s="1090"/>
      <c r="BY36" s="1090"/>
      <c r="BZ36" s="1090"/>
      <c r="CA36" s="1090"/>
      <c r="CB36" s="1090"/>
      <c r="CC36" s="1090"/>
      <c r="CD36" s="1090"/>
      <c r="CE36" s="1090"/>
      <c r="CF36" s="1090"/>
      <c r="CG36" s="1090"/>
      <c r="CH36" s="1090"/>
      <c r="CI36" s="1090"/>
      <c r="CJ36" s="1090"/>
      <c r="CK36" s="1090"/>
      <c r="CL36" s="1090"/>
      <c r="CM36" s="1090"/>
      <c r="CN36" s="1090"/>
      <c r="CO36" s="1090"/>
      <c r="CP36" s="1090"/>
      <c r="CQ36" s="1090"/>
      <c r="CR36" s="1090"/>
      <c r="CS36" s="1090"/>
      <c r="CT36" s="1090"/>
      <c r="CU36" s="1090"/>
      <c r="CV36" s="1090"/>
      <c r="CW36" s="1090"/>
      <c r="CX36" s="1090"/>
      <c r="CY36" s="1090"/>
      <c r="CZ36" s="1090"/>
      <c r="DA36" s="1090"/>
      <c r="DB36" s="1090"/>
      <c r="DC36" s="1090"/>
      <c r="DD36" s="1090"/>
      <c r="DE36" s="1090"/>
      <c r="DF36" s="1090"/>
      <c r="DG36" s="1090"/>
      <c r="DH36" s="1090"/>
      <c r="DI36" s="1090"/>
      <c r="DJ36" s="1090"/>
      <c r="DK36" s="1090"/>
      <c r="DL36" s="1090"/>
      <c r="DM36" s="1090"/>
      <c r="DN36" s="1090"/>
      <c r="DO36" s="1090"/>
      <c r="DP36" s="1090"/>
      <c r="DQ36" s="1090"/>
      <c r="DR36" s="1090"/>
      <c r="DS36" s="1090"/>
      <c r="DT36" s="1090"/>
      <c r="DU36" s="1090"/>
      <c r="DV36" s="1090"/>
      <c r="DW36" s="1090"/>
      <c r="DX36" s="1090"/>
      <c r="DY36" s="1090"/>
      <c r="DZ36" s="1090"/>
      <c r="EA36" s="1090"/>
      <c r="EB36" s="1090"/>
      <c r="EC36" s="1090"/>
      <c r="ED36" s="1090"/>
      <c r="EE36" s="1090"/>
      <c r="EF36" s="1090"/>
      <c r="EG36" s="1090"/>
      <c r="EH36" s="1090"/>
      <c r="EI36" s="1090"/>
      <c r="EJ36" s="1090"/>
      <c r="EK36" s="1090"/>
      <c r="EL36" s="1090"/>
      <c r="EM36" s="1090"/>
      <c r="EN36" s="1090"/>
      <c r="EO36" s="1090"/>
      <c r="EP36" s="1090"/>
      <c r="EQ36" s="1090"/>
      <c r="ER36" s="1090"/>
      <c r="ES36" s="1090"/>
      <c r="ET36" s="1090"/>
      <c r="EU36" s="1090"/>
      <c r="EV36" s="1090"/>
      <c r="EW36" s="1090"/>
      <c r="EX36" s="1090"/>
      <c r="EY36" s="1090"/>
      <c r="EZ36" s="1090"/>
      <c r="FA36" s="1090"/>
      <c r="FB36" s="1090"/>
      <c r="FC36" s="1090"/>
      <c r="FD36" s="1090"/>
      <c r="FE36" s="1090"/>
      <c r="FF36" s="1090"/>
      <c r="FG36" s="1090"/>
      <c r="FH36" s="1090"/>
      <c r="FI36" s="1090"/>
      <c r="FJ36" s="1090"/>
      <c r="FK36" s="1090"/>
      <c r="FL36" s="1090"/>
      <c r="FM36" s="1090"/>
      <c r="FN36" s="1090"/>
      <c r="FO36" s="1090"/>
      <c r="FP36" s="1090"/>
      <c r="FQ36" s="1090"/>
      <c r="FR36" s="1090"/>
      <c r="FS36" s="1090"/>
      <c r="FT36" s="1090"/>
      <c r="FU36" s="1090"/>
      <c r="FV36" s="1090"/>
      <c r="FW36" s="1090"/>
      <c r="FX36" s="1090"/>
      <c r="FY36" s="1090"/>
      <c r="FZ36" s="1090"/>
      <c r="GA36" s="1090"/>
      <c r="GB36" s="1090"/>
      <c r="GC36" s="1090"/>
      <c r="GD36" s="1090"/>
      <c r="GE36" s="1090"/>
      <c r="GF36" s="1090"/>
      <c r="GG36" s="1090"/>
      <c r="GH36" s="1090"/>
      <c r="GI36" s="1090"/>
      <c r="GJ36" s="1090"/>
      <c r="GK36" s="1090"/>
      <c r="GL36" s="1090"/>
      <c r="GM36" s="1090"/>
      <c r="GN36" s="1090"/>
      <c r="GO36" s="1090"/>
      <c r="GP36" s="1090"/>
      <c r="GQ36" s="1090"/>
      <c r="GR36" s="1090"/>
    </row>
    <row r="37" spans="1:200" s="1019" customFormat="1" x14ac:dyDescent="0.3">
      <c r="A37" s="4"/>
      <c r="B37" s="1020"/>
      <c r="C37" s="1020"/>
      <c r="D37" s="1020"/>
      <c r="E37" s="1020"/>
      <c r="F37" s="1020"/>
      <c r="G37" s="1020"/>
      <c r="H37" s="1020"/>
      <c r="I37" s="1020"/>
      <c r="J37" s="1020"/>
      <c r="K37" s="1020"/>
      <c r="L37" s="1020"/>
      <c r="M37" s="4"/>
      <c r="N37" s="24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row>
    <row r="46" spans="1:200" x14ac:dyDescent="0.3">
      <c r="B46" s="244" t="s">
        <v>15247</v>
      </c>
    </row>
    <row r="48" spans="1:200" x14ac:dyDescent="0.3">
      <c r="B48" s="244" t="s">
        <v>15248</v>
      </c>
    </row>
    <row r="49" spans="2:2" x14ac:dyDescent="0.3">
      <c r="B49" s="244" t="s">
        <v>15249</v>
      </c>
    </row>
    <row r="50" spans="2:2" x14ac:dyDescent="0.3">
      <c r="B50" s="244" t="s">
        <v>15250</v>
      </c>
    </row>
    <row r="51" spans="2:2" x14ac:dyDescent="0.3">
      <c r="B51" s="244" t="s">
        <v>15251</v>
      </c>
    </row>
    <row r="52" spans="2:2" x14ac:dyDescent="0.3">
      <c r="B52" s="244" t="s">
        <v>15252</v>
      </c>
    </row>
    <row r="53" spans="2:2" x14ac:dyDescent="0.3">
      <c r="B53" s="244" t="s">
        <v>15253</v>
      </c>
    </row>
    <row r="54" spans="2:2" x14ac:dyDescent="0.3">
      <c r="B54"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7" formula="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06BB9-E9E2-461F-8250-83E7A6CF9CA6}">
  <dimension ref="A1:GH33"/>
  <sheetViews>
    <sheetView zoomScaleNormal="100" workbookViewId="0">
      <pane ySplit="1" topLeftCell="A2" activePane="bottomLeft" state="frozen"/>
      <selection activeCell="D26" sqref="D26"/>
      <selection pane="bottomLeft" activeCell="B12" sqref="B12"/>
    </sheetView>
  </sheetViews>
  <sheetFormatPr defaultRowHeight="18.75" x14ac:dyDescent="0.3"/>
  <cols>
    <col min="1" max="1" width="52.5703125" style="4" customWidth="1"/>
    <col min="2" max="2" width="36" style="244" customWidth="1"/>
    <col min="3" max="3" width="18.28515625" bestFit="1" customWidth="1"/>
    <col min="4" max="4" width="18.28515625" style="1" bestFit="1" customWidth="1"/>
    <col min="5" max="5" width="18.28515625" bestFit="1" customWidth="1"/>
  </cols>
  <sheetData>
    <row r="1" spans="1:4" ht="23.25" x14ac:dyDescent="0.25">
      <c r="A1" s="1059" t="s">
        <v>10884</v>
      </c>
      <c r="B1" s="1061" t="s">
        <v>16358</v>
      </c>
    </row>
    <row r="2" spans="1:4" s="4" customFormat="1" x14ac:dyDescent="0.3">
      <c r="A2" s="1193" t="s">
        <v>16359</v>
      </c>
      <c r="B2" s="1017">
        <v>455879</v>
      </c>
      <c r="D2" s="244"/>
    </row>
    <row r="3" spans="1:4" s="4" customFormat="1" x14ac:dyDescent="0.3">
      <c r="A3" s="1193" t="s">
        <v>16360</v>
      </c>
      <c r="B3" s="1017">
        <v>1100000</v>
      </c>
      <c r="D3" s="244"/>
    </row>
    <row r="4" spans="1:4" s="4" customFormat="1" x14ac:dyDescent="0.3">
      <c r="A4" s="1193" t="s">
        <v>14154</v>
      </c>
      <c r="B4" s="1017">
        <v>475175.4295263635</v>
      </c>
      <c r="D4" s="244"/>
    </row>
    <row r="5" spans="1:4" s="4" customFormat="1" x14ac:dyDescent="0.3">
      <c r="A5" s="1193" t="s">
        <v>16361</v>
      </c>
      <c r="B5" s="1017">
        <f>1615743/2</f>
        <v>807871.5</v>
      </c>
      <c r="D5" s="244"/>
    </row>
    <row r="6" spans="1:4" s="4" customFormat="1" x14ac:dyDescent="0.3">
      <c r="A6" s="1193" t="s">
        <v>16362</v>
      </c>
      <c r="B6" s="1017">
        <f>681347+115317</f>
        <v>796664</v>
      </c>
      <c r="D6" s="244"/>
    </row>
    <row r="7" spans="1:4" s="4" customFormat="1" x14ac:dyDescent="0.3">
      <c r="A7" s="1194" t="s">
        <v>16363</v>
      </c>
      <c r="B7" s="1017">
        <v>751276</v>
      </c>
      <c r="D7" s="244"/>
    </row>
    <row r="8" spans="1:4" s="4" customFormat="1" x14ac:dyDescent="0.3">
      <c r="A8" s="1193"/>
      <c r="B8" s="1017"/>
      <c r="D8" s="244"/>
    </row>
    <row r="9" spans="1:4" s="4" customFormat="1" x14ac:dyDescent="0.3">
      <c r="A9" s="1193"/>
      <c r="B9" s="1017"/>
      <c r="D9" s="244"/>
    </row>
    <row r="10" spans="1:4" s="4" customFormat="1" x14ac:dyDescent="0.3">
      <c r="A10" s="1193"/>
      <c r="B10" s="1017"/>
      <c r="D10" s="244"/>
    </row>
    <row r="11" spans="1:4" s="4" customFormat="1" x14ac:dyDescent="0.3">
      <c r="A11" s="1193"/>
      <c r="B11" s="1017"/>
      <c r="D11" s="244"/>
    </row>
    <row r="12" spans="1:4" s="4" customFormat="1" x14ac:dyDescent="0.3">
      <c r="A12" s="1193"/>
      <c r="B12" s="1017"/>
      <c r="D12" s="244"/>
    </row>
    <row r="13" spans="1:4" s="4" customFormat="1" x14ac:dyDescent="0.3">
      <c r="A13" s="1193"/>
      <c r="B13" s="1017"/>
      <c r="D13" s="244"/>
    </row>
    <row r="14" spans="1:4" s="4" customFormat="1" x14ac:dyDescent="0.3">
      <c r="A14" s="1193"/>
      <c r="B14" s="1017"/>
      <c r="D14" s="244"/>
    </row>
    <row r="15" spans="1:4" s="4" customFormat="1" x14ac:dyDescent="0.3">
      <c r="A15" s="1193"/>
      <c r="B15" s="1017"/>
      <c r="D15" s="244"/>
    </row>
    <row r="16" spans="1:4" s="4" customFormat="1" x14ac:dyDescent="0.3">
      <c r="A16" s="1193"/>
      <c r="B16" s="1017"/>
      <c r="D16" s="244"/>
    </row>
    <row r="17" spans="1:190" s="4" customFormat="1" x14ac:dyDescent="0.3">
      <c r="A17" s="1193"/>
      <c r="B17" s="1017"/>
      <c r="D17" s="244"/>
    </row>
    <row r="18" spans="1:190" s="4" customFormat="1" x14ac:dyDescent="0.3">
      <c r="A18" s="1193"/>
      <c r="B18" s="1017"/>
      <c r="D18" s="244"/>
    </row>
    <row r="19" spans="1:190" s="4" customFormat="1" x14ac:dyDescent="0.3">
      <c r="A19" s="1193"/>
      <c r="B19" s="1017"/>
      <c r="D19" s="244"/>
      <c r="E19" s="1023"/>
    </row>
    <row r="20" spans="1:190" s="1019" customFormat="1" x14ac:dyDescent="0.3">
      <c r="A20" s="1193"/>
      <c r="B20" s="1017"/>
      <c r="C20" s="4"/>
      <c r="D20" s="24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row>
    <row r="21" spans="1:190" s="4" customFormat="1" x14ac:dyDescent="0.3">
      <c r="A21" s="1171"/>
      <c r="B21" s="1017"/>
      <c r="D21" s="244"/>
    </row>
    <row r="22" spans="1:190" s="4" customFormat="1" x14ac:dyDescent="0.3">
      <c r="A22" s="1171"/>
      <c r="B22" s="1017"/>
      <c r="D22" s="244"/>
    </row>
    <row r="23" spans="1:190" s="1019" customFormat="1" x14ac:dyDescent="0.3">
      <c r="A23" s="1171"/>
      <c r="B23" s="1017"/>
      <c r="C23" s="4"/>
      <c r="D23" s="244"/>
      <c r="E23" s="1023"/>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row>
    <row r="24" spans="1:190" s="1019" customFormat="1" x14ac:dyDescent="0.3">
      <c r="A24" s="1171"/>
      <c r="B24" s="1017"/>
      <c r="C24" s="4"/>
      <c r="D24" s="24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row>
    <row r="25" spans="1:190" s="1019" customFormat="1" x14ac:dyDescent="0.3">
      <c r="A25" s="1171"/>
      <c r="B25" s="1017"/>
      <c r="C25" s="4"/>
      <c r="D25" s="244"/>
      <c r="E25" s="1023"/>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row>
    <row r="26" spans="1:190" s="1019" customFormat="1" x14ac:dyDescent="0.3">
      <c r="A26" s="1171"/>
      <c r="B26" s="1017"/>
      <c r="C26" s="4"/>
      <c r="D26" s="24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row>
    <row r="27" spans="1:190" s="1019" customFormat="1" x14ac:dyDescent="0.3">
      <c r="A27" s="1171"/>
      <c r="B27" s="1017"/>
      <c r="C27" s="1023"/>
      <c r="D27" s="244"/>
      <c r="E27" s="1023"/>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row>
    <row r="28" spans="1:190" s="1019" customFormat="1" x14ac:dyDescent="0.3">
      <c r="A28" s="1171"/>
      <c r="B28" s="1017"/>
      <c r="C28" s="4"/>
      <c r="D28" s="24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row>
    <row r="29" spans="1:190" s="1019" customFormat="1" hidden="1" x14ac:dyDescent="0.3">
      <c r="A29" s="1171" t="s">
        <v>7914</v>
      </c>
      <c r="B29" s="1017">
        <v>22948040</v>
      </c>
      <c r="C29" s="4"/>
      <c r="D29" s="24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row>
    <row r="30" spans="1:190" s="4" customFormat="1" hidden="1" x14ac:dyDescent="0.3">
      <c r="A30" s="1171" t="s">
        <v>9649</v>
      </c>
      <c r="B30" s="1017">
        <v>19265070</v>
      </c>
      <c r="D30" s="244"/>
      <c r="E30" s="1023"/>
    </row>
    <row r="31" spans="1:190" s="1019" customFormat="1" hidden="1" x14ac:dyDescent="0.3">
      <c r="A31" s="1171" t="s">
        <v>8864</v>
      </c>
      <c r="B31" s="1017">
        <v>14110484</v>
      </c>
      <c r="C31" s="4"/>
      <c r="D31" s="24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row>
    <row r="32" spans="1:190" s="1091" customFormat="1" ht="23.25" customHeight="1" x14ac:dyDescent="0.25">
      <c r="A32" s="1086"/>
      <c r="B32" s="1018"/>
      <c r="C32" s="1089"/>
      <c r="D32" s="1101"/>
      <c r="E32" s="1090"/>
      <c r="F32" s="1090"/>
      <c r="G32" s="1090"/>
      <c r="H32" s="1090"/>
      <c r="I32" s="1090"/>
      <c r="J32" s="1090"/>
      <c r="K32" s="1090"/>
      <c r="L32" s="1090"/>
      <c r="M32" s="1090"/>
      <c r="N32" s="1090"/>
      <c r="O32" s="1090"/>
      <c r="P32" s="1090"/>
      <c r="Q32" s="1090"/>
      <c r="R32" s="1090"/>
      <c r="S32" s="1090"/>
      <c r="T32" s="1090"/>
      <c r="U32" s="1090"/>
      <c r="V32" s="1090"/>
      <c r="W32" s="1090"/>
      <c r="X32" s="1090"/>
      <c r="Y32" s="1090"/>
      <c r="Z32" s="1090"/>
      <c r="AA32" s="1090"/>
      <c r="AB32" s="1090"/>
      <c r="AC32" s="1090"/>
      <c r="AD32" s="1090"/>
      <c r="AE32" s="1090"/>
      <c r="AF32" s="1090"/>
      <c r="AG32" s="1090"/>
      <c r="AH32" s="1090"/>
      <c r="AI32" s="1090"/>
      <c r="AJ32" s="1090"/>
      <c r="AK32" s="1090"/>
      <c r="AL32" s="1090"/>
      <c r="AM32" s="1090"/>
      <c r="AN32" s="1090"/>
      <c r="AO32" s="1090"/>
      <c r="AP32" s="1090"/>
      <c r="AQ32" s="1090"/>
      <c r="AR32" s="1090"/>
      <c r="AS32" s="1090"/>
      <c r="AT32" s="1090"/>
      <c r="AU32" s="1090"/>
      <c r="AV32" s="1090"/>
      <c r="AW32" s="1090"/>
      <c r="AX32" s="1090"/>
      <c r="AY32" s="1090"/>
      <c r="AZ32" s="1090"/>
      <c r="BA32" s="1090"/>
      <c r="BB32" s="1090"/>
      <c r="BC32" s="1090"/>
      <c r="BD32" s="1090"/>
      <c r="BE32" s="1090"/>
      <c r="BF32" s="1090"/>
      <c r="BG32" s="1090"/>
      <c r="BH32" s="1090"/>
      <c r="BI32" s="1090"/>
      <c r="BJ32" s="1090"/>
      <c r="BK32" s="1090"/>
      <c r="BL32" s="1090"/>
      <c r="BM32" s="1090"/>
      <c r="BN32" s="1090"/>
      <c r="BO32" s="1090"/>
      <c r="BP32" s="1090"/>
      <c r="BQ32" s="1090"/>
      <c r="BR32" s="1090"/>
      <c r="BS32" s="1090"/>
      <c r="BT32" s="1090"/>
      <c r="BU32" s="1090"/>
      <c r="BV32" s="1090"/>
      <c r="BW32" s="1090"/>
      <c r="BX32" s="1090"/>
      <c r="BY32" s="1090"/>
      <c r="BZ32" s="1090"/>
      <c r="CA32" s="1090"/>
      <c r="CB32" s="1090"/>
      <c r="CC32" s="1090"/>
      <c r="CD32" s="1090"/>
      <c r="CE32" s="1090"/>
      <c r="CF32" s="1090"/>
      <c r="CG32" s="1090"/>
      <c r="CH32" s="1090"/>
      <c r="CI32" s="1090"/>
      <c r="CJ32" s="1090"/>
      <c r="CK32" s="1090"/>
      <c r="CL32" s="1090"/>
      <c r="CM32" s="1090"/>
      <c r="CN32" s="1090"/>
      <c r="CO32" s="1090"/>
      <c r="CP32" s="1090"/>
      <c r="CQ32" s="1090"/>
      <c r="CR32" s="1090"/>
      <c r="CS32" s="1090"/>
      <c r="CT32" s="1090"/>
      <c r="CU32" s="1090"/>
      <c r="CV32" s="1090"/>
      <c r="CW32" s="1090"/>
      <c r="CX32" s="1090"/>
      <c r="CY32" s="1090"/>
      <c r="CZ32" s="1090"/>
      <c r="DA32" s="1090"/>
      <c r="DB32" s="1090"/>
      <c r="DC32" s="1090"/>
      <c r="DD32" s="1090"/>
      <c r="DE32" s="1090"/>
      <c r="DF32" s="1090"/>
      <c r="DG32" s="1090"/>
      <c r="DH32" s="1090"/>
      <c r="DI32" s="1090"/>
      <c r="DJ32" s="1090"/>
      <c r="DK32" s="1090"/>
      <c r="DL32" s="1090"/>
      <c r="DM32" s="1090"/>
      <c r="DN32" s="1090"/>
      <c r="DO32" s="1090"/>
      <c r="DP32" s="1090"/>
      <c r="DQ32" s="1090"/>
      <c r="DR32" s="1090"/>
      <c r="DS32" s="1090"/>
      <c r="DT32" s="1090"/>
      <c r="DU32" s="1090"/>
      <c r="DV32" s="1090"/>
      <c r="DW32" s="1090"/>
      <c r="DX32" s="1090"/>
      <c r="DY32" s="1090"/>
      <c r="DZ32" s="1090"/>
      <c r="EA32" s="1090"/>
      <c r="EB32" s="1090"/>
      <c r="EC32" s="1090"/>
      <c r="ED32" s="1090"/>
      <c r="EE32" s="1090"/>
      <c r="EF32" s="1090"/>
      <c r="EG32" s="1090"/>
      <c r="EH32" s="1090"/>
      <c r="EI32" s="1090"/>
      <c r="EJ32" s="1090"/>
      <c r="EK32" s="1090"/>
      <c r="EL32" s="1090"/>
      <c r="EM32" s="1090"/>
      <c r="EN32" s="1090"/>
      <c r="EO32" s="1090"/>
      <c r="EP32" s="1090"/>
      <c r="EQ32" s="1090"/>
      <c r="ER32" s="1090"/>
      <c r="ES32" s="1090"/>
      <c r="ET32" s="1090"/>
      <c r="EU32" s="1090"/>
      <c r="EV32" s="1090"/>
      <c r="EW32" s="1090"/>
      <c r="EX32" s="1090"/>
      <c r="EY32" s="1090"/>
      <c r="EZ32" s="1090"/>
      <c r="FA32" s="1090"/>
      <c r="FB32" s="1090"/>
      <c r="FC32" s="1090"/>
      <c r="FD32" s="1090"/>
      <c r="FE32" s="1090"/>
      <c r="FF32" s="1090"/>
      <c r="FG32" s="1090"/>
      <c r="FH32" s="1090"/>
      <c r="FI32" s="1090"/>
      <c r="FJ32" s="1090"/>
      <c r="FK32" s="1090"/>
      <c r="FL32" s="1090"/>
      <c r="FM32" s="1090"/>
      <c r="FN32" s="1090"/>
      <c r="FO32" s="1090"/>
      <c r="FP32" s="1090"/>
      <c r="FQ32" s="1090"/>
      <c r="FR32" s="1090"/>
      <c r="FS32" s="1090"/>
      <c r="FT32" s="1090"/>
      <c r="FU32" s="1090"/>
      <c r="FV32" s="1090"/>
      <c r="FW32" s="1090"/>
      <c r="FX32" s="1090"/>
      <c r="FY32" s="1090"/>
      <c r="FZ32" s="1090"/>
      <c r="GA32" s="1090"/>
      <c r="GB32" s="1090"/>
      <c r="GC32" s="1090"/>
      <c r="GD32" s="1090"/>
      <c r="GE32" s="1090"/>
      <c r="GF32" s="1090"/>
      <c r="GG32" s="1090"/>
      <c r="GH32" s="1090"/>
    </row>
    <row r="33" spans="1:190" s="1019" customFormat="1" x14ac:dyDescent="0.3">
      <c r="A33" s="4"/>
      <c r="B33" s="1020"/>
      <c r="C33" s="4"/>
      <c r="D33" s="24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row>
  </sheetData>
  <printOptions horizontalCentered="1" verticalCentered="1"/>
  <pageMargins left="0" right="0" top="0" bottom="0" header="0.31496062992125984" footer="0.31496062992125984"/>
  <pageSetup paperSize="9"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207"/>
      <c r="I4" s="1207"/>
      <c r="J4" s="1207"/>
    </row>
    <row r="5" spans="1:10" ht="24" thickBot="1" x14ac:dyDescent="0.35">
      <c r="A5" s="286" t="s">
        <v>4136</v>
      </c>
      <c r="B5" s="287" t="s">
        <v>4133</v>
      </c>
      <c r="C5" s="287" t="s">
        <v>4134</v>
      </c>
      <c r="D5" s="287" t="s">
        <v>4135</v>
      </c>
      <c r="E5" s="1012" t="s">
        <v>10848</v>
      </c>
      <c r="H5" s="1207"/>
      <c r="I5" s="1207"/>
      <c r="J5" s="1207"/>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416000</v>
      </c>
      <c r="C13" s="289"/>
      <c r="D13" s="289">
        <v>-416000</v>
      </c>
    </row>
    <row r="14" spans="1:10" x14ac:dyDescent="0.3">
      <c r="A14" s="329" t="s">
        <v>8491</v>
      </c>
      <c r="B14" s="289">
        <v>2804000</v>
      </c>
      <c r="C14" s="289"/>
      <c r="D14" s="289">
        <v>-2804000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3630000</v>
      </c>
      <c r="C22" s="289"/>
      <c r="D22" s="289">
        <v>-3630000</v>
      </c>
    </row>
    <row r="23" spans="1:4" x14ac:dyDescent="0.3">
      <c r="A23" s="329" t="s">
        <v>10565</v>
      </c>
      <c r="B23" s="289">
        <v>3206000</v>
      </c>
      <c r="C23" s="289"/>
      <c r="D23" s="289">
        <v>-3206000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11669130</v>
      </c>
      <c r="C29" s="289"/>
      <c r="D29" s="289">
        <v>-11669130</v>
      </c>
    </row>
    <row r="30" spans="1:4" x14ac:dyDescent="0.3">
      <c r="A30" s="288" t="s">
        <v>45</v>
      </c>
      <c r="B30" s="289">
        <v>52343350</v>
      </c>
      <c r="C30" s="289"/>
      <c r="D30" s="289">
        <v>-52343350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26" sqref="A26"/>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15400</v>
      </c>
      <c r="B6" s="1159">
        <v>5285351</v>
      </c>
      <c r="C6" s="1159">
        <v>1588450</v>
      </c>
      <c r="D6" s="1005">
        <v>3696901</v>
      </c>
    </row>
    <row r="7" spans="1:6" x14ac:dyDescent="0.35">
      <c r="A7" s="995" t="s">
        <v>14232</v>
      </c>
      <c r="B7" s="1159">
        <v>4310901</v>
      </c>
      <c r="C7" s="1159">
        <v>2517063</v>
      </c>
      <c r="D7" s="1005">
        <v>1793838</v>
      </c>
    </row>
    <row r="8" spans="1:6" x14ac:dyDescent="0.35">
      <c r="A8" s="995" t="s">
        <v>11068</v>
      </c>
      <c r="B8" s="1159">
        <v>19847961</v>
      </c>
      <c r="C8" s="1159">
        <v>18427123</v>
      </c>
      <c r="D8" s="1005">
        <v>1420838</v>
      </c>
      <c r="F8" s="97"/>
    </row>
    <row r="9" spans="1:6" x14ac:dyDescent="0.35">
      <c r="A9" s="995" t="s">
        <v>14351</v>
      </c>
      <c r="B9" s="1159">
        <v>6128503</v>
      </c>
      <c r="C9" s="1159">
        <v>4941200</v>
      </c>
      <c r="D9" s="1005">
        <v>1187303</v>
      </c>
    </row>
    <row r="10" spans="1:6" x14ac:dyDescent="0.35">
      <c r="A10" s="995" t="s">
        <v>14539</v>
      </c>
      <c r="B10" s="1159">
        <v>3570302</v>
      </c>
      <c r="C10" s="1159">
        <v>2656179</v>
      </c>
      <c r="D10" s="1005">
        <v>914123</v>
      </c>
    </row>
    <row r="11" spans="1:6" x14ac:dyDescent="0.35">
      <c r="A11" s="995" t="s">
        <v>15338</v>
      </c>
      <c r="B11" s="1159">
        <v>3560439</v>
      </c>
      <c r="C11" s="1159">
        <v>2750000</v>
      </c>
      <c r="D11" s="1005">
        <v>810439</v>
      </c>
    </row>
    <row r="12" spans="1:6" x14ac:dyDescent="0.35">
      <c r="A12" s="995" t="s">
        <v>12594</v>
      </c>
      <c r="B12" s="1159">
        <v>2183172</v>
      </c>
      <c r="C12" s="1159">
        <v>1409319</v>
      </c>
      <c r="D12" s="1005">
        <v>773853</v>
      </c>
    </row>
    <row r="13" spans="1:6" x14ac:dyDescent="0.35">
      <c r="A13" s="995" t="s">
        <v>12671</v>
      </c>
      <c r="B13" s="1159">
        <v>4980398</v>
      </c>
      <c r="C13" s="1159">
        <v>4453398</v>
      </c>
      <c r="D13" s="1005">
        <v>527000</v>
      </c>
    </row>
    <row r="14" spans="1:6" x14ac:dyDescent="0.35">
      <c r="A14" s="995" t="s">
        <v>15100</v>
      </c>
      <c r="B14" s="1159">
        <v>859170</v>
      </c>
      <c r="C14" s="1159">
        <v>350000</v>
      </c>
      <c r="D14" s="1005">
        <v>509170</v>
      </c>
    </row>
    <row r="15" spans="1:6" x14ac:dyDescent="0.35">
      <c r="A15" s="995" t="s">
        <v>13098</v>
      </c>
      <c r="B15" s="1159">
        <v>7220520</v>
      </c>
      <c r="C15" s="1159">
        <v>6725520</v>
      </c>
      <c r="D15" s="1005">
        <v>495000</v>
      </c>
    </row>
    <row r="16" spans="1:6" x14ac:dyDescent="0.35">
      <c r="A16" s="995" t="s">
        <v>13240</v>
      </c>
      <c r="B16" s="1159">
        <v>3809320</v>
      </c>
      <c r="C16" s="1159">
        <v>3439938</v>
      </c>
      <c r="D16" s="1005">
        <v>369382</v>
      </c>
    </row>
    <row r="17" spans="1:4" x14ac:dyDescent="0.35">
      <c r="A17" s="995" t="s">
        <v>7801</v>
      </c>
      <c r="B17" s="1159">
        <v>1446185</v>
      </c>
      <c r="C17" s="1159">
        <v>1084340</v>
      </c>
      <c r="D17" s="1005">
        <v>361845</v>
      </c>
    </row>
    <row r="18" spans="1:4" x14ac:dyDescent="0.35">
      <c r="A18" s="995" t="s">
        <v>13213</v>
      </c>
      <c r="B18" s="1159">
        <v>9553750</v>
      </c>
      <c r="C18" s="1159">
        <v>9246000</v>
      </c>
      <c r="D18" s="1005">
        <v>307750</v>
      </c>
    </row>
    <row r="19" spans="1:4" x14ac:dyDescent="0.35">
      <c r="A19" s="995" t="s">
        <v>6503</v>
      </c>
      <c r="B19" s="1159">
        <v>2909798</v>
      </c>
      <c r="C19" s="1159">
        <v>2607329</v>
      </c>
      <c r="D19" s="1005">
        <v>302469</v>
      </c>
    </row>
    <row r="20" spans="1:4" x14ac:dyDescent="0.35">
      <c r="A20" s="995" t="s">
        <v>15257</v>
      </c>
      <c r="B20" s="1159">
        <v>464427</v>
      </c>
      <c r="C20" s="1159">
        <v>214518</v>
      </c>
      <c r="D20" s="1005">
        <v>249909</v>
      </c>
    </row>
    <row r="21" spans="1:4" x14ac:dyDescent="0.35">
      <c r="A21" s="995" t="s">
        <v>15310</v>
      </c>
      <c r="B21" s="1159">
        <v>1585201</v>
      </c>
      <c r="C21" s="1159">
        <v>1338000</v>
      </c>
      <c r="D21" s="1005">
        <v>247201</v>
      </c>
    </row>
    <row r="22" spans="1:4" x14ac:dyDescent="0.35">
      <c r="A22" s="995" t="s">
        <v>15260</v>
      </c>
      <c r="B22" s="1159">
        <v>528269</v>
      </c>
      <c r="C22" s="1159">
        <v>304456</v>
      </c>
      <c r="D22" s="1005">
        <v>223813</v>
      </c>
    </row>
    <row r="23" spans="1:4" x14ac:dyDescent="0.35">
      <c r="A23" s="995" t="s">
        <v>12783</v>
      </c>
      <c r="B23" s="1159">
        <v>2400664</v>
      </c>
      <c r="C23" s="1159">
        <v>2230664</v>
      </c>
      <c r="D23" s="1005">
        <v>170000</v>
      </c>
    </row>
    <row r="24" spans="1:4" x14ac:dyDescent="0.35">
      <c r="A24" s="995" t="s">
        <v>13475</v>
      </c>
      <c r="B24" s="1159">
        <v>177451</v>
      </c>
      <c r="C24" s="1159">
        <v>77451</v>
      </c>
      <c r="D24" s="1005">
        <v>100000</v>
      </c>
    </row>
    <row r="25" spans="1:4" x14ac:dyDescent="0.35">
      <c r="A25" s="995" t="s">
        <v>14596</v>
      </c>
      <c r="B25" s="1159">
        <v>385366</v>
      </c>
      <c r="C25" s="1159">
        <v>292744</v>
      </c>
      <c r="D25" s="1005">
        <v>92622</v>
      </c>
    </row>
    <row r="26" spans="1:4" x14ac:dyDescent="0.35">
      <c r="A26" s="995" t="s">
        <v>16111</v>
      </c>
      <c r="B26" s="1159">
        <v>72250</v>
      </c>
      <c r="C26" s="1159"/>
      <c r="D26" s="1005">
        <v>72250</v>
      </c>
    </row>
    <row r="27" spans="1:4" x14ac:dyDescent="0.35">
      <c r="A27" s="995" t="s">
        <v>10284</v>
      </c>
      <c r="B27" s="1159">
        <v>1585166</v>
      </c>
      <c r="C27" s="1159">
        <v>1556673</v>
      </c>
      <c r="D27" s="1005">
        <v>28493</v>
      </c>
    </row>
    <row r="28" spans="1:4" x14ac:dyDescent="0.35">
      <c r="A28" s="995" t="s">
        <v>16268</v>
      </c>
      <c r="B28" s="1159">
        <v>19050</v>
      </c>
      <c r="C28" s="1159"/>
      <c r="D28" s="1005">
        <v>19050</v>
      </c>
    </row>
    <row r="29" spans="1:4" x14ac:dyDescent="0.35">
      <c r="A29" s="1092" t="s">
        <v>7240</v>
      </c>
      <c r="B29" s="1159">
        <v>19050</v>
      </c>
      <c r="C29" s="1159"/>
      <c r="D29" s="1005">
        <v>19050</v>
      </c>
    </row>
    <row r="30" spans="1:4" x14ac:dyDescent="0.35">
      <c r="A30" s="995" t="s">
        <v>11</v>
      </c>
      <c r="B30" s="1159">
        <v>190221</v>
      </c>
      <c r="C30" s="1159">
        <v>171670</v>
      </c>
      <c r="D30" s="1005">
        <v>18551</v>
      </c>
    </row>
    <row r="31" spans="1:4" x14ac:dyDescent="0.35">
      <c r="A31" s="995" t="s">
        <v>15033</v>
      </c>
      <c r="B31" s="1159">
        <v>1747659</v>
      </c>
      <c r="C31" s="1159">
        <v>1737377</v>
      </c>
      <c r="D31" s="1005">
        <v>10282</v>
      </c>
    </row>
    <row r="32" spans="1:4" x14ac:dyDescent="0.35">
      <c r="A32" s="995" t="s">
        <v>11423</v>
      </c>
      <c r="B32" s="1159">
        <v>1135859</v>
      </c>
      <c r="C32" s="1159">
        <v>1130315</v>
      </c>
      <c r="D32" s="1005">
        <v>5544</v>
      </c>
    </row>
    <row r="33" spans="1:4" x14ac:dyDescent="0.35">
      <c r="A33" s="995" t="s">
        <v>8068</v>
      </c>
      <c r="B33" s="1159">
        <v>142848</v>
      </c>
      <c r="C33" s="1159">
        <v>142848</v>
      </c>
      <c r="D33" s="1005">
        <v>0</v>
      </c>
    </row>
    <row r="34" spans="1:4" hidden="1" x14ac:dyDescent="0.35">
      <c r="A34" s="995" t="s">
        <v>12211</v>
      </c>
      <c r="B34" s="1159">
        <v>110000</v>
      </c>
      <c r="C34" s="1159">
        <v>110000</v>
      </c>
      <c r="D34" s="1005">
        <v>0</v>
      </c>
    </row>
    <row r="35" spans="1:4" hidden="1" x14ac:dyDescent="0.35">
      <c r="A35" s="995" t="s">
        <v>10459</v>
      </c>
      <c r="B35" s="1159">
        <v>1683705</v>
      </c>
      <c r="C35" s="1159">
        <v>1683705</v>
      </c>
      <c r="D35" s="1005">
        <v>0</v>
      </c>
    </row>
    <row r="36" spans="1:4" hidden="1" x14ac:dyDescent="0.35">
      <c r="A36" s="995" t="s">
        <v>154</v>
      </c>
      <c r="B36" s="1159">
        <v>252400</v>
      </c>
      <c r="C36" s="1159">
        <v>252400</v>
      </c>
      <c r="D36" s="1005">
        <v>0</v>
      </c>
    </row>
    <row r="37" spans="1:4" hidden="1" x14ac:dyDescent="0.35">
      <c r="A37" s="995" t="s">
        <v>13519</v>
      </c>
      <c r="B37" s="1159">
        <v>1192404</v>
      </c>
      <c r="C37" s="1159">
        <v>1192404</v>
      </c>
      <c r="D37" s="1005">
        <v>0</v>
      </c>
    </row>
    <row r="38" spans="1:4" hidden="1" x14ac:dyDescent="0.35">
      <c r="A38" s="995" t="s">
        <v>394</v>
      </c>
      <c r="B38" s="1159">
        <v>51141</v>
      </c>
      <c r="C38" s="1159">
        <v>51141</v>
      </c>
      <c r="D38" s="1005">
        <v>0</v>
      </c>
    </row>
    <row r="39" spans="1:4" hidden="1" x14ac:dyDescent="0.35">
      <c r="A39" s="995" t="s">
        <v>9495</v>
      </c>
      <c r="B39" s="1159">
        <v>69638</v>
      </c>
      <c r="C39" s="1159">
        <v>69638</v>
      </c>
      <c r="D39" s="1005">
        <v>0</v>
      </c>
    </row>
    <row r="40" spans="1:4" hidden="1" x14ac:dyDescent="0.35">
      <c r="A40" s="995" t="s">
        <v>82</v>
      </c>
      <c r="B40" s="1159">
        <v>732794</v>
      </c>
      <c r="C40" s="1159">
        <v>732794</v>
      </c>
      <c r="D40" s="1005">
        <v>0</v>
      </c>
    </row>
    <row r="41" spans="1:4" hidden="1" x14ac:dyDescent="0.35">
      <c r="A41" s="995" t="s">
        <v>10986</v>
      </c>
      <c r="B41" s="1159">
        <v>69890</v>
      </c>
      <c r="C41" s="1159">
        <v>69890</v>
      </c>
      <c r="D41" s="1005">
        <v>0</v>
      </c>
    </row>
    <row r="42" spans="1:4" hidden="1" x14ac:dyDescent="0.35">
      <c r="A42" s="995" t="s">
        <v>672</v>
      </c>
      <c r="B42" s="1159">
        <v>629934</v>
      </c>
      <c r="C42" s="1159">
        <v>629934</v>
      </c>
      <c r="D42" s="1005">
        <v>0</v>
      </c>
    </row>
    <row r="43" spans="1:4" hidden="1" x14ac:dyDescent="0.35">
      <c r="A43" s="995" t="s">
        <v>2088</v>
      </c>
      <c r="B43" s="1159">
        <v>64441</v>
      </c>
      <c r="C43" s="1159">
        <v>64441</v>
      </c>
      <c r="D43" s="1005">
        <v>0</v>
      </c>
    </row>
    <row r="44" spans="1:4" hidden="1" x14ac:dyDescent="0.35">
      <c r="A44" s="995" t="s">
        <v>464</v>
      </c>
      <c r="B44" s="1159">
        <v>3188510</v>
      </c>
      <c r="C44" s="1159">
        <v>3188510</v>
      </c>
      <c r="D44" s="1005">
        <v>0</v>
      </c>
    </row>
    <row r="45" spans="1:4" hidden="1" x14ac:dyDescent="0.35">
      <c r="A45" s="995" t="s">
        <v>130</v>
      </c>
      <c r="B45" s="1159">
        <v>624947</v>
      </c>
      <c r="C45" s="1159">
        <v>624947</v>
      </c>
      <c r="D45" s="1005">
        <v>0</v>
      </c>
    </row>
    <row r="46" spans="1:4" hidden="1" x14ac:dyDescent="0.35">
      <c r="A46" s="995" t="s">
        <v>768</v>
      </c>
      <c r="B46" s="1159">
        <v>190145</v>
      </c>
      <c r="C46" s="1159">
        <v>190145</v>
      </c>
      <c r="D46" s="1005">
        <v>0</v>
      </c>
    </row>
    <row r="47" spans="1:4" hidden="1" x14ac:dyDescent="0.35">
      <c r="A47" s="995" t="s">
        <v>8645</v>
      </c>
      <c r="B47" s="1159">
        <v>11292323</v>
      </c>
      <c r="C47" s="1159">
        <v>11292323</v>
      </c>
      <c r="D47" s="1005">
        <v>0</v>
      </c>
    </row>
    <row r="48" spans="1:4" hidden="1" x14ac:dyDescent="0.35">
      <c r="A48" s="995" t="s">
        <v>1086</v>
      </c>
      <c r="B48" s="1159">
        <v>88730</v>
      </c>
      <c r="C48" s="1159">
        <v>88730</v>
      </c>
      <c r="D48" s="1005">
        <v>0</v>
      </c>
    </row>
    <row r="49" spans="1:4" hidden="1" x14ac:dyDescent="0.35">
      <c r="A49" s="995" t="s">
        <v>12251</v>
      </c>
      <c r="B49" s="1159">
        <v>1278570</v>
      </c>
      <c r="C49" s="1159">
        <v>1278570</v>
      </c>
      <c r="D49" s="1005">
        <v>0</v>
      </c>
    </row>
    <row r="50" spans="1:4" hidden="1" x14ac:dyDescent="0.35">
      <c r="A50" s="995" t="s">
        <v>1205</v>
      </c>
      <c r="B50" s="1159">
        <v>263340</v>
      </c>
      <c r="C50" s="1159">
        <v>263340</v>
      </c>
      <c r="D50" s="1005">
        <v>0</v>
      </c>
    </row>
    <row r="51" spans="1:4" hidden="1" x14ac:dyDescent="0.35">
      <c r="A51" s="995" t="s">
        <v>9344</v>
      </c>
      <c r="B51" s="1159">
        <v>4450511</v>
      </c>
      <c r="C51" s="1159">
        <v>4450511</v>
      </c>
      <c r="D51" s="1005">
        <v>0</v>
      </c>
    </row>
    <row r="52" spans="1:4" hidden="1" x14ac:dyDescent="0.35">
      <c r="A52" s="995" t="s">
        <v>1492</v>
      </c>
      <c r="B52" s="1159">
        <v>188750</v>
      </c>
      <c r="C52" s="1159">
        <v>188750</v>
      </c>
      <c r="D52" s="1005">
        <v>0</v>
      </c>
    </row>
    <row r="53" spans="1:4" hidden="1" x14ac:dyDescent="0.35">
      <c r="A53" s="995" t="s">
        <v>11586</v>
      </c>
      <c r="B53" s="1159">
        <v>1897732</v>
      </c>
      <c r="C53" s="1159">
        <v>1897732</v>
      </c>
      <c r="D53" s="1005">
        <v>0</v>
      </c>
    </row>
    <row r="54" spans="1:4" hidden="1" x14ac:dyDescent="0.35">
      <c r="A54" s="995" t="s">
        <v>33</v>
      </c>
      <c r="B54" s="1159">
        <v>569111</v>
      </c>
      <c r="C54" s="1159">
        <v>569111</v>
      </c>
      <c r="D54" s="1005">
        <v>0</v>
      </c>
    </row>
    <row r="55" spans="1:4" hidden="1" x14ac:dyDescent="0.35">
      <c r="A55" s="995" t="s">
        <v>2226</v>
      </c>
      <c r="B55" s="1159">
        <v>381380</v>
      </c>
      <c r="C55" s="1159">
        <v>381380</v>
      </c>
      <c r="D55" s="1005">
        <v>0</v>
      </c>
    </row>
    <row r="56" spans="1:4" hidden="1" x14ac:dyDescent="0.35">
      <c r="A56" s="995" t="s">
        <v>1806</v>
      </c>
      <c r="B56" s="1159">
        <v>4800</v>
      </c>
      <c r="C56" s="1159">
        <v>4800</v>
      </c>
      <c r="D56" s="1005">
        <v>0</v>
      </c>
    </row>
    <row r="57" spans="1:4" hidden="1" x14ac:dyDescent="0.35">
      <c r="A57" s="995" t="s">
        <v>962</v>
      </c>
      <c r="B57" s="1159">
        <v>144342</v>
      </c>
      <c r="C57" s="1159">
        <v>144342</v>
      </c>
      <c r="D57" s="1005">
        <v>0</v>
      </c>
    </row>
    <row r="58" spans="1:4" hidden="1" x14ac:dyDescent="0.35">
      <c r="A58" s="995" t="s">
        <v>1690</v>
      </c>
      <c r="B58" s="1159">
        <v>13508</v>
      </c>
      <c r="C58" s="1159">
        <v>13508</v>
      </c>
      <c r="D58" s="1005">
        <v>0</v>
      </c>
    </row>
    <row r="59" spans="1:4" hidden="1" x14ac:dyDescent="0.35">
      <c r="A59" s="995" t="s">
        <v>1202</v>
      </c>
      <c r="B59" s="1159">
        <v>59350</v>
      </c>
      <c r="C59" s="1159">
        <v>59350</v>
      </c>
      <c r="D59" s="1005">
        <v>0</v>
      </c>
    </row>
    <row r="60" spans="1:4" hidden="1" x14ac:dyDescent="0.35">
      <c r="A60" s="995" t="s">
        <v>2022</v>
      </c>
      <c r="B60" s="1159">
        <v>290962</v>
      </c>
      <c r="C60" s="1159">
        <v>290962</v>
      </c>
      <c r="D60" s="1005">
        <v>0</v>
      </c>
    </row>
    <row r="61" spans="1:4" hidden="1" x14ac:dyDescent="0.35">
      <c r="A61" s="995" t="s">
        <v>38</v>
      </c>
      <c r="B61" s="1159">
        <v>110704</v>
      </c>
      <c r="C61" s="1159">
        <v>110704</v>
      </c>
      <c r="D61" s="1005">
        <v>0</v>
      </c>
    </row>
    <row r="62" spans="1:4" hidden="1" x14ac:dyDescent="0.35">
      <c r="A62" s="995" t="s">
        <v>32</v>
      </c>
      <c r="B62" s="1159">
        <v>327433</v>
      </c>
      <c r="C62" s="1159">
        <v>327433</v>
      </c>
      <c r="D62" s="1005">
        <v>0</v>
      </c>
    </row>
    <row r="63" spans="1:4" hidden="1" x14ac:dyDescent="0.35">
      <c r="A63" s="995" t="s">
        <v>8547</v>
      </c>
      <c r="B63" s="1159">
        <v>2892546</v>
      </c>
      <c r="C63" s="1159">
        <v>2892546</v>
      </c>
      <c r="D63" s="1005">
        <v>0</v>
      </c>
    </row>
    <row r="64" spans="1:4" hidden="1" x14ac:dyDescent="0.35">
      <c r="A64" s="995" t="s">
        <v>2042</v>
      </c>
      <c r="B64" s="1159">
        <v>91259</v>
      </c>
      <c r="C64" s="1159">
        <v>91259</v>
      </c>
      <c r="D64" s="1005">
        <v>0</v>
      </c>
    </row>
    <row r="65" spans="1:4" hidden="1" x14ac:dyDescent="0.35">
      <c r="A65" s="995" t="s">
        <v>8864</v>
      </c>
      <c r="B65" s="1159">
        <v>2901296</v>
      </c>
      <c r="C65" s="1159">
        <v>2901296</v>
      </c>
      <c r="D65" s="1005">
        <v>0</v>
      </c>
    </row>
    <row r="66" spans="1:4" hidden="1" x14ac:dyDescent="0.35">
      <c r="A66" s="995" t="s">
        <v>2262</v>
      </c>
      <c r="B66" s="1159">
        <v>81323</v>
      </c>
      <c r="C66" s="1159">
        <v>81323</v>
      </c>
      <c r="D66" s="1005">
        <v>0</v>
      </c>
    </row>
    <row r="67" spans="1:4" hidden="1" x14ac:dyDescent="0.35">
      <c r="A67" s="995" t="s">
        <v>9757</v>
      </c>
      <c r="B67" s="1159">
        <v>6398047</v>
      </c>
      <c r="C67" s="1159">
        <v>6398047</v>
      </c>
      <c r="D67" s="1005">
        <v>0</v>
      </c>
    </row>
    <row r="68" spans="1:4" hidden="1" x14ac:dyDescent="0.35">
      <c r="A68" s="995" t="s">
        <v>2403</v>
      </c>
      <c r="B68" s="1159">
        <v>907</v>
      </c>
      <c r="C68" s="1159">
        <v>907</v>
      </c>
      <c r="D68" s="1005">
        <v>0</v>
      </c>
    </row>
    <row r="69" spans="1:4" hidden="1" x14ac:dyDescent="0.35">
      <c r="A69" s="995" t="s">
        <v>2270</v>
      </c>
      <c r="B69" s="1159">
        <v>166908</v>
      </c>
      <c r="C69" s="1159">
        <v>166908</v>
      </c>
      <c r="D69" s="1005">
        <v>0</v>
      </c>
    </row>
    <row r="70" spans="1:4" hidden="1" x14ac:dyDescent="0.35">
      <c r="A70" s="995" t="s">
        <v>2547</v>
      </c>
      <c r="B70" s="1159">
        <v>42578</v>
      </c>
      <c r="C70" s="1159">
        <v>42578</v>
      </c>
      <c r="D70" s="1005">
        <v>0</v>
      </c>
    </row>
    <row r="71" spans="1:4" hidden="1" x14ac:dyDescent="0.35">
      <c r="A71" s="995" t="s">
        <v>10559</v>
      </c>
      <c r="B71" s="1159">
        <v>1846282</v>
      </c>
      <c r="C71" s="1159">
        <v>1846282</v>
      </c>
      <c r="D71" s="1005">
        <v>0</v>
      </c>
    </row>
    <row r="72" spans="1:4" hidden="1" x14ac:dyDescent="0.35">
      <c r="A72" s="995" t="s">
        <v>2651</v>
      </c>
      <c r="B72" s="1159">
        <v>9647104</v>
      </c>
      <c r="C72" s="1159">
        <v>9647104</v>
      </c>
      <c r="D72" s="1005">
        <v>0</v>
      </c>
    </row>
    <row r="73" spans="1:4" hidden="1" x14ac:dyDescent="0.35">
      <c r="A73" s="995" t="s">
        <v>10564</v>
      </c>
      <c r="B73" s="1159">
        <v>21004486</v>
      </c>
      <c r="C73" s="1159">
        <v>21004486</v>
      </c>
      <c r="D73" s="1005">
        <v>0</v>
      </c>
    </row>
    <row r="74" spans="1:4" s="1006" customFormat="1" hidden="1" x14ac:dyDescent="0.35">
      <c r="A74" s="995" t="s">
        <v>2318</v>
      </c>
      <c r="B74" s="1159">
        <v>39773</v>
      </c>
      <c r="C74" s="1159">
        <v>39773</v>
      </c>
      <c r="D74" s="1005">
        <v>0</v>
      </c>
    </row>
    <row r="75" spans="1:4" hidden="1" x14ac:dyDescent="0.35">
      <c r="A75" s="995" t="s">
        <v>11249</v>
      </c>
      <c r="B75" s="1159">
        <v>34476</v>
      </c>
      <c r="C75" s="1159">
        <v>34476</v>
      </c>
      <c r="D75" s="1005">
        <v>0</v>
      </c>
    </row>
    <row r="76" spans="1:4" hidden="1" x14ac:dyDescent="0.35">
      <c r="A76" s="995" t="s">
        <v>3383</v>
      </c>
      <c r="B76" s="1159">
        <v>4145</v>
      </c>
      <c r="C76" s="1159">
        <v>4145</v>
      </c>
      <c r="D76" s="1005">
        <v>0</v>
      </c>
    </row>
    <row r="77" spans="1:4" hidden="1" x14ac:dyDescent="0.35">
      <c r="A77" s="995" t="s">
        <v>11864</v>
      </c>
      <c r="B77" s="1159">
        <v>19281345</v>
      </c>
      <c r="C77" s="1159">
        <v>19281345</v>
      </c>
      <c r="D77" s="1005">
        <v>0</v>
      </c>
    </row>
    <row r="78" spans="1:4" hidden="1" x14ac:dyDescent="0.35">
      <c r="A78" s="995" t="s">
        <v>3400</v>
      </c>
      <c r="B78" s="1159">
        <v>25920</v>
      </c>
      <c r="C78" s="1159">
        <v>25920</v>
      </c>
      <c r="D78" s="1005">
        <v>0</v>
      </c>
    </row>
    <row r="79" spans="1:4" hidden="1" x14ac:dyDescent="0.35">
      <c r="A79" s="995" t="s">
        <v>1399</v>
      </c>
      <c r="B79" s="1159">
        <v>26199453</v>
      </c>
      <c r="C79" s="1159">
        <v>26199453</v>
      </c>
      <c r="D79" s="1005">
        <v>0</v>
      </c>
    </row>
    <row r="80" spans="1:4" hidden="1" x14ac:dyDescent="0.35">
      <c r="A80" s="995" t="s">
        <v>3621</v>
      </c>
      <c r="B80" s="1159">
        <v>1205380</v>
      </c>
      <c r="C80" s="1159">
        <v>1205380</v>
      </c>
      <c r="D80" s="1005">
        <v>0</v>
      </c>
    </row>
    <row r="81" spans="1:4" hidden="1" x14ac:dyDescent="0.35">
      <c r="A81" s="995" t="s">
        <v>1396</v>
      </c>
      <c r="B81" s="1159">
        <v>3227014</v>
      </c>
      <c r="C81" s="1159">
        <v>3227014</v>
      </c>
      <c r="D81" s="1005">
        <v>0</v>
      </c>
    </row>
    <row r="82" spans="1:4" hidden="1" x14ac:dyDescent="0.35">
      <c r="A82" s="995" t="s">
        <v>1675</v>
      </c>
      <c r="B82" s="1159">
        <v>155133</v>
      </c>
      <c r="C82" s="1159">
        <v>155133</v>
      </c>
      <c r="D82" s="1005">
        <v>0</v>
      </c>
    </row>
    <row r="83" spans="1:4" hidden="1" x14ac:dyDescent="0.35">
      <c r="A83" s="995" t="s">
        <v>13453</v>
      </c>
      <c r="B83" s="1159">
        <v>260520</v>
      </c>
      <c r="C83" s="1159">
        <v>260520</v>
      </c>
      <c r="D83" s="1005">
        <v>0</v>
      </c>
    </row>
    <row r="84" spans="1:4" hidden="1" x14ac:dyDescent="0.35">
      <c r="A84" s="995" t="s">
        <v>18</v>
      </c>
      <c r="B84" s="1159">
        <v>150590</v>
      </c>
      <c r="C84" s="1159">
        <v>150590</v>
      </c>
      <c r="D84" s="1005">
        <v>0</v>
      </c>
    </row>
    <row r="85" spans="1:4" hidden="1" x14ac:dyDescent="0.35">
      <c r="A85" s="995" t="s">
        <v>13636</v>
      </c>
      <c r="B85" s="1159">
        <v>69559</v>
      </c>
      <c r="C85" s="1159">
        <v>69559</v>
      </c>
      <c r="D85" s="1005">
        <v>0</v>
      </c>
    </row>
    <row r="86" spans="1:4" hidden="1" x14ac:dyDescent="0.35">
      <c r="A86" s="995" t="s">
        <v>4720</v>
      </c>
      <c r="B86" s="1159">
        <v>644100</v>
      </c>
      <c r="C86" s="1159">
        <v>644100</v>
      </c>
      <c r="D86" s="1005">
        <v>0</v>
      </c>
    </row>
    <row r="87" spans="1:4" hidden="1" x14ac:dyDescent="0.35">
      <c r="A87" s="995" t="s">
        <v>13904</v>
      </c>
      <c r="B87" s="1159">
        <v>261500</v>
      </c>
      <c r="C87" s="1159">
        <v>261500</v>
      </c>
      <c r="D87" s="1005">
        <v>0</v>
      </c>
    </row>
    <row r="88" spans="1:4" hidden="1" x14ac:dyDescent="0.35">
      <c r="A88" s="995" t="s">
        <v>4883</v>
      </c>
      <c r="B88" s="1159">
        <v>262657</v>
      </c>
      <c r="C88" s="1159">
        <v>262657</v>
      </c>
      <c r="D88" s="1005">
        <v>0</v>
      </c>
    </row>
    <row r="89" spans="1:4" hidden="1" x14ac:dyDescent="0.35">
      <c r="A89" s="995" t="s">
        <v>1214</v>
      </c>
      <c r="B89" s="1159">
        <v>258956</v>
      </c>
      <c r="C89" s="1159">
        <v>258956</v>
      </c>
      <c r="D89" s="1005">
        <v>0</v>
      </c>
    </row>
    <row r="90" spans="1:4" hidden="1" x14ac:dyDescent="0.35">
      <c r="A90" s="995" t="s">
        <v>5051</v>
      </c>
      <c r="B90" s="1159">
        <v>206944</v>
      </c>
      <c r="C90" s="1159">
        <v>206944</v>
      </c>
      <c r="D90" s="1005">
        <v>0</v>
      </c>
    </row>
    <row r="91" spans="1:4" hidden="1" x14ac:dyDescent="0.35">
      <c r="A91" s="995" t="s">
        <v>44</v>
      </c>
      <c r="B91" s="1159">
        <v>10000</v>
      </c>
      <c r="C91" s="1159">
        <v>10000</v>
      </c>
      <c r="D91" s="1005">
        <v>0</v>
      </c>
    </row>
    <row r="92" spans="1:4" hidden="1" x14ac:dyDescent="0.35">
      <c r="A92" s="995" t="s">
        <v>4813</v>
      </c>
      <c r="B92" s="1159">
        <v>15712</v>
      </c>
      <c r="C92" s="1159">
        <v>15712</v>
      </c>
      <c r="D92" s="1005">
        <v>0</v>
      </c>
    </row>
    <row r="93" spans="1:4" hidden="1" x14ac:dyDescent="0.35">
      <c r="A93" s="995" t="s">
        <v>36</v>
      </c>
      <c r="B93" s="1159">
        <v>11281</v>
      </c>
      <c r="C93" s="1159">
        <v>11281</v>
      </c>
      <c r="D93" s="1005">
        <v>0</v>
      </c>
    </row>
    <row r="94" spans="1:4" hidden="1" x14ac:dyDescent="0.35">
      <c r="A94" s="995" t="s">
        <v>5226</v>
      </c>
      <c r="B94" s="1159">
        <v>862774</v>
      </c>
      <c r="C94" s="1159">
        <v>862774</v>
      </c>
      <c r="D94" s="1005">
        <v>0</v>
      </c>
    </row>
    <row r="95" spans="1:4" hidden="1" x14ac:dyDescent="0.35">
      <c r="A95" s="995" t="s">
        <v>8329</v>
      </c>
      <c r="B95" s="1159">
        <v>6661900</v>
      </c>
      <c r="C95" s="1159">
        <v>6661900</v>
      </c>
      <c r="D95" s="1005">
        <v>0</v>
      </c>
    </row>
    <row r="96" spans="1:4" hidden="1" x14ac:dyDescent="0.35">
      <c r="A96" s="995" t="s">
        <v>5319</v>
      </c>
      <c r="B96" s="1159">
        <v>52679</v>
      </c>
      <c r="C96" s="1159">
        <v>52679</v>
      </c>
      <c r="D96" s="1005">
        <v>0</v>
      </c>
    </row>
    <row r="97" spans="1:4" hidden="1" x14ac:dyDescent="0.35">
      <c r="A97" s="995" t="s">
        <v>8521</v>
      </c>
      <c r="B97" s="1159">
        <v>235522</v>
      </c>
      <c r="C97" s="1159">
        <v>235522</v>
      </c>
      <c r="D97" s="1005">
        <v>0</v>
      </c>
    </row>
    <row r="98" spans="1:4" hidden="1" x14ac:dyDescent="0.35">
      <c r="A98" s="995" t="s">
        <v>5547</v>
      </c>
      <c r="B98" s="1159">
        <v>202398</v>
      </c>
      <c r="C98" s="1159">
        <v>202398</v>
      </c>
      <c r="D98" s="1005">
        <v>0</v>
      </c>
    </row>
    <row r="99" spans="1:4" hidden="1" x14ac:dyDescent="0.35">
      <c r="A99" s="995" t="s">
        <v>8856</v>
      </c>
      <c r="B99" s="1159">
        <v>1899307</v>
      </c>
      <c r="C99" s="1159">
        <v>1899307</v>
      </c>
      <c r="D99" s="1005">
        <v>0</v>
      </c>
    </row>
    <row r="100" spans="1:4" hidden="1" x14ac:dyDescent="0.35">
      <c r="A100" s="995" t="s">
        <v>5708</v>
      </c>
      <c r="B100" s="1159">
        <v>189460</v>
      </c>
      <c r="C100" s="1159">
        <v>189460</v>
      </c>
      <c r="D100" s="1005">
        <v>0</v>
      </c>
    </row>
    <row r="101" spans="1:4" hidden="1" x14ac:dyDescent="0.35">
      <c r="A101" s="995" t="s">
        <v>9397</v>
      </c>
      <c r="B101" s="1159">
        <v>1080276</v>
      </c>
      <c r="C101" s="1159">
        <v>1080276</v>
      </c>
      <c r="D101" s="1005">
        <v>0</v>
      </c>
    </row>
    <row r="102" spans="1:4" hidden="1" x14ac:dyDescent="0.35">
      <c r="A102" s="995" t="s">
        <v>5719</v>
      </c>
      <c r="B102" s="1159">
        <v>271758</v>
      </c>
      <c r="C102" s="1159">
        <v>271758</v>
      </c>
      <c r="D102" s="1005">
        <v>0</v>
      </c>
    </row>
    <row r="103" spans="1:4" hidden="1" x14ac:dyDescent="0.35">
      <c r="A103" s="995" t="s">
        <v>9649</v>
      </c>
      <c r="B103" s="1159">
        <v>2984053</v>
      </c>
      <c r="C103" s="1159">
        <v>2984053</v>
      </c>
      <c r="D103" s="1005">
        <v>0</v>
      </c>
    </row>
    <row r="104" spans="1:4" hidden="1" x14ac:dyDescent="0.35">
      <c r="A104" s="995" t="s">
        <v>5728</v>
      </c>
      <c r="B104" s="1159">
        <v>20800</v>
      </c>
      <c r="C104" s="1159">
        <v>20800</v>
      </c>
      <c r="D104" s="1005">
        <v>0</v>
      </c>
    </row>
    <row r="105" spans="1:4" hidden="1" x14ac:dyDescent="0.35">
      <c r="A105" s="995" t="s">
        <v>9955</v>
      </c>
      <c r="B105" s="1159">
        <v>385571</v>
      </c>
      <c r="C105" s="1159">
        <v>385571</v>
      </c>
      <c r="D105" s="1005">
        <v>0</v>
      </c>
    </row>
    <row r="106" spans="1:4" hidden="1" x14ac:dyDescent="0.35">
      <c r="A106" s="995" t="s">
        <v>5810</v>
      </c>
      <c r="B106" s="1159">
        <v>317719</v>
      </c>
      <c r="C106" s="1159">
        <v>317719</v>
      </c>
      <c r="D106" s="1005">
        <v>0</v>
      </c>
    </row>
    <row r="107" spans="1:4" hidden="1" x14ac:dyDescent="0.35">
      <c r="A107" s="995" t="s">
        <v>10139</v>
      </c>
      <c r="B107" s="1159">
        <v>2384019</v>
      </c>
      <c r="C107" s="1159">
        <v>2384019</v>
      </c>
      <c r="D107" s="1005">
        <v>0</v>
      </c>
    </row>
    <row r="108" spans="1:4" hidden="1" x14ac:dyDescent="0.35">
      <c r="A108" s="995" t="s">
        <v>6102</v>
      </c>
      <c r="B108" s="1159">
        <v>126398</v>
      </c>
      <c r="C108" s="1159">
        <v>126398</v>
      </c>
      <c r="D108" s="1005">
        <v>0</v>
      </c>
    </row>
    <row r="109" spans="1:4" hidden="1" x14ac:dyDescent="0.35">
      <c r="A109" s="995" t="s">
        <v>2786</v>
      </c>
      <c r="B109" s="1159">
        <v>4910436</v>
      </c>
      <c r="C109" s="1159">
        <v>4910436</v>
      </c>
      <c r="D109" s="1005">
        <v>0</v>
      </c>
    </row>
    <row r="110" spans="1:4" hidden="1" x14ac:dyDescent="0.35">
      <c r="A110" s="995" t="s">
        <v>6247</v>
      </c>
      <c r="B110" s="1159">
        <v>64600</v>
      </c>
      <c r="C110" s="1159">
        <v>64600</v>
      </c>
      <c r="D110" s="1005">
        <v>0</v>
      </c>
    </row>
    <row r="111" spans="1:4" hidden="1" x14ac:dyDescent="0.35">
      <c r="A111" s="995" t="s">
        <v>10220</v>
      </c>
      <c r="B111" s="1159">
        <v>13668816</v>
      </c>
      <c r="C111" s="1159">
        <v>13668816</v>
      </c>
      <c r="D111" s="1005">
        <v>0</v>
      </c>
    </row>
    <row r="112" spans="1:4" hidden="1" x14ac:dyDescent="0.35">
      <c r="A112" s="995" t="s">
        <v>6407</v>
      </c>
      <c r="B112" s="1159">
        <v>959942</v>
      </c>
      <c r="C112" s="1159">
        <v>959942</v>
      </c>
      <c r="D112" s="1005">
        <v>0</v>
      </c>
    </row>
    <row r="113" spans="1:4" hidden="1" x14ac:dyDescent="0.35">
      <c r="A113" s="995" t="s">
        <v>40</v>
      </c>
      <c r="B113" s="1159">
        <v>4949540</v>
      </c>
      <c r="C113" s="1159">
        <v>4949540</v>
      </c>
      <c r="D113" s="1005">
        <v>0</v>
      </c>
    </row>
    <row r="114" spans="1:4" hidden="1" x14ac:dyDescent="0.35">
      <c r="A114" s="995" t="s">
        <v>6505</v>
      </c>
      <c r="B114" s="1159">
        <v>74613</v>
      </c>
      <c r="C114" s="1159">
        <v>74613</v>
      </c>
      <c r="D114" s="1005">
        <v>0</v>
      </c>
    </row>
    <row r="115" spans="1:4" hidden="1" x14ac:dyDescent="0.35">
      <c r="A115" s="995" t="s">
        <v>10892</v>
      </c>
      <c r="B115" s="1159">
        <v>79935</v>
      </c>
      <c r="C115" s="1159">
        <v>79935</v>
      </c>
      <c r="D115" s="1005">
        <v>0</v>
      </c>
    </row>
    <row r="116" spans="1:4" hidden="1" x14ac:dyDescent="0.35">
      <c r="A116" s="995" t="s">
        <v>6506</v>
      </c>
      <c r="B116" s="1159">
        <v>798186</v>
      </c>
      <c r="C116" s="1159">
        <v>798186</v>
      </c>
      <c r="D116" s="1005">
        <v>0</v>
      </c>
    </row>
    <row r="117" spans="1:4" hidden="1" x14ac:dyDescent="0.35">
      <c r="A117" s="995" t="s">
        <v>10367</v>
      </c>
      <c r="B117" s="1159">
        <v>1329980</v>
      </c>
      <c r="C117" s="1159">
        <v>1329980</v>
      </c>
      <c r="D117" s="1005">
        <v>0</v>
      </c>
    </row>
    <row r="118" spans="1:4" hidden="1" x14ac:dyDescent="0.35">
      <c r="A118" s="995" t="s">
        <v>6509</v>
      </c>
      <c r="B118" s="1159">
        <v>1741940</v>
      </c>
      <c r="C118" s="1159">
        <v>1741940</v>
      </c>
      <c r="D118" s="1005">
        <v>0</v>
      </c>
    </row>
    <row r="119" spans="1:4" hidden="1" x14ac:dyDescent="0.35">
      <c r="A119" s="995" t="s">
        <v>75</v>
      </c>
      <c r="B119" s="1159">
        <v>13918</v>
      </c>
      <c r="C119" s="1159">
        <v>13918</v>
      </c>
      <c r="D119" s="1005">
        <v>0</v>
      </c>
    </row>
    <row r="120" spans="1:4" x14ac:dyDescent="0.35">
      <c r="A120" s="995" t="s">
        <v>11054</v>
      </c>
      <c r="B120" s="1159">
        <v>900642</v>
      </c>
      <c r="C120" s="1159">
        <v>900642</v>
      </c>
      <c r="D120" s="1005">
        <v>0</v>
      </c>
    </row>
    <row r="121" spans="1:4" x14ac:dyDescent="0.35">
      <c r="A121" s="995" t="s">
        <v>6718</v>
      </c>
      <c r="B121" s="1159">
        <v>270400</v>
      </c>
      <c r="C121" s="1159">
        <v>270400</v>
      </c>
      <c r="D121" s="1005">
        <v>0</v>
      </c>
    </row>
    <row r="122" spans="1:4" x14ac:dyDescent="0.35">
      <c r="A122" s="995" t="s">
        <v>11685</v>
      </c>
      <c r="B122" s="1159">
        <v>62941</v>
      </c>
      <c r="C122" s="1159">
        <v>62941</v>
      </c>
      <c r="D122" s="1005">
        <v>0</v>
      </c>
    </row>
    <row r="123" spans="1:4" x14ac:dyDescent="0.35">
      <c r="A123" s="995" t="s">
        <v>6953</v>
      </c>
      <c r="B123" s="1159">
        <v>975613</v>
      </c>
      <c r="C123" s="1159">
        <v>975613</v>
      </c>
      <c r="D123" s="1005">
        <v>0</v>
      </c>
    </row>
    <row r="124" spans="1:4" x14ac:dyDescent="0.35">
      <c r="A124" s="995" t="s">
        <v>11488</v>
      </c>
      <c r="B124" s="1159">
        <v>576715</v>
      </c>
      <c r="C124" s="1159">
        <v>576715</v>
      </c>
      <c r="D124" s="1005">
        <v>0</v>
      </c>
    </row>
    <row r="125" spans="1:4" x14ac:dyDescent="0.35">
      <c r="A125" s="995" t="s">
        <v>3945</v>
      </c>
      <c r="B125" s="1159">
        <v>514945</v>
      </c>
      <c r="C125" s="1159">
        <v>514945</v>
      </c>
      <c r="D125" s="1005">
        <v>0</v>
      </c>
    </row>
    <row r="126" spans="1:4" x14ac:dyDescent="0.35">
      <c r="A126" s="995" t="s">
        <v>10110</v>
      </c>
      <c r="B126" s="1159">
        <v>80000</v>
      </c>
      <c r="C126" s="1159">
        <v>80000</v>
      </c>
      <c r="D126" s="1005">
        <v>0</v>
      </c>
    </row>
    <row r="127" spans="1:4" x14ac:dyDescent="0.35">
      <c r="A127" s="995" t="s">
        <v>7065</v>
      </c>
      <c r="B127" s="1159">
        <v>1567993</v>
      </c>
      <c r="C127" s="1159">
        <v>1567993</v>
      </c>
      <c r="D127" s="1005">
        <v>0</v>
      </c>
    </row>
    <row r="128" spans="1:4" x14ac:dyDescent="0.35">
      <c r="A128" s="995" t="s">
        <v>12171</v>
      </c>
      <c r="B128" s="1159">
        <v>4325162</v>
      </c>
      <c r="C128" s="1159">
        <v>4325162</v>
      </c>
      <c r="D128" s="1005">
        <v>0</v>
      </c>
    </row>
    <row r="129" spans="1:4" x14ac:dyDescent="0.35">
      <c r="A129" s="995" t="s">
        <v>12048</v>
      </c>
      <c r="B129" s="1159">
        <v>95402</v>
      </c>
      <c r="C129" s="1159">
        <v>95402</v>
      </c>
      <c r="D129" s="1005">
        <v>0</v>
      </c>
    </row>
    <row r="130" spans="1:4" x14ac:dyDescent="0.35">
      <c r="A130" s="995" t="s">
        <v>12774</v>
      </c>
      <c r="B130" s="1159">
        <v>285639</v>
      </c>
      <c r="C130" s="1159">
        <v>285639</v>
      </c>
      <c r="D130" s="1005">
        <v>0</v>
      </c>
    </row>
    <row r="131" spans="1:4" x14ac:dyDescent="0.35">
      <c r="A131" s="995" t="s">
        <v>2932</v>
      </c>
      <c r="B131" s="1159">
        <v>6628809</v>
      </c>
      <c r="C131" s="1159">
        <v>6628809</v>
      </c>
      <c r="D131" s="1005">
        <v>0</v>
      </c>
    </row>
    <row r="132" spans="1:4" x14ac:dyDescent="0.35">
      <c r="A132" s="995" t="s">
        <v>2093</v>
      </c>
      <c r="B132" s="1159">
        <v>148869</v>
      </c>
      <c r="C132" s="1159">
        <v>148869</v>
      </c>
      <c r="D132" s="1005">
        <v>0</v>
      </c>
    </row>
    <row r="133" spans="1:4" x14ac:dyDescent="0.35">
      <c r="A133" s="995" t="s">
        <v>7655</v>
      </c>
      <c r="B133" s="1159">
        <v>1303060</v>
      </c>
      <c r="C133" s="1159">
        <v>1303060</v>
      </c>
      <c r="D133" s="1005">
        <v>0</v>
      </c>
    </row>
    <row r="134" spans="1:4" x14ac:dyDescent="0.35">
      <c r="A134" s="995" t="s">
        <v>1804</v>
      </c>
      <c r="B134" s="1159">
        <v>236720</v>
      </c>
      <c r="C134" s="1159">
        <v>236720</v>
      </c>
      <c r="D134" s="1005">
        <v>0</v>
      </c>
    </row>
    <row r="135" spans="1:4" x14ac:dyDescent="0.35">
      <c r="A135" s="995" t="s">
        <v>37</v>
      </c>
      <c r="B135" s="1159">
        <v>74360</v>
      </c>
      <c r="C135" s="1159">
        <v>74360</v>
      </c>
      <c r="D135" s="1005">
        <v>0</v>
      </c>
    </row>
    <row r="136" spans="1:4" x14ac:dyDescent="0.35">
      <c r="A136" s="995" t="s">
        <v>13165</v>
      </c>
      <c r="B136" s="1159">
        <v>4937023</v>
      </c>
      <c r="C136" s="1159">
        <v>4937023</v>
      </c>
      <c r="D136" s="1005">
        <v>0</v>
      </c>
    </row>
    <row r="137" spans="1:4" x14ac:dyDescent="0.35">
      <c r="A137" s="995" t="s">
        <v>2648</v>
      </c>
      <c r="B137" s="1159">
        <v>202856</v>
      </c>
      <c r="C137" s="1159">
        <v>202856</v>
      </c>
      <c r="D137" s="1005">
        <v>0</v>
      </c>
    </row>
    <row r="138" spans="1:4" x14ac:dyDescent="0.35">
      <c r="A138" s="995" t="s">
        <v>13417</v>
      </c>
      <c r="B138" s="1159">
        <v>1736281</v>
      </c>
      <c r="C138" s="1159">
        <v>1736281</v>
      </c>
      <c r="D138" s="1005">
        <v>0</v>
      </c>
    </row>
    <row r="139" spans="1:4" x14ac:dyDescent="0.35">
      <c r="A139" s="995" t="s">
        <v>7553</v>
      </c>
      <c r="B139" s="1159">
        <v>1012779</v>
      </c>
      <c r="C139" s="1159">
        <v>1012779</v>
      </c>
      <c r="D139" s="1005">
        <v>0</v>
      </c>
    </row>
    <row r="140" spans="1:4" x14ac:dyDescent="0.35">
      <c r="A140" s="995" t="s">
        <v>13279</v>
      </c>
      <c r="B140" s="1159">
        <v>262000</v>
      </c>
      <c r="C140" s="1159">
        <v>262000</v>
      </c>
      <c r="D140" s="1005">
        <v>0</v>
      </c>
    </row>
    <row r="141" spans="1:4" x14ac:dyDescent="0.35">
      <c r="A141" s="995" t="s">
        <v>3732</v>
      </c>
      <c r="B141" s="1159">
        <v>633124</v>
      </c>
      <c r="C141" s="1159">
        <v>633124</v>
      </c>
      <c r="D141" s="1005">
        <v>0</v>
      </c>
    </row>
    <row r="142" spans="1:4" x14ac:dyDescent="0.35">
      <c r="A142" s="995" t="s">
        <v>13278</v>
      </c>
      <c r="B142" s="1159">
        <v>416952</v>
      </c>
      <c r="C142" s="1159">
        <v>416952</v>
      </c>
      <c r="D142" s="1005">
        <v>0</v>
      </c>
    </row>
    <row r="143" spans="1:4" x14ac:dyDescent="0.35">
      <c r="A143" s="995" t="s">
        <v>7124</v>
      </c>
      <c r="B143" s="1159"/>
      <c r="C143" s="1159"/>
      <c r="D143" s="1005">
        <v>0</v>
      </c>
    </row>
    <row r="144" spans="1:4" x14ac:dyDescent="0.35">
      <c r="A144" s="995" t="s">
        <v>13935</v>
      </c>
      <c r="B144" s="1159">
        <v>9340</v>
      </c>
      <c r="C144" s="1159">
        <v>9340</v>
      </c>
      <c r="D144" s="1005">
        <v>0</v>
      </c>
    </row>
    <row r="145" spans="1:4" x14ac:dyDescent="0.35">
      <c r="A145" s="1092" t="s">
        <v>8384</v>
      </c>
      <c r="B145" s="1159">
        <v>9340</v>
      </c>
      <c r="C145" s="1159">
        <v>9340</v>
      </c>
      <c r="D145" s="1005">
        <v>0</v>
      </c>
    </row>
    <row r="146" spans="1:4" x14ac:dyDescent="0.35">
      <c r="A146" s="995" t="s">
        <v>6645</v>
      </c>
      <c r="B146" s="1159"/>
      <c r="C146" s="1159"/>
      <c r="D146" s="1005">
        <v>0</v>
      </c>
    </row>
    <row r="147" spans="1:4" x14ac:dyDescent="0.35">
      <c r="A147" s="995" t="s">
        <v>13297</v>
      </c>
      <c r="B147" s="1159">
        <v>288222</v>
      </c>
      <c r="C147" s="1159">
        <v>288222</v>
      </c>
      <c r="D147" s="1005">
        <v>0</v>
      </c>
    </row>
    <row r="148" spans="1:4" x14ac:dyDescent="0.35">
      <c r="A148" s="1092" t="s">
        <v>13116</v>
      </c>
      <c r="B148" s="1159">
        <v>101000</v>
      </c>
      <c r="C148" s="1159">
        <v>101000</v>
      </c>
      <c r="D148" s="1005">
        <v>0</v>
      </c>
    </row>
    <row r="149" spans="1:4" x14ac:dyDescent="0.35">
      <c r="A149" s="1092" t="s">
        <v>10472</v>
      </c>
      <c r="B149" s="1159">
        <v>187222</v>
      </c>
      <c r="C149" s="1159">
        <v>187222</v>
      </c>
      <c r="D149" s="1005">
        <v>0</v>
      </c>
    </row>
    <row r="150" spans="1:4" x14ac:dyDescent="0.35">
      <c r="A150" s="995" t="s">
        <v>7728</v>
      </c>
      <c r="B150" s="1159">
        <v>221361</v>
      </c>
      <c r="C150" s="1159">
        <v>221361</v>
      </c>
      <c r="D150" s="1005">
        <v>0</v>
      </c>
    </row>
    <row r="151" spans="1:4" x14ac:dyDescent="0.35">
      <c r="A151" s="995" t="s">
        <v>1398</v>
      </c>
      <c r="B151" s="1159">
        <v>54635</v>
      </c>
      <c r="C151" s="1159">
        <v>54635</v>
      </c>
      <c r="D151" s="1005">
        <v>0</v>
      </c>
    </row>
    <row r="152" spans="1:4" x14ac:dyDescent="0.35">
      <c r="A152" s="995" t="s">
        <v>7741</v>
      </c>
      <c r="B152" s="1159">
        <v>319499</v>
      </c>
      <c r="C152" s="1159">
        <v>319499</v>
      </c>
      <c r="D152" s="1005">
        <v>0</v>
      </c>
    </row>
    <row r="153" spans="1:4" x14ac:dyDescent="0.35">
      <c r="A153" s="995" t="s">
        <v>14329</v>
      </c>
      <c r="B153" s="1159">
        <v>5871</v>
      </c>
      <c r="C153" s="1159">
        <v>5871</v>
      </c>
      <c r="D153" s="1005">
        <v>0</v>
      </c>
    </row>
    <row r="154" spans="1:4" x14ac:dyDescent="0.35">
      <c r="A154" s="1092" t="s">
        <v>166</v>
      </c>
      <c r="B154" s="1159">
        <v>5871</v>
      </c>
      <c r="C154" s="1159">
        <v>5871</v>
      </c>
      <c r="D154" s="1098">
        <v>0</v>
      </c>
    </row>
    <row r="155" spans="1:4" x14ac:dyDescent="0.35">
      <c r="A155" s="995" t="s">
        <v>7810</v>
      </c>
      <c r="B155" s="1159">
        <v>136445</v>
      </c>
      <c r="C155" s="1159">
        <v>136445</v>
      </c>
      <c r="D155" s="1005">
        <v>0</v>
      </c>
    </row>
    <row r="156" spans="1:4" x14ac:dyDescent="0.35">
      <c r="A156" s="995" t="s">
        <v>14</v>
      </c>
      <c r="B156" s="1159">
        <v>53258</v>
      </c>
      <c r="C156" s="1159">
        <v>53258</v>
      </c>
      <c r="D156" s="1005">
        <v>0</v>
      </c>
    </row>
    <row r="157" spans="1:4" x14ac:dyDescent="0.35">
      <c r="A157" s="995" t="s">
        <v>15004</v>
      </c>
      <c r="B157" s="1159">
        <v>53554</v>
      </c>
      <c r="C157" s="1159">
        <v>53554</v>
      </c>
      <c r="D157" s="1005">
        <v>0</v>
      </c>
    </row>
    <row r="158" spans="1:4" x14ac:dyDescent="0.35">
      <c r="A158" s="995" t="s">
        <v>7914</v>
      </c>
      <c r="B158" s="1159">
        <v>3715694</v>
      </c>
      <c r="C158" s="1159">
        <v>3715694</v>
      </c>
      <c r="D158" s="1005">
        <v>0</v>
      </c>
    </row>
    <row r="159" spans="1:4" x14ac:dyDescent="0.35">
      <c r="A159" s="995" t="s">
        <v>39</v>
      </c>
      <c r="B159" s="1159">
        <v>65000</v>
      </c>
      <c r="C159" s="1159">
        <v>65000</v>
      </c>
      <c r="D159" s="1005">
        <v>0</v>
      </c>
    </row>
    <row r="160" spans="1:4" x14ac:dyDescent="0.35">
      <c r="A160" s="995" t="s">
        <v>3944</v>
      </c>
      <c r="B160" s="1159">
        <v>5200</v>
      </c>
      <c r="C160" s="1159">
        <v>5200</v>
      </c>
      <c r="D160" s="1005">
        <v>0</v>
      </c>
    </row>
    <row r="161" spans="1:4" x14ac:dyDescent="0.35">
      <c r="A161" s="995" t="s">
        <v>129</v>
      </c>
      <c r="B161" s="1159">
        <v>276956</v>
      </c>
      <c r="C161" s="1159">
        <v>276956</v>
      </c>
      <c r="D161" s="1005">
        <v>0</v>
      </c>
    </row>
    <row r="162" spans="1:4" x14ac:dyDescent="0.35">
      <c r="A162" s="995" t="s">
        <v>160</v>
      </c>
      <c r="B162" s="1159">
        <v>7375</v>
      </c>
      <c r="C162" s="1159">
        <v>7375</v>
      </c>
      <c r="D162" s="1005">
        <v>0</v>
      </c>
    </row>
    <row r="163" spans="1:4" x14ac:dyDescent="0.35">
      <c r="A163" s="995" t="s">
        <v>7946</v>
      </c>
      <c r="B163" s="1159">
        <v>241139</v>
      </c>
      <c r="C163" s="1159">
        <v>241139</v>
      </c>
      <c r="D163" s="1005">
        <v>0</v>
      </c>
    </row>
    <row r="164" spans="1:4" x14ac:dyDescent="0.35">
      <c r="A164" s="995" t="s">
        <v>171</v>
      </c>
      <c r="B164" s="1159">
        <v>46541</v>
      </c>
      <c r="C164" s="1159">
        <v>46541</v>
      </c>
      <c r="D164" s="1005">
        <v>0</v>
      </c>
    </row>
    <row r="165" spans="1:4" x14ac:dyDescent="0.35">
      <c r="A165" s="995" t="s">
        <v>8034</v>
      </c>
      <c r="B165" s="1159">
        <v>11932427</v>
      </c>
      <c r="C165" s="1159">
        <v>11932427</v>
      </c>
      <c r="D165" s="1005">
        <v>0</v>
      </c>
    </row>
    <row r="166" spans="1:4" x14ac:dyDescent="0.35">
      <c r="A166" s="995" t="s">
        <v>7110</v>
      </c>
      <c r="B166" s="1159">
        <v>565282</v>
      </c>
      <c r="C166" s="1159">
        <v>565282</v>
      </c>
      <c r="D166" s="1005">
        <v>0</v>
      </c>
    </row>
    <row r="167" spans="1:4" x14ac:dyDescent="0.35">
      <c r="A167" s="995" t="s">
        <v>6516</v>
      </c>
      <c r="B167" s="1159">
        <v>1058091</v>
      </c>
      <c r="C167" s="1159">
        <v>1058091</v>
      </c>
      <c r="D167" s="1005">
        <v>0</v>
      </c>
    </row>
    <row r="168" spans="1:4" x14ac:dyDescent="0.35">
      <c r="A168" s="995" t="s">
        <v>10890</v>
      </c>
      <c r="B168" s="1159">
        <v>14713197.5</v>
      </c>
      <c r="C168" s="1159">
        <v>14988197.5</v>
      </c>
      <c r="D168" s="1005">
        <v>-275000</v>
      </c>
    </row>
    <row r="169" spans="1:4" ht="24" thickBot="1" x14ac:dyDescent="0.4">
      <c r="A169" s="995" t="s">
        <v>12388</v>
      </c>
      <c r="B169" s="1159">
        <v>6544678</v>
      </c>
      <c r="C169" s="1159">
        <v>6894218</v>
      </c>
      <c r="D169" s="1005">
        <v>-349540</v>
      </c>
    </row>
    <row r="170" spans="1:4" ht="24" thickBot="1" x14ac:dyDescent="0.4">
      <c r="A170" s="1007" t="s">
        <v>45</v>
      </c>
      <c r="B170" s="1008">
        <v>327547480.5</v>
      </c>
      <c r="C170" s="1009">
        <v>313464394.5</v>
      </c>
      <c r="D170" s="1010">
        <v>14083086</v>
      </c>
    </row>
    <row r="171" spans="1:4" x14ac:dyDescent="0.35">
      <c r="A171"/>
      <c r="B171"/>
      <c r="C171"/>
      <c r="D171"/>
    </row>
    <row r="172" spans="1:4" x14ac:dyDescent="0.35">
      <c r="A172"/>
      <c r="B172"/>
      <c r="C172"/>
      <c r="D172"/>
    </row>
    <row r="173" spans="1:4" ht="24" thickBot="1" x14ac:dyDescent="0.4">
      <c r="A173"/>
      <c r="B173"/>
      <c r="C173"/>
      <c r="D173"/>
    </row>
    <row r="174" spans="1:4" ht="24" thickBot="1" x14ac:dyDescent="0.4">
      <c r="A174"/>
      <c r="B174"/>
      <c r="C174"/>
      <c r="D174"/>
    </row>
    <row r="175" spans="1:4" x14ac:dyDescent="0.35">
      <c r="A175"/>
      <c r="B175"/>
      <c r="C175"/>
      <c r="D175"/>
    </row>
    <row r="176" spans="1:4" x14ac:dyDescent="0.35">
      <c r="A176"/>
      <c r="B176"/>
      <c r="C176"/>
      <c r="D176"/>
    </row>
    <row r="177" spans="1:4" ht="24" thickBot="1" x14ac:dyDescent="0.4">
      <c r="A177"/>
      <c r="B177"/>
      <c r="C177"/>
      <c r="D177"/>
    </row>
    <row r="178" spans="1:4" ht="24" thickBot="1" x14ac:dyDescent="0.4">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C19" sqref="C19"/>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319" t="s">
        <v>13367</v>
      </c>
      <c r="B4" s="1320"/>
      <c r="C4" s="1321"/>
      <c r="E4" s="1319" t="s">
        <v>10302</v>
      </c>
      <c r="F4" s="1320"/>
      <c r="G4" s="1321"/>
      <c r="I4" s="1319" t="s">
        <v>8015</v>
      </c>
      <c r="J4" s="1320"/>
      <c r="K4" s="1321"/>
      <c r="M4" s="1319" t="s">
        <v>7086</v>
      </c>
      <c r="N4" s="1320"/>
      <c r="O4" s="1321"/>
      <c r="Q4" s="1319" t="s">
        <v>6016</v>
      </c>
      <c r="R4" s="1320"/>
      <c r="S4" s="1321"/>
      <c r="U4" s="1319" t="s">
        <v>5068</v>
      </c>
      <c r="V4" s="1320"/>
      <c r="W4" s="1321"/>
      <c r="Y4" s="1319" t="s">
        <v>3662</v>
      </c>
      <c r="Z4" s="1320"/>
      <c r="AA4" s="1321"/>
      <c r="AC4" s="1319" t="s">
        <v>2639</v>
      </c>
      <c r="AD4" s="1320"/>
      <c r="AE4" s="1321"/>
      <c r="AG4" s="1333" t="s">
        <v>6018</v>
      </c>
      <c r="AH4" s="1334"/>
      <c r="AI4" s="1335"/>
      <c r="AK4" s="1350" t="s">
        <v>1084</v>
      </c>
      <c r="AL4" s="1351"/>
      <c r="AM4" s="1352"/>
    </row>
    <row r="5" spans="1:46" ht="21" customHeight="1" x14ac:dyDescent="0.25">
      <c r="A5" s="1322"/>
      <c r="B5" s="1323"/>
      <c r="C5" s="1324"/>
      <c r="E5" s="1322"/>
      <c r="F5" s="1323"/>
      <c r="G5" s="1324"/>
      <c r="I5" s="1322"/>
      <c r="J5" s="1323"/>
      <c r="K5" s="1324"/>
      <c r="M5" s="1322"/>
      <c r="N5" s="1323"/>
      <c r="O5" s="1324"/>
      <c r="Q5" s="1322"/>
      <c r="R5" s="1323"/>
      <c r="S5" s="1324"/>
      <c r="U5" s="1322"/>
      <c r="V5" s="1323"/>
      <c r="W5" s="1324"/>
      <c r="Y5" s="1322"/>
      <c r="Z5" s="1323"/>
      <c r="AA5" s="1324"/>
      <c r="AC5" s="1322"/>
      <c r="AD5" s="1323"/>
      <c r="AE5" s="1324"/>
      <c r="AF5" s="3"/>
      <c r="AG5" s="1336"/>
      <c r="AH5" s="1337"/>
      <c r="AI5" s="1338"/>
      <c r="AK5" s="1350"/>
      <c r="AL5" s="1351"/>
      <c r="AM5" s="1352"/>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SUM(Posting!E22550:E22970)</f>
        <v>28940495</v>
      </c>
      <c r="C13" s="275">
        <f>SUM(Posting!F22550:F22970)</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SUM(Posting!E22971:E23323)</f>
        <v>25913122.758064516</v>
      </c>
      <c r="C14" s="275">
        <f>SUM(Posting!F22971:F23323)</f>
        <v>27856795</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f>SUM(Posting!E23324:E83555)</f>
        <v>35666907.120437786</v>
      </c>
      <c r="C15" s="275">
        <f>SUM(Posting!F23324:F83555)</f>
        <v>70422402</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276768699.34495389</v>
      </c>
      <c r="C19" s="278">
        <f>SUM(C7:C18)</f>
        <v>317822003.93799996</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A21" s="1077"/>
      <c r="B21" s="1077"/>
      <c r="C21" s="698">
        <f>C19-B19</f>
        <v>41053304.593046069</v>
      </c>
      <c r="G21" s="698">
        <f>G19-F19</f>
        <v>75935584.385159969</v>
      </c>
      <c r="K21" s="698">
        <f>K19-J19</f>
        <v>46800541.815737337</v>
      </c>
      <c r="O21" s="698">
        <f>O19-N19</f>
        <v>15703108.030833334</v>
      </c>
      <c r="S21" s="3">
        <f>S19-R19</f>
        <v>12408423.384024575</v>
      </c>
      <c r="AD21" s="3"/>
    </row>
    <row r="22" spans="1:41" ht="15.75" x14ac:dyDescent="0.25">
      <c r="A22" s="1325"/>
      <c r="B22" s="1325"/>
      <c r="C22" s="1"/>
      <c r="E22" s="1325"/>
      <c r="F22" s="1325"/>
      <c r="G22" s="1"/>
      <c r="K22" s="698"/>
      <c r="M22" s="1325" t="s">
        <v>7703</v>
      </c>
      <c r="N22" s="1325"/>
      <c r="O22" s="1">
        <v>2831635</v>
      </c>
      <c r="U22" s="3">
        <f>S19-R19</f>
        <v>12408423.384024575</v>
      </c>
      <c r="Y22" s="3"/>
      <c r="Z22" s="3"/>
      <c r="AC22" s="3"/>
      <c r="AG22" s="3"/>
      <c r="AK22" s="3"/>
    </row>
    <row r="23" spans="1:41" ht="15.75" customHeight="1" x14ac:dyDescent="0.3">
      <c r="A23" s="1326" t="s">
        <v>11384</v>
      </c>
      <c r="B23" s="1326"/>
      <c r="C23" s="1326"/>
      <c r="E23" s="1326" t="s">
        <v>11384</v>
      </c>
      <c r="F23" s="1326"/>
      <c r="G23" s="1326"/>
      <c r="I23" s="1326" t="s">
        <v>11384</v>
      </c>
      <c r="J23" s="1326"/>
      <c r="K23" s="1326"/>
      <c r="M23" s="1325" t="s">
        <v>7704</v>
      </c>
      <c r="N23" s="1325"/>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25" t="s">
        <v>8171</v>
      </c>
      <c r="N24" s="1325"/>
      <c r="O24" s="1">
        <v>2434251</v>
      </c>
    </row>
    <row r="25" spans="1:41" ht="18.75" x14ac:dyDescent="0.25">
      <c r="A25" s="2" t="s">
        <v>11386</v>
      </c>
      <c r="B25" s="1018">
        <f ca="1">Profit!P5</f>
        <v>15139218.629032258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2406741.935483871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259222738.78043777</v>
      </c>
      <c r="C28" s="278">
        <f ca="1">C19-C25-C26</f>
        <v>293544968.93799996</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34322230.157562196</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41" t="s">
        <v>2640</v>
      </c>
      <c r="AK38" s="1342"/>
      <c r="AL38" s="1342"/>
      <c r="AM38" s="1342"/>
      <c r="AN38" s="1342"/>
      <c r="AO38" s="1342"/>
      <c r="AP38" s="1342"/>
      <c r="AQ38" s="1342"/>
      <c r="AR38" s="1342"/>
      <c r="AS38" s="1342"/>
      <c r="AT38" s="1343"/>
    </row>
    <row r="39" spans="2:46" ht="15" customHeight="1" x14ac:dyDescent="0.25">
      <c r="AJ39" s="1344"/>
      <c r="AK39" s="1345"/>
      <c r="AL39" s="1345"/>
      <c r="AM39" s="1345"/>
      <c r="AN39" s="1345"/>
      <c r="AO39" s="1345"/>
      <c r="AP39" s="1345"/>
      <c r="AQ39" s="1345"/>
      <c r="AR39" s="1345"/>
      <c r="AS39" s="1345"/>
      <c r="AT39" s="1346"/>
    </row>
    <row r="40" spans="2:46" ht="15.75" thickBot="1" x14ac:dyDescent="0.3">
      <c r="AJ40" s="1347"/>
      <c r="AK40" s="1348"/>
      <c r="AL40" s="1348"/>
      <c r="AM40" s="1348"/>
      <c r="AN40" s="1348"/>
      <c r="AO40" s="1348"/>
      <c r="AP40" s="1348"/>
      <c r="AQ40" s="1348"/>
      <c r="AR40" s="1348"/>
      <c r="AS40" s="1348"/>
      <c r="AT40" s="1349"/>
    </row>
    <row r="41" spans="2:46" ht="14.45" customHeight="1" x14ac:dyDescent="0.25">
      <c r="AR41" s="1339" t="s">
        <v>2639</v>
      </c>
      <c r="AS41" s="1339"/>
      <c r="AT41" s="1339"/>
    </row>
    <row r="42" spans="2:46" ht="26.25" customHeight="1" x14ac:dyDescent="0.25">
      <c r="AR42" s="1340"/>
      <c r="AS42" s="1340"/>
      <c r="AT42" s="1340"/>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27" t="s">
        <v>1200</v>
      </c>
      <c r="AK58" s="1328"/>
      <c r="AL58" s="1329"/>
    </row>
    <row r="59" spans="36:46" ht="15" hidden="1" customHeight="1" x14ac:dyDescent="0.25">
      <c r="AJ59" s="1330"/>
      <c r="AK59" s="1331"/>
      <c r="AL59" s="1332"/>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85"/>
  <sheetViews>
    <sheetView topLeftCell="A142" workbookViewId="0">
      <selection activeCell="B164" sqref="B164"/>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75" t="s">
        <v>1766</v>
      </c>
      <c r="B1" s="1375"/>
      <c r="C1" s="1375"/>
      <c r="D1" s="1375"/>
      <c r="E1" s="1375"/>
      <c r="F1" s="1375"/>
      <c r="G1" s="1375"/>
      <c r="H1" s="1375"/>
      <c r="I1" s="1375"/>
      <c r="J1" s="1375"/>
      <c r="K1" s="1375"/>
      <c r="L1" s="1375"/>
      <c r="M1" s="1375"/>
      <c r="N1" s="1375"/>
    </row>
    <row r="2" spans="1:14" ht="14.45" customHeight="1" x14ac:dyDescent="0.25">
      <c r="A2" s="1375"/>
      <c r="B2" s="1375"/>
      <c r="C2" s="1375"/>
      <c r="D2" s="1375"/>
      <c r="E2" s="1375"/>
      <c r="F2" s="1375"/>
      <c r="G2" s="1375"/>
      <c r="H2" s="1375"/>
      <c r="I2" s="1375"/>
      <c r="J2" s="1375"/>
      <c r="K2" s="1375"/>
      <c r="L2" s="1375"/>
      <c r="M2" s="1375"/>
      <c r="N2" s="1375"/>
    </row>
    <row r="3" spans="1:14" ht="14.45" customHeight="1" x14ac:dyDescent="0.25">
      <c r="A3" s="1376" t="s">
        <v>4712</v>
      </c>
      <c r="B3" s="1376"/>
      <c r="C3" s="1376"/>
      <c r="D3" s="1376"/>
      <c r="E3" s="1376"/>
      <c r="F3" s="1376"/>
      <c r="G3" s="1376"/>
      <c r="H3" s="1376"/>
      <c r="I3" s="1376"/>
      <c r="J3" s="1376"/>
      <c r="K3" s="1376"/>
      <c r="L3" s="1376"/>
      <c r="M3" s="1376"/>
      <c r="N3" s="1376"/>
    </row>
    <row r="4" spans="1:14" ht="14.45" customHeight="1" x14ac:dyDescent="0.25">
      <c r="A4" s="1376"/>
      <c r="B4" s="1376"/>
      <c r="C4" s="1376"/>
      <c r="D4" s="1376"/>
      <c r="E4" s="1376"/>
      <c r="F4" s="1376"/>
      <c r="G4" s="1376"/>
      <c r="H4" s="1376"/>
      <c r="I4" s="1376"/>
      <c r="J4" s="1376"/>
      <c r="K4" s="1376"/>
      <c r="L4" s="1376"/>
      <c r="M4" s="1376"/>
      <c r="N4" s="1376"/>
    </row>
    <row r="6" spans="1:14" x14ac:dyDescent="0.25">
      <c r="A6" s="1362" t="s">
        <v>5989</v>
      </c>
      <c r="B6" s="1362"/>
      <c r="C6" s="1362"/>
      <c r="D6" s="1362"/>
      <c r="E6" s="1362"/>
      <c r="F6" s="1362"/>
      <c r="G6" s="1362"/>
      <c r="H6" s="1362"/>
      <c r="I6" s="1362"/>
      <c r="J6" s="1362"/>
      <c r="K6" s="1362"/>
      <c r="L6" s="1362"/>
      <c r="M6" s="1362"/>
      <c r="N6" s="1362"/>
    </row>
    <row r="7" spans="1:14" x14ac:dyDescent="0.25">
      <c r="A7" s="1362"/>
      <c r="B7" s="1362"/>
      <c r="C7" s="1362"/>
      <c r="D7" s="1362"/>
      <c r="E7" s="1362"/>
      <c r="F7" s="1362"/>
      <c r="G7" s="1362"/>
      <c r="H7" s="1362"/>
      <c r="I7" s="1362"/>
      <c r="J7" s="1362"/>
      <c r="K7" s="1362"/>
      <c r="L7" s="1362"/>
      <c r="M7" s="1362"/>
      <c r="N7" s="1362"/>
    </row>
    <row r="8" spans="1:14" x14ac:dyDescent="0.25">
      <c r="A8" s="1363" t="s">
        <v>6020</v>
      </c>
      <c r="B8" s="1363"/>
      <c r="C8" s="1363"/>
      <c r="D8" s="1363"/>
      <c r="E8" s="1363"/>
      <c r="F8" s="1363"/>
      <c r="G8" s="1363"/>
      <c r="H8" s="1363"/>
      <c r="I8" s="1363"/>
      <c r="J8" s="1363"/>
      <c r="K8" s="1363"/>
      <c r="L8" s="1363"/>
      <c r="M8" s="1363"/>
      <c r="N8" s="1363"/>
    </row>
    <row r="9" spans="1:14" x14ac:dyDescent="0.25">
      <c r="A9" s="1363"/>
      <c r="B9" s="1363"/>
      <c r="C9" s="1363"/>
      <c r="D9" s="1363"/>
      <c r="E9" s="1363"/>
      <c r="F9" s="1363"/>
      <c r="G9" s="1363"/>
      <c r="H9" s="1363"/>
      <c r="I9" s="1363"/>
      <c r="J9" s="1363"/>
      <c r="K9" s="1363"/>
      <c r="L9" s="1363"/>
      <c r="M9" s="1363"/>
      <c r="N9" s="1363"/>
    </row>
    <row r="10" spans="1:14" ht="14.45" customHeight="1" x14ac:dyDescent="0.25">
      <c r="A10" s="1364" t="s">
        <v>1893</v>
      </c>
      <c r="B10" s="1365"/>
      <c r="C10" s="1365"/>
      <c r="D10" s="1366"/>
      <c r="E10" s="462"/>
      <c r="F10" s="1373" t="s">
        <v>4750</v>
      </c>
      <c r="G10" s="1373"/>
      <c r="H10" s="1373"/>
      <c r="I10" s="1373"/>
      <c r="K10" s="1374" t="s">
        <v>1201</v>
      </c>
      <c r="L10" s="1374"/>
      <c r="M10" s="1374"/>
      <c r="N10" s="1374"/>
    </row>
    <row r="11" spans="1:14" ht="14.45" customHeight="1" x14ac:dyDescent="0.25">
      <c r="A11" s="1367"/>
      <c r="B11" s="1368"/>
      <c r="C11" s="1368"/>
      <c r="D11" s="1369"/>
      <c r="E11" s="463"/>
      <c r="F11" s="1373"/>
      <c r="G11" s="1373"/>
      <c r="H11" s="1373"/>
      <c r="I11" s="1373"/>
      <c r="K11" s="1374"/>
      <c r="L11" s="1374"/>
      <c r="M11" s="1374"/>
      <c r="N11" s="1374"/>
    </row>
    <row r="12" spans="1:14" ht="14.45" customHeight="1" x14ac:dyDescent="0.25">
      <c r="A12" s="1370"/>
      <c r="B12" s="1371"/>
      <c r="C12" s="1371"/>
      <c r="D12" s="1372"/>
      <c r="E12" s="464"/>
      <c r="F12" s="1373"/>
      <c r="G12" s="1373"/>
      <c r="H12" s="1373"/>
      <c r="I12" s="1373"/>
      <c r="K12" s="1374"/>
      <c r="L12" s="1374"/>
      <c r="M12" s="1374"/>
      <c r="N12" s="1374"/>
    </row>
    <row r="13" spans="1:14" ht="27" thickBot="1" x14ac:dyDescent="0.3">
      <c r="A13" s="1353" t="s">
        <v>4589</v>
      </c>
      <c r="B13" s="1354"/>
      <c r="C13" s="1354"/>
      <c r="D13" s="1355"/>
      <c r="E13" s="465"/>
      <c r="F13" s="1356" t="s">
        <v>4589</v>
      </c>
      <c r="G13" s="1357"/>
      <c r="H13" s="1357"/>
      <c r="I13" s="1358"/>
      <c r="K13" s="1356" t="s">
        <v>4589</v>
      </c>
      <c r="L13" s="1357"/>
      <c r="M13" s="1357"/>
      <c r="N13" s="1358"/>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59" t="s">
        <v>4595</v>
      </c>
      <c r="B39" s="1359"/>
      <c r="C39" s="1359"/>
      <c r="D39" s="204">
        <f>SUM(D15:D38)</f>
        <v>6567291</v>
      </c>
      <c r="E39" s="471"/>
      <c r="F39" s="1360" t="s">
        <v>4595</v>
      </c>
      <c r="G39" s="1360"/>
      <c r="H39" s="1361"/>
      <c r="I39" s="428">
        <f>SUM(I15:I38)</f>
        <v>6374135</v>
      </c>
      <c r="K39" s="1360" t="s">
        <v>4595</v>
      </c>
      <c r="L39" s="1360"/>
      <c r="M39" s="1361"/>
      <c r="N39" s="428">
        <f>SUM(N15:N38)</f>
        <v>6374135</v>
      </c>
    </row>
    <row r="40" spans="1:14" x14ac:dyDescent="0.25">
      <c r="D40" s="49"/>
      <c r="E40" s="471"/>
      <c r="I40" s="49"/>
    </row>
    <row r="41" spans="1:14" x14ac:dyDescent="0.25">
      <c r="D41" s="49"/>
      <c r="E41" s="471"/>
      <c r="I41" s="49"/>
    </row>
    <row r="42" spans="1:14" x14ac:dyDescent="0.25">
      <c r="A42" s="1362" t="s">
        <v>6136</v>
      </c>
      <c r="B42" s="1362"/>
      <c r="C42" s="1362"/>
      <c r="D42" s="1362"/>
      <c r="E42" s="1362"/>
      <c r="F42" s="1362"/>
      <c r="G42" s="1362"/>
      <c r="H42" s="1362"/>
      <c r="I42" s="1362"/>
      <c r="J42" s="1362"/>
      <c r="K42" s="1362"/>
      <c r="L42" s="1362"/>
      <c r="M42" s="1362"/>
      <c r="N42" s="1362"/>
    </row>
    <row r="43" spans="1:14" x14ac:dyDescent="0.25">
      <c r="A43" s="1362"/>
      <c r="B43" s="1362"/>
      <c r="C43" s="1362"/>
      <c r="D43" s="1362"/>
      <c r="E43" s="1362"/>
      <c r="F43" s="1362"/>
      <c r="G43" s="1362"/>
      <c r="H43" s="1362"/>
      <c r="I43" s="1362"/>
      <c r="J43" s="1362"/>
      <c r="K43" s="1362"/>
      <c r="L43" s="1362"/>
      <c r="M43" s="1362"/>
      <c r="N43" s="1362"/>
    </row>
    <row r="44" spans="1:14" x14ac:dyDescent="0.25">
      <c r="A44" s="1363" t="s">
        <v>6137</v>
      </c>
      <c r="B44" s="1363"/>
      <c r="C44" s="1363"/>
      <c r="D44" s="1363"/>
      <c r="E44" s="1363"/>
      <c r="F44" s="1363"/>
      <c r="G44" s="1363"/>
      <c r="H44" s="1363"/>
      <c r="I44" s="1363"/>
      <c r="J44" s="1363"/>
      <c r="K44" s="1363"/>
      <c r="L44" s="1363"/>
      <c r="M44" s="1363"/>
      <c r="N44" s="1363"/>
    </row>
    <row r="45" spans="1:14" x14ac:dyDescent="0.25">
      <c r="A45" s="1363"/>
      <c r="B45" s="1363"/>
      <c r="C45" s="1363"/>
      <c r="D45" s="1363"/>
      <c r="E45" s="1363"/>
      <c r="F45" s="1363"/>
      <c r="G45" s="1363"/>
      <c r="H45" s="1363"/>
      <c r="I45" s="1363"/>
      <c r="J45" s="1363"/>
      <c r="K45" s="1363"/>
      <c r="L45" s="1363"/>
      <c r="M45" s="1363"/>
      <c r="N45" s="1363"/>
    </row>
    <row r="46" spans="1:14" ht="14.45" customHeight="1" x14ac:dyDescent="0.25">
      <c r="A46" s="1364" t="s">
        <v>1893</v>
      </c>
      <c r="B46" s="1365"/>
      <c r="C46" s="1365"/>
      <c r="D46" s="1366"/>
      <c r="E46" s="462"/>
      <c r="F46" s="1373" t="s">
        <v>4750</v>
      </c>
      <c r="G46" s="1373"/>
      <c r="H46" s="1373"/>
      <c r="I46" s="1373"/>
      <c r="K46" s="1374" t="s">
        <v>1201</v>
      </c>
      <c r="L46" s="1374"/>
      <c r="M46" s="1374"/>
      <c r="N46" s="1374"/>
    </row>
    <row r="47" spans="1:14" ht="14.45" customHeight="1" x14ac:dyDescent="0.25">
      <c r="A47" s="1367"/>
      <c r="B47" s="1368"/>
      <c r="C47" s="1368"/>
      <c r="D47" s="1369"/>
      <c r="E47" s="463"/>
      <c r="F47" s="1373"/>
      <c r="G47" s="1373"/>
      <c r="H47" s="1373"/>
      <c r="I47" s="1373"/>
      <c r="K47" s="1374"/>
      <c r="L47" s="1374"/>
      <c r="M47" s="1374"/>
      <c r="N47" s="1374"/>
    </row>
    <row r="48" spans="1:14" ht="14.45" customHeight="1" x14ac:dyDescent="0.25">
      <c r="A48" s="1370"/>
      <c r="B48" s="1371"/>
      <c r="C48" s="1371"/>
      <c r="D48" s="1372"/>
      <c r="E48" s="464"/>
      <c r="F48" s="1373"/>
      <c r="G48" s="1373"/>
      <c r="H48" s="1373"/>
      <c r="I48" s="1373"/>
      <c r="K48" s="1374"/>
      <c r="L48" s="1374"/>
      <c r="M48" s="1374"/>
      <c r="N48" s="1374"/>
    </row>
    <row r="49" spans="1:14" ht="27" thickBot="1" x14ac:dyDescent="0.3">
      <c r="A49" s="1353" t="s">
        <v>4589</v>
      </c>
      <c r="B49" s="1354"/>
      <c r="C49" s="1354"/>
      <c r="D49" s="1355"/>
      <c r="E49" s="465"/>
      <c r="F49" s="1356" t="s">
        <v>4589</v>
      </c>
      <c r="G49" s="1357"/>
      <c r="H49" s="1357"/>
      <c r="I49" s="1358"/>
      <c r="K49" s="1356" t="s">
        <v>4589</v>
      </c>
      <c r="L49" s="1357"/>
      <c r="M49" s="1357"/>
      <c r="N49" s="1358"/>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59" t="s">
        <v>4595</v>
      </c>
      <c r="B79" s="1359"/>
      <c r="C79" s="1359"/>
      <c r="D79" s="204">
        <f>SUM(D51:D78)</f>
        <v>4135000</v>
      </c>
      <c r="E79" s="471"/>
      <c r="F79" s="1360" t="s">
        <v>4595</v>
      </c>
      <c r="G79" s="1360"/>
      <c r="H79" s="1361"/>
      <c r="I79" s="204">
        <f>SUM(I51:I78)</f>
        <v>4012280</v>
      </c>
      <c r="K79" s="1360" t="s">
        <v>4595</v>
      </c>
      <c r="L79" s="1360"/>
      <c r="M79" s="1361"/>
      <c r="N79" s="204">
        <f>SUM(N51:N78)</f>
        <v>4012280</v>
      </c>
    </row>
    <row r="82" spans="1:14" ht="27.75" customHeight="1" x14ac:dyDescent="0.25">
      <c r="A82" s="1362" t="s">
        <v>7089</v>
      </c>
      <c r="B82" s="1362"/>
      <c r="C82" s="1362"/>
      <c r="D82" s="1362"/>
      <c r="E82" s="1362"/>
      <c r="F82" s="1362"/>
      <c r="G82" s="1362"/>
      <c r="H82" s="1362"/>
      <c r="I82" s="1362"/>
      <c r="J82" s="1362"/>
      <c r="K82" s="1362"/>
      <c r="L82" s="1362"/>
      <c r="M82" s="1362"/>
      <c r="N82" s="1362"/>
    </row>
    <row r="83" spans="1:14" ht="15" customHeight="1" x14ac:dyDescent="0.25">
      <c r="A83" s="1363" t="s">
        <v>7090</v>
      </c>
      <c r="B83" s="1363"/>
      <c r="C83" s="1363"/>
      <c r="D83" s="1363"/>
      <c r="E83" s="1363"/>
      <c r="F83" s="1363"/>
      <c r="G83" s="1363"/>
      <c r="H83" s="1363"/>
      <c r="I83" s="1363"/>
      <c r="J83" s="1363"/>
      <c r="K83" s="1363"/>
      <c r="L83" s="1363"/>
      <c r="M83" s="1363"/>
      <c r="N83" s="1363"/>
    </row>
    <row r="84" spans="1:14" ht="15" customHeight="1" x14ac:dyDescent="0.25">
      <c r="A84" s="1363"/>
      <c r="B84" s="1363"/>
      <c r="C84" s="1363"/>
      <c r="D84" s="1363"/>
      <c r="E84" s="1363"/>
      <c r="F84" s="1363"/>
      <c r="G84" s="1363"/>
      <c r="H84" s="1363"/>
      <c r="I84" s="1363"/>
      <c r="J84" s="1363"/>
      <c r="K84" s="1363"/>
      <c r="L84" s="1363"/>
      <c r="M84" s="1363"/>
      <c r="N84" s="1363"/>
    </row>
    <row r="85" spans="1:14" ht="14.45" customHeight="1" x14ac:dyDescent="0.25">
      <c r="A85" s="1364" t="s">
        <v>1893</v>
      </c>
      <c r="B85" s="1365"/>
      <c r="C85" s="1365"/>
      <c r="D85" s="1366"/>
      <c r="E85" s="462"/>
      <c r="F85" s="1373" t="s">
        <v>4750</v>
      </c>
      <c r="G85" s="1373"/>
      <c r="H85" s="1373"/>
      <c r="I85" s="1373"/>
      <c r="K85" s="1374" t="s">
        <v>1201</v>
      </c>
      <c r="L85" s="1374"/>
      <c r="M85" s="1374"/>
      <c r="N85" s="1374"/>
    </row>
    <row r="86" spans="1:14" ht="14.45" customHeight="1" x14ac:dyDescent="0.25">
      <c r="A86" s="1367"/>
      <c r="B86" s="1368"/>
      <c r="C86" s="1368"/>
      <c r="D86" s="1369"/>
      <c r="E86" s="463"/>
      <c r="F86" s="1373"/>
      <c r="G86" s="1373"/>
      <c r="H86" s="1373"/>
      <c r="I86" s="1373"/>
      <c r="K86" s="1374"/>
      <c r="L86" s="1374"/>
      <c r="M86" s="1374"/>
      <c r="N86" s="1374"/>
    </row>
    <row r="87" spans="1:14" ht="14.45" customHeight="1" x14ac:dyDescent="0.25">
      <c r="A87" s="1370"/>
      <c r="B87" s="1371"/>
      <c r="C87" s="1371"/>
      <c r="D87" s="1372"/>
      <c r="E87" s="464"/>
      <c r="F87" s="1373"/>
      <c r="G87" s="1373"/>
      <c r="H87" s="1373"/>
      <c r="I87" s="1373"/>
      <c r="K87" s="1374"/>
      <c r="L87" s="1374"/>
      <c r="M87" s="1374"/>
      <c r="N87" s="1374"/>
    </row>
    <row r="88" spans="1:14" ht="27" thickBot="1" x14ac:dyDescent="0.3">
      <c r="A88" s="1353" t="s">
        <v>4589</v>
      </c>
      <c r="B88" s="1354"/>
      <c r="C88" s="1354"/>
      <c r="D88" s="1355"/>
      <c r="E88" s="465"/>
      <c r="F88" s="1356" t="s">
        <v>4589</v>
      </c>
      <c r="G88" s="1357"/>
      <c r="H88" s="1357"/>
      <c r="I88" s="1358"/>
      <c r="K88" s="1356" t="s">
        <v>4589</v>
      </c>
      <c r="L88" s="1357"/>
      <c r="M88" s="1357"/>
      <c r="N88" s="1358"/>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59" t="s">
        <v>4595</v>
      </c>
      <c r="B109" s="1359"/>
      <c r="C109" s="1359"/>
      <c r="D109" s="204">
        <f>SUM(D90:D108)</f>
        <v>4677000</v>
      </c>
      <c r="E109" s="471"/>
      <c r="F109" s="1360" t="s">
        <v>4595</v>
      </c>
      <c r="G109" s="1360"/>
      <c r="H109" s="1361"/>
      <c r="I109" s="428">
        <f>SUM(I90:I107)</f>
        <v>4531000</v>
      </c>
      <c r="K109" s="1360" t="s">
        <v>4595</v>
      </c>
      <c r="L109" s="1360"/>
      <c r="M109" s="1361"/>
      <c r="N109" s="428">
        <f>SUM(N90:N107)</f>
        <v>4531779</v>
      </c>
    </row>
    <row r="112" spans="1:14" ht="27.75" customHeight="1" x14ac:dyDescent="0.25">
      <c r="A112" s="1362" t="s">
        <v>10425</v>
      </c>
      <c r="B112" s="1362"/>
      <c r="C112" s="1362"/>
      <c r="D112" s="1362"/>
      <c r="E112" s="1362"/>
      <c r="F112" s="1362"/>
      <c r="G112" s="1362"/>
      <c r="H112" s="1362"/>
      <c r="I112" s="1362"/>
      <c r="J112" s="1362"/>
      <c r="K112" s="1362"/>
      <c r="L112" s="1362"/>
      <c r="M112" s="1362"/>
      <c r="N112" s="1362"/>
    </row>
    <row r="113" spans="1:14" ht="15" customHeight="1" x14ac:dyDescent="0.25">
      <c r="A113" s="1363" t="s">
        <v>10426</v>
      </c>
      <c r="B113" s="1363"/>
      <c r="C113" s="1363"/>
      <c r="D113" s="1363"/>
      <c r="E113" s="1363"/>
      <c r="F113" s="1363"/>
      <c r="G113" s="1363"/>
      <c r="H113" s="1363"/>
      <c r="I113" s="1363"/>
      <c r="J113" s="1363"/>
      <c r="K113" s="1363"/>
      <c r="L113" s="1363"/>
      <c r="M113" s="1363"/>
      <c r="N113" s="1363"/>
    </row>
    <row r="114" spans="1:14" ht="15" customHeight="1" x14ac:dyDescent="0.25">
      <c r="A114" s="1363"/>
      <c r="B114" s="1363"/>
      <c r="C114" s="1363"/>
      <c r="D114" s="1363"/>
      <c r="E114" s="1363"/>
      <c r="F114" s="1363"/>
      <c r="G114" s="1363"/>
      <c r="H114" s="1363"/>
      <c r="I114" s="1363"/>
      <c r="J114" s="1363"/>
      <c r="K114" s="1363"/>
      <c r="L114" s="1363"/>
      <c r="M114" s="1363"/>
      <c r="N114" s="1363"/>
    </row>
    <row r="115" spans="1:14" ht="14.45" customHeight="1" x14ac:dyDescent="0.25">
      <c r="A115" s="1364" t="s">
        <v>1893</v>
      </c>
      <c r="B115" s="1365"/>
      <c r="C115" s="1365"/>
      <c r="D115" s="1366"/>
      <c r="E115" s="462"/>
      <c r="F115" s="1373" t="s">
        <v>4750</v>
      </c>
      <c r="G115" s="1373"/>
      <c r="H115" s="1373"/>
      <c r="I115" s="1373"/>
      <c r="K115" s="1374" t="s">
        <v>1201</v>
      </c>
      <c r="L115" s="1374"/>
      <c r="M115" s="1374"/>
      <c r="N115" s="1374"/>
    </row>
    <row r="116" spans="1:14" ht="14.45" customHeight="1" x14ac:dyDescent="0.25">
      <c r="A116" s="1367"/>
      <c r="B116" s="1368"/>
      <c r="C116" s="1368"/>
      <c r="D116" s="1369"/>
      <c r="E116" s="463"/>
      <c r="F116" s="1373"/>
      <c r="G116" s="1373"/>
      <c r="H116" s="1373"/>
      <c r="I116" s="1373"/>
      <c r="K116" s="1374"/>
      <c r="L116" s="1374"/>
      <c r="M116" s="1374"/>
      <c r="N116" s="1374"/>
    </row>
    <row r="117" spans="1:14" ht="14.45" customHeight="1" x14ac:dyDescent="0.25">
      <c r="A117" s="1370"/>
      <c r="B117" s="1371"/>
      <c r="C117" s="1371"/>
      <c r="D117" s="1372"/>
      <c r="E117" s="464"/>
      <c r="F117" s="1373"/>
      <c r="G117" s="1373"/>
      <c r="H117" s="1373"/>
      <c r="I117" s="1373"/>
      <c r="K117" s="1374"/>
      <c r="L117" s="1374"/>
      <c r="M117" s="1374"/>
      <c r="N117" s="1374"/>
    </row>
    <row r="118" spans="1:14" ht="27" thickBot="1" x14ac:dyDescent="0.3">
      <c r="A118" s="1353" t="s">
        <v>4589</v>
      </c>
      <c r="B118" s="1354"/>
      <c r="C118" s="1354"/>
      <c r="D118" s="1355"/>
      <c r="E118" s="465"/>
      <c r="F118" s="1356" t="s">
        <v>4589</v>
      </c>
      <c r="G118" s="1357"/>
      <c r="H118" s="1357"/>
      <c r="I118" s="1358"/>
      <c r="K118" s="1356" t="s">
        <v>4589</v>
      </c>
      <c r="L118" s="1357"/>
      <c r="M118" s="1357"/>
      <c r="N118" s="1358"/>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59" t="s">
        <v>4595</v>
      </c>
      <c r="B139" s="1359"/>
      <c r="C139" s="1359"/>
      <c r="D139" s="204">
        <f>SUM(D120:D138)</f>
        <v>11965000</v>
      </c>
      <c r="E139" s="471"/>
      <c r="F139" s="1360" t="s">
        <v>4595</v>
      </c>
      <c r="G139" s="1360"/>
      <c r="H139" s="1361"/>
      <c r="I139" s="428">
        <f>SUM(I120:I137)</f>
        <v>11609683</v>
      </c>
      <c r="K139" s="1360" t="s">
        <v>4595</v>
      </c>
      <c r="L139" s="1360"/>
      <c r="M139" s="1361"/>
      <c r="N139" s="428">
        <f>SUM(N120:N137)</f>
        <v>11500000</v>
      </c>
    </row>
    <row r="142" spans="1:14" ht="27.75" customHeight="1" x14ac:dyDescent="0.25">
      <c r="A142" s="1362" t="s">
        <v>13516</v>
      </c>
      <c r="B142" s="1362"/>
      <c r="C142" s="1362"/>
      <c r="D142" s="1362"/>
      <c r="E142" s="1362"/>
      <c r="F142" s="1362"/>
      <c r="G142" s="1362"/>
      <c r="H142" s="1362"/>
      <c r="I142" s="1362"/>
      <c r="J142" s="1362"/>
      <c r="K142" s="1362"/>
      <c r="L142" s="1362"/>
      <c r="M142" s="1362"/>
      <c r="N142" s="1362"/>
    </row>
    <row r="143" spans="1:14" ht="15" customHeight="1" x14ac:dyDescent="0.25">
      <c r="A143" s="1363" t="s">
        <v>13517</v>
      </c>
      <c r="B143" s="1363"/>
      <c r="C143" s="1363"/>
      <c r="D143" s="1363"/>
      <c r="E143" s="1363"/>
      <c r="F143" s="1363"/>
      <c r="G143" s="1363"/>
      <c r="H143" s="1363"/>
      <c r="I143" s="1363"/>
      <c r="J143" s="1363"/>
      <c r="K143" s="1363"/>
      <c r="L143" s="1363"/>
      <c r="M143" s="1363"/>
      <c r="N143" s="1363"/>
    </row>
    <row r="144" spans="1:14" ht="15" customHeight="1" x14ac:dyDescent="0.25">
      <c r="A144" s="1363"/>
      <c r="B144" s="1363"/>
      <c r="C144" s="1363"/>
      <c r="D144" s="1363"/>
      <c r="E144" s="1363"/>
      <c r="F144" s="1363"/>
      <c r="G144" s="1363"/>
      <c r="H144" s="1363"/>
      <c r="I144" s="1363"/>
      <c r="J144" s="1363"/>
      <c r="K144" s="1363"/>
      <c r="L144" s="1363"/>
      <c r="M144" s="1363"/>
      <c r="N144" s="1363"/>
    </row>
    <row r="145" spans="1:14" ht="14.45" customHeight="1" x14ac:dyDescent="0.25">
      <c r="A145" s="1364" t="s">
        <v>1893</v>
      </c>
      <c r="B145" s="1365"/>
      <c r="C145" s="1365"/>
      <c r="D145" s="1366"/>
      <c r="E145" s="462"/>
      <c r="F145" s="1373" t="s">
        <v>4750</v>
      </c>
      <c r="G145" s="1373"/>
      <c r="H145" s="1373"/>
      <c r="I145" s="1373"/>
      <c r="K145" s="1374" t="s">
        <v>1201</v>
      </c>
      <c r="L145" s="1374"/>
      <c r="M145" s="1374"/>
      <c r="N145" s="1374"/>
    </row>
    <row r="146" spans="1:14" ht="14.45" customHeight="1" x14ac:dyDescent="0.25">
      <c r="A146" s="1367"/>
      <c r="B146" s="1368"/>
      <c r="C146" s="1368"/>
      <c r="D146" s="1369"/>
      <c r="E146" s="463"/>
      <c r="F146" s="1373"/>
      <c r="G146" s="1373"/>
      <c r="H146" s="1373"/>
      <c r="I146" s="1373"/>
      <c r="K146" s="1374"/>
      <c r="L146" s="1374"/>
      <c r="M146" s="1374"/>
      <c r="N146" s="1374"/>
    </row>
    <row r="147" spans="1:14" ht="14.45" customHeight="1" x14ac:dyDescent="0.25">
      <c r="A147" s="1370"/>
      <c r="B147" s="1371"/>
      <c r="C147" s="1371"/>
      <c r="D147" s="1372"/>
      <c r="E147" s="464"/>
      <c r="F147" s="1373"/>
      <c r="G147" s="1373"/>
      <c r="H147" s="1373"/>
      <c r="I147" s="1373"/>
      <c r="K147" s="1374"/>
      <c r="L147" s="1374"/>
      <c r="M147" s="1374"/>
      <c r="N147" s="1374"/>
    </row>
    <row r="148" spans="1:14" ht="27" thickBot="1" x14ac:dyDescent="0.3">
      <c r="A148" s="1353" t="s">
        <v>4589</v>
      </c>
      <c r="B148" s="1354"/>
      <c r="C148" s="1354"/>
      <c r="D148" s="1355"/>
      <c r="E148" s="465"/>
      <c r="F148" s="1356" t="s">
        <v>4589</v>
      </c>
      <c r="G148" s="1357"/>
      <c r="H148" s="1357"/>
      <c r="I148" s="1358"/>
      <c r="K148" s="1356" t="s">
        <v>4589</v>
      </c>
      <c r="L148" s="1357"/>
      <c r="M148" s="1357"/>
      <c r="N148" s="1358"/>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15814</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15814</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15850</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15850</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15956</v>
      </c>
      <c r="C159" s="304"/>
      <c r="D159" s="15">
        <v>300000</v>
      </c>
      <c r="E159" s="469"/>
      <c r="F159" s="429">
        <v>45610</v>
      </c>
      <c r="G159" s="118" t="s">
        <v>14913</v>
      </c>
      <c r="H159" s="304"/>
      <c r="I159" s="780">
        <v>1000000</v>
      </c>
      <c r="K159" s="429">
        <v>45686</v>
      </c>
      <c r="L159" s="712" t="s">
        <v>14705</v>
      </c>
      <c r="M159" s="757">
        <v>2007570431</v>
      </c>
      <c r="N159" s="119">
        <v>900000</v>
      </c>
    </row>
    <row r="160" spans="1:14" ht="30" x14ac:dyDescent="0.25">
      <c r="A160" s="429">
        <v>45699</v>
      </c>
      <c r="B160" s="712" t="s">
        <v>16425</v>
      </c>
      <c r="C160" s="430"/>
      <c r="D160" s="366">
        <v>40000</v>
      </c>
      <c r="E160" s="470"/>
      <c r="F160" s="429">
        <v>45610</v>
      </c>
      <c r="G160" s="712" t="s">
        <v>15081</v>
      </c>
      <c r="H160" s="327"/>
      <c r="I160" s="780">
        <v>80000</v>
      </c>
      <c r="K160" s="429">
        <v>45686</v>
      </c>
      <c r="L160" s="712" t="s">
        <v>14705</v>
      </c>
      <c r="M160" s="757">
        <v>2007570432</v>
      </c>
      <c r="N160" s="119">
        <v>900000</v>
      </c>
    </row>
    <row r="161" spans="1:14" ht="30" x14ac:dyDescent="0.25">
      <c r="A161" s="429">
        <v>45762</v>
      </c>
      <c r="B161" s="712" t="s">
        <v>16426</v>
      </c>
      <c r="C161" s="430"/>
      <c r="D161" s="366">
        <v>40000</v>
      </c>
      <c r="E161" s="470"/>
      <c r="F161" s="429">
        <v>45621</v>
      </c>
      <c r="G161" s="118" t="s">
        <v>14913</v>
      </c>
      <c r="H161" s="327"/>
      <c r="I161" s="780">
        <v>420000</v>
      </c>
      <c r="K161" s="429">
        <v>45686</v>
      </c>
      <c r="L161" s="712" t="s">
        <v>14705</v>
      </c>
      <c r="M161" s="757">
        <v>2007570433</v>
      </c>
      <c r="N161" s="119">
        <v>900000</v>
      </c>
    </row>
    <row r="162" spans="1:14" ht="17.25" customHeight="1" x14ac:dyDescent="0.25">
      <c r="A162" s="341"/>
      <c r="B162" s="98"/>
      <c r="C162" s="304"/>
      <c r="D162" s="15"/>
      <c r="E162" s="470"/>
      <c r="F162" s="429">
        <v>45642</v>
      </c>
      <c r="G162" s="98" t="s">
        <v>15262</v>
      </c>
      <c r="H162" s="327"/>
      <c r="I162" s="366">
        <v>850000</v>
      </c>
      <c r="K162" s="429">
        <v>45686</v>
      </c>
      <c r="L162" s="712" t="s">
        <v>14705</v>
      </c>
      <c r="M162" s="757">
        <v>2007570434</v>
      </c>
      <c r="N162" s="119">
        <v>900000</v>
      </c>
    </row>
    <row r="163" spans="1:14"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4"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4" ht="30" x14ac:dyDescent="0.25">
      <c r="A165" s="341"/>
      <c r="B165" s="712"/>
      <c r="C165" s="15"/>
      <c r="D165" s="15"/>
      <c r="E165" s="470"/>
      <c r="F165" s="429">
        <v>45701</v>
      </c>
      <c r="G165" s="98" t="s">
        <v>15957</v>
      </c>
      <c r="H165" s="304"/>
      <c r="I165" s="780">
        <v>1000000</v>
      </c>
      <c r="K165" s="429">
        <v>45686</v>
      </c>
      <c r="L165" s="712" t="s">
        <v>14705</v>
      </c>
      <c r="M165" s="757">
        <v>2007570437</v>
      </c>
      <c r="N165" s="119">
        <v>900000</v>
      </c>
    </row>
    <row r="166" spans="1:14" ht="45" x14ac:dyDescent="0.25">
      <c r="A166" s="341"/>
      <c r="B166" s="712"/>
      <c r="C166" s="15"/>
      <c r="D166" s="15"/>
      <c r="E166" s="470"/>
      <c r="F166" s="429">
        <v>45722</v>
      </c>
      <c r="G166" s="98" t="s">
        <v>16122</v>
      </c>
      <c r="H166" s="304"/>
      <c r="I166" s="15">
        <v>813420</v>
      </c>
      <c r="K166" s="429">
        <v>45686</v>
      </c>
      <c r="L166" s="712" t="s">
        <v>14705</v>
      </c>
      <c r="M166" s="757">
        <v>2007570438</v>
      </c>
      <c r="N166" s="119">
        <v>900000</v>
      </c>
    </row>
    <row r="167" spans="1:14" ht="30" x14ac:dyDescent="0.25">
      <c r="A167" s="341"/>
      <c r="B167" s="98"/>
      <c r="C167" s="15"/>
      <c r="D167" s="15"/>
      <c r="E167" s="470"/>
      <c r="F167" s="429">
        <v>45723</v>
      </c>
      <c r="G167" s="712" t="s">
        <v>16126</v>
      </c>
      <c r="H167" s="430"/>
      <c r="I167" s="366">
        <v>750000</v>
      </c>
      <c r="K167" s="429">
        <v>45686</v>
      </c>
      <c r="L167" s="712" t="s">
        <v>14705</v>
      </c>
      <c r="M167" s="757">
        <v>2007570439</v>
      </c>
      <c r="N167" s="119">
        <v>900000</v>
      </c>
    </row>
    <row r="168" spans="1:14" ht="30" x14ac:dyDescent="0.25">
      <c r="A168" s="341"/>
      <c r="B168" s="98"/>
      <c r="C168" s="15"/>
      <c r="D168" s="15"/>
      <c r="E168" s="470"/>
      <c r="F168" s="429">
        <v>45723</v>
      </c>
      <c r="G168" s="712" t="s">
        <v>16126</v>
      </c>
      <c r="H168" s="430"/>
      <c r="I168" s="366">
        <v>800000</v>
      </c>
      <c r="K168" s="429">
        <v>45686</v>
      </c>
      <c r="L168" s="712" t="s">
        <v>14705</v>
      </c>
      <c r="M168" s="757">
        <v>2007570439</v>
      </c>
      <c r="N168" s="119">
        <v>900000</v>
      </c>
    </row>
    <row r="169" spans="1:14" ht="30" x14ac:dyDescent="0.25">
      <c r="A169" s="341"/>
      <c r="B169" s="98"/>
      <c r="C169" s="15"/>
      <c r="D169" s="15"/>
      <c r="E169" s="470"/>
      <c r="F169" s="429">
        <v>45723</v>
      </c>
      <c r="G169" s="712" t="s">
        <v>16126</v>
      </c>
      <c r="H169" s="430"/>
      <c r="I169" s="366">
        <v>718000</v>
      </c>
      <c r="K169" s="429"/>
      <c r="L169" s="98"/>
      <c r="M169" s="757"/>
      <c r="N169" s="15"/>
    </row>
    <row r="170" spans="1:14" ht="30" x14ac:dyDescent="0.25">
      <c r="A170" s="341"/>
      <c r="B170" s="98"/>
      <c r="C170" s="15"/>
      <c r="D170" s="15"/>
      <c r="E170" s="470"/>
      <c r="F170" s="429">
        <v>45734</v>
      </c>
      <c r="G170" s="712" t="s">
        <v>16226</v>
      </c>
      <c r="H170" s="430"/>
      <c r="I170" s="366">
        <v>2025000</v>
      </c>
      <c r="K170" s="429"/>
      <c r="L170" s="98"/>
      <c r="M170" s="757"/>
      <c r="N170" s="15"/>
    </row>
    <row r="171" spans="1:14" x14ac:dyDescent="0.25">
      <c r="A171" s="341"/>
      <c r="B171" s="98"/>
      <c r="C171" s="15"/>
      <c r="D171" s="15"/>
      <c r="E171" s="470"/>
      <c r="F171" s="429">
        <v>45736</v>
      </c>
      <c r="G171" s="712" t="s">
        <v>13913</v>
      </c>
      <c r="H171" s="430"/>
      <c r="I171" s="366">
        <v>500000</v>
      </c>
      <c r="K171" s="429"/>
      <c r="L171" s="98"/>
      <c r="M171" s="757"/>
      <c r="N171" s="15"/>
    </row>
    <row r="172" spans="1:14" x14ac:dyDescent="0.25">
      <c r="A172" s="341"/>
      <c r="B172" s="98"/>
      <c r="C172" s="15"/>
      <c r="D172" s="15"/>
      <c r="E172" s="470"/>
      <c r="F172" s="429">
        <v>45736</v>
      </c>
      <c r="G172" s="712" t="s">
        <v>13913</v>
      </c>
      <c r="H172" s="430"/>
      <c r="I172" s="366">
        <v>500000</v>
      </c>
      <c r="K172" s="429"/>
      <c r="L172" s="98"/>
      <c r="M172" s="757"/>
      <c r="N172" s="15"/>
    </row>
    <row r="173" spans="1:14" x14ac:dyDescent="0.25">
      <c r="A173" s="341"/>
      <c r="B173" s="98"/>
      <c r="C173" s="15"/>
      <c r="D173" s="15"/>
      <c r="E173" s="470"/>
      <c r="F173" s="429">
        <v>45736</v>
      </c>
      <c r="G173" s="712" t="s">
        <v>13913</v>
      </c>
      <c r="H173" s="430"/>
      <c r="I173" s="366">
        <v>500000</v>
      </c>
      <c r="K173" s="429"/>
      <c r="L173" s="98"/>
      <c r="M173" s="757"/>
      <c r="N173" s="15"/>
    </row>
    <row r="174" spans="1:14" x14ac:dyDescent="0.25">
      <c r="A174" s="341"/>
      <c r="B174" s="98"/>
      <c r="C174" s="15"/>
      <c r="D174" s="15"/>
      <c r="E174" s="470"/>
      <c r="F174" s="429">
        <v>45736</v>
      </c>
      <c r="G174" s="712" t="s">
        <v>13913</v>
      </c>
      <c r="H174" s="430"/>
      <c r="I174" s="366">
        <v>500000</v>
      </c>
      <c r="K174" s="429"/>
      <c r="L174" s="98"/>
      <c r="M174" s="757"/>
      <c r="N174" s="15"/>
    </row>
    <row r="175" spans="1:14" x14ac:dyDescent="0.25">
      <c r="A175" s="341"/>
      <c r="B175" s="98"/>
      <c r="C175" s="15"/>
      <c r="D175" s="15"/>
      <c r="E175" s="470"/>
      <c r="F175" s="429">
        <v>45755</v>
      </c>
      <c r="G175" s="712" t="s">
        <v>13913</v>
      </c>
      <c r="H175" s="430"/>
      <c r="I175" s="366">
        <v>500000</v>
      </c>
      <c r="K175" s="429"/>
      <c r="L175" s="98"/>
      <c r="M175" s="757"/>
      <c r="N175" s="15"/>
    </row>
    <row r="176" spans="1:14" x14ac:dyDescent="0.25">
      <c r="A176" s="341"/>
      <c r="B176" s="98"/>
      <c r="C176" s="15"/>
      <c r="D176" s="15"/>
      <c r="E176" s="470"/>
      <c r="F176" s="429">
        <v>45761</v>
      </c>
      <c r="G176" s="712" t="s">
        <v>13913</v>
      </c>
      <c r="H176" s="304"/>
      <c r="I176" s="366">
        <v>500000</v>
      </c>
      <c r="K176" s="341"/>
      <c r="L176" s="98"/>
      <c r="M176" s="304"/>
      <c r="N176" s="15"/>
    </row>
    <row r="177" spans="1:15" x14ac:dyDescent="0.25">
      <c r="A177" s="341"/>
      <c r="B177" s="98"/>
      <c r="C177" s="15"/>
      <c r="D177" s="15"/>
      <c r="E177" s="471"/>
      <c r="F177" s="1197"/>
      <c r="G177" s="1198"/>
      <c r="H177" s="358"/>
      <c r="I177" s="1199"/>
      <c r="K177" s="1197"/>
      <c r="L177" s="1198"/>
      <c r="M177" s="358"/>
      <c r="N177" s="688"/>
    </row>
    <row r="178" spans="1:15" x14ac:dyDescent="0.25">
      <c r="A178" s="341"/>
      <c r="B178" s="98"/>
      <c r="C178" s="15"/>
      <c r="D178" s="15"/>
      <c r="E178" s="471"/>
      <c r="F178" s="1197"/>
      <c r="G178" s="1198"/>
      <c r="H178" s="358"/>
      <c r="I178" s="1199"/>
      <c r="K178" s="1197"/>
      <c r="L178" s="1198"/>
      <c r="M178" s="358"/>
      <c r="N178" s="688"/>
    </row>
    <row r="179" spans="1:15" x14ac:dyDescent="0.25">
      <c r="A179" s="341"/>
      <c r="B179" s="98"/>
      <c r="C179" s="15"/>
      <c r="D179" s="15"/>
      <c r="E179" s="471"/>
      <c r="F179" s="1197"/>
      <c r="G179" s="1198"/>
      <c r="H179" s="358"/>
      <c r="I179" s="1199"/>
      <c r="K179" s="1197"/>
      <c r="L179" s="1198"/>
      <c r="M179" s="358"/>
      <c r="N179" s="688"/>
    </row>
    <row r="180" spans="1:15" x14ac:dyDescent="0.25">
      <c r="A180" s="341"/>
      <c r="B180" s="98"/>
      <c r="C180" s="15"/>
      <c r="D180" s="15"/>
      <c r="E180" s="471"/>
      <c r="F180" s="1197"/>
      <c r="G180" s="1198"/>
      <c r="H180" s="358"/>
      <c r="I180" s="1199"/>
      <c r="K180" s="1197"/>
      <c r="L180" s="1198"/>
      <c r="M180" s="358"/>
      <c r="N180" s="688"/>
    </row>
    <row r="181" spans="1:15" x14ac:dyDescent="0.25">
      <c r="A181" s="341"/>
      <c r="B181" s="98"/>
      <c r="C181" s="15"/>
      <c r="D181" s="15"/>
      <c r="E181" s="471"/>
      <c r="F181" s="1197"/>
      <c r="G181" s="1198"/>
      <c r="H181" s="358"/>
      <c r="I181" s="1199"/>
      <c r="K181" s="1197"/>
      <c r="L181" s="1198"/>
      <c r="M181" s="358"/>
      <c r="N181" s="688"/>
    </row>
    <row r="182" spans="1:15" ht="19.5" thickBot="1" x14ac:dyDescent="0.35">
      <c r="A182" s="1359" t="s">
        <v>4595</v>
      </c>
      <c r="B182" s="1359"/>
      <c r="C182" s="1359"/>
      <c r="D182" s="204">
        <f>SUM(D150:D176)</f>
        <v>1870000</v>
      </c>
      <c r="E182" s="471"/>
      <c r="F182" s="1360" t="s">
        <v>4595</v>
      </c>
      <c r="G182" s="1360"/>
      <c r="H182" s="1361"/>
      <c r="I182" s="428">
        <f>SUM(I150:I181)</f>
        <v>17647620</v>
      </c>
      <c r="K182" s="1360" t="s">
        <v>4595</v>
      </c>
      <c r="L182" s="1360"/>
      <c r="M182" s="1361"/>
      <c r="N182" s="428">
        <f>SUM(N150:N176)</f>
        <v>17612000</v>
      </c>
      <c r="O182" s="3"/>
    </row>
    <row r="183" spans="1:15" x14ac:dyDescent="0.25">
      <c r="I183" s="1170"/>
    </row>
    <row r="185" spans="1:15" x14ac:dyDescent="0.25">
      <c r="I185" s="1170"/>
    </row>
  </sheetData>
  <mergeCells count="57">
    <mergeCell ref="A148:D148"/>
    <mergeCell ref="F148:I148"/>
    <mergeCell ref="K148:N148"/>
    <mergeCell ref="A182:C182"/>
    <mergeCell ref="F182:H182"/>
    <mergeCell ref="K182:M182"/>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6" workbookViewId="0">
      <selection activeCell="H28" sqref="H28"/>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93" t="s">
        <v>9490</v>
      </c>
      <c r="C1" s="1394"/>
      <c r="D1" s="1394"/>
      <c r="E1" s="1395"/>
      <c r="G1" s="1393" t="s">
        <v>13770</v>
      </c>
      <c r="H1" s="1394"/>
      <c r="I1" s="1394"/>
      <c r="J1" s="1395"/>
      <c r="M1" s="1404" t="s">
        <v>11380</v>
      </c>
      <c r="N1" s="1405"/>
      <c r="O1" s="1405"/>
      <c r="P1" s="1406"/>
      <c r="R1" s="1404" t="s">
        <v>11380</v>
      </c>
      <c r="S1" s="1405"/>
      <c r="T1" s="1405"/>
      <c r="U1" s="1406"/>
      <c r="X1" s="1404" t="s">
        <v>11380</v>
      </c>
      <c r="Y1" s="1405"/>
      <c r="Z1" s="1405"/>
      <c r="AA1" s="1406"/>
      <c r="AC1" s="1401" t="s">
        <v>9490</v>
      </c>
      <c r="AD1" s="1402"/>
      <c r="AE1" s="1402"/>
      <c r="AF1" s="1403"/>
      <c r="AJ1" s="1393" t="s">
        <v>9490</v>
      </c>
      <c r="AK1" s="1394"/>
      <c r="AL1" s="1394"/>
      <c r="AM1" s="1395"/>
      <c r="AO1" s="996" t="s">
        <v>1766</v>
      </c>
    </row>
    <row r="2" spans="2:41" ht="21" x14ac:dyDescent="0.35">
      <c r="B2" s="1396" t="s">
        <v>13518</v>
      </c>
      <c r="C2" s="1397"/>
      <c r="D2" s="1397"/>
      <c r="E2" s="1398"/>
      <c r="G2" s="1396" t="s">
        <v>10389</v>
      </c>
      <c r="H2" s="1397"/>
      <c r="I2" s="1397"/>
      <c r="J2" s="1398"/>
      <c r="M2" s="1404" t="s">
        <v>13511</v>
      </c>
      <c r="N2" s="1405"/>
      <c r="O2" s="1405"/>
      <c r="P2" s="1406"/>
      <c r="R2" s="1404" t="s">
        <v>13510</v>
      </c>
      <c r="S2" s="1405"/>
      <c r="T2" s="1405"/>
      <c r="U2" s="1406"/>
      <c r="X2" s="1404" t="s">
        <v>13509</v>
      </c>
      <c r="Y2" s="1405"/>
      <c r="Z2" s="1405"/>
      <c r="AA2" s="1406"/>
      <c r="AC2" s="1396" t="s">
        <v>8155</v>
      </c>
      <c r="AD2" s="1397"/>
      <c r="AE2" s="1397"/>
      <c r="AF2" s="1398"/>
      <c r="AJ2" s="1396" t="s">
        <v>7168</v>
      </c>
      <c r="AK2" s="1397"/>
      <c r="AL2" s="1397"/>
      <c r="AM2" s="1398"/>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82" t="s">
        <v>9483</v>
      </c>
      <c r="C4" s="1383"/>
      <c r="D4" s="1383"/>
      <c r="E4" s="931">
        <f>'Main Summary'!B19</f>
        <v>276768699.34495389</v>
      </c>
      <c r="G4" s="1382" t="s">
        <v>9483</v>
      </c>
      <c r="H4" s="1383"/>
      <c r="I4" s="1383"/>
      <c r="J4" s="931">
        <f ca="1">'Main Summary'!F19-U5-U10</f>
        <v>289124037.18604004</v>
      </c>
      <c r="M4" s="1404" t="s">
        <v>11381</v>
      </c>
      <c r="N4" s="1405"/>
      <c r="O4" s="1405"/>
      <c r="P4" s="1406"/>
      <c r="R4" s="1404" t="s">
        <v>11381</v>
      </c>
      <c r="S4" s="1405"/>
      <c r="T4" s="1405"/>
      <c r="U4" s="1406"/>
      <c r="X4" s="1404" t="s">
        <v>11381</v>
      </c>
      <c r="Y4" s="1405"/>
      <c r="Z4" s="1405"/>
      <c r="AA4" s="1406"/>
      <c r="AC4" s="1382" t="s">
        <v>9483</v>
      </c>
      <c r="AD4" s="1383"/>
      <c r="AE4" s="1383"/>
      <c r="AF4" s="931">
        <f ca="1">'Main Summary'!J19-AA5-AA10</f>
        <v>137668700.60426268</v>
      </c>
      <c r="AJ4" s="1382" t="s">
        <v>9483</v>
      </c>
      <c r="AK4" s="1383"/>
      <c r="AL4" s="1383"/>
      <c r="AM4" s="931">
        <f>'Main Summary'!N19</f>
        <v>66512286.479166672</v>
      </c>
    </row>
    <row r="5" spans="2:41" ht="19.5" thickBot="1" x14ac:dyDescent="0.35">
      <c r="B5" s="1382" t="s">
        <v>9484</v>
      </c>
      <c r="C5" s="1383"/>
      <c r="D5" s="1383"/>
      <c r="E5" s="931">
        <f>'Main Summary'!C19</f>
        <v>317822003.93799996</v>
      </c>
      <c r="G5" s="1382" t="s">
        <v>9484</v>
      </c>
      <c r="H5" s="1383"/>
      <c r="I5" s="1383"/>
      <c r="J5" s="931">
        <f ca="1">'Main Summary'!G19-U6-U11</f>
        <v>374173213.57120001</v>
      </c>
      <c r="M5" s="1382" t="s">
        <v>9483</v>
      </c>
      <c r="N5" s="1383"/>
      <c r="O5" s="1383"/>
      <c r="P5" s="1021">
        <f ca="1">SUMIF(Posting!$B19940:$E53459,"Meezan Bank Head Office",Posting!$E19940:$E53459)</f>
        <v>15139218.629032258</v>
      </c>
      <c r="R5" s="1382" t="s">
        <v>9483</v>
      </c>
      <c r="S5" s="1383"/>
      <c r="T5" s="1383"/>
      <c r="U5" s="1021">
        <f ca="1">SUMIF(Posting!$B17317:$E19938,"Meezan Bank Head Office",Posting!$E17317:$E19938)</f>
        <v>19586377</v>
      </c>
      <c r="X5" s="1382" t="s">
        <v>9483</v>
      </c>
      <c r="Y5" s="1383"/>
      <c r="Z5" s="1383"/>
      <c r="AA5" s="1021">
        <f ca="1">SUMIF(Posting!$B1:$E17316,"Meezan Bank Head Office",Posting!$E1:$E17316)</f>
        <v>13034925</v>
      </c>
      <c r="AC5" s="1382" t="s">
        <v>9484</v>
      </c>
      <c r="AD5" s="1383"/>
      <c r="AE5" s="1383"/>
      <c r="AF5" s="931">
        <f ca="1">'Main Summary'!K19-AA6-AA11</f>
        <v>176831246.42000002</v>
      </c>
      <c r="AJ5" s="1382" t="s">
        <v>9484</v>
      </c>
      <c r="AK5" s="1383"/>
      <c r="AL5" s="1383"/>
      <c r="AM5" s="931">
        <f>'Main Summary'!O19</f>
        <v>82215394.510000005</v>
      </c>
    </row>
    <row r="6" spans="2:41" ht="18.75" x14ac:dyDescent="0.3">
      <c r="B6" s="1382" t="s">
        <v>2612</v>
      </c>
      <c r="C6" s="1383"/>
      <c r="D6" s="1383"/>
      <c r="E6" s="931">
        <f>E5-E4</f>
        <v>41053304.593046069</v>
      </c>
      <c r="G6" s="1382" t="s">
        <v>2612</v>
      </c>
      <c r="H6" s="1383"/>
      <c r="I6" s="1383"/>
      <c r="J6" s="931">
        <f ca="1">J5-J4</f>
        <v>85049176.385159969</v>
      </c>
      <c r="M6" s="1382" t="s">
        <v>9484</v>
      </c>
      <c r="N6" s="1383"/>
      <c r="O6" s="1383"/>
      <c r="P6" s="1016">
        <f ca="1">SUMIF(Posting!$B19940:$F53459,"Meezan Bank Head Office",Posting!$F19940:$F53459)</f>
        <v>21277035</v>
      </c>
      <c r="R6" s="1382" t="s">
        <v>9484</v>
      </c>
      <c r="S6" s="1383"/>
      <c r="T6" s="1383"/>
      <c r="U6" s="1016">
        <f ca="1">SUMIF(Posting!$B17317:$F19938,"Meezan Bank Head Office",Posting!$F17317:$F19938)</f>
        <v>8936115</v>
      </c>
      <c r="X6" s="1382" t="s">
        <v>9484</v>
      </c>
      <c r="Y6" s="1383"/>
      <c r="Z6" s="1383"/>
      <c r="AA6" s="1016">
        <f ca="1">SUMIF(Posting!$B1:$F17316,"Meezan Bank Head Office",Posting!$F1:$F17316)</f>
        <v>19830000</v>
      </c>
      <c r="AC6" s="1382" t="s">
        <v>2612</v>
      </c>
      <c r="AD6" s="1383"/>
      <c r="AE6" s="1383"/>
      <c r="AF6" s="931">
        <f ca="1">AF5-AF4</f>
        <v>39162545.815737337</v>
      </c>
      <c r="AJ6" s="1382" t="s">
        <v>2612</v>
      </c>
      <c r="AK6" s="1383"/>
      <c r="AL6" s="1383"/>
      <c r="AM6" s="931">
        <f>AM5-AM4</f>
        <v>15703108.030833334</v>
      </c>
    </row>
    <row r="7" spans="2:41" ht="18.75" x14ac:dyDescent="0.3">
      <c r="B7" s="1382"/>
      <c r="C7" s="1383"/>
      <c r="D7" s="1383"/>
      <c r="E7" s="931"/>
      <c r="G7" s="1382"/>
      <c r="H7" s="1383"/>
      <c r="I7" s="1383"/>
      <c r="J7" s="931"/>
      <c r="M7" s="1382" t="s">
        <v>2612</v>
      </c>
      <c r="N7" s="1383"/>
      <c r="O7" s="1383"/>
      <c r="P7" s="931">
        <f ca="1">P6-P5</f>
        <v>6137816.3709677421</v>
      </c>
      <c r="R7" s="1382" t="s">
        <v>2612</v>
      </c>
      <c r="S7" s="1383"/>
      <c r="T7" s="1383"/>
      <c r="U7" s="931">
        <f ca="1">U6-U5</f>
        <v>-10650262</v>
      </c>
      <c r="X7" s="1382" t="s">
        <v>2612</v>
      </c>
      <c r="Y7" s="1383"/>
      <c r="Z7" s="1383"/>
      <c r="AA7" s="931">
        <f ca="1">AA6-AA5</f>
        <v>6795075</v>
      </c>
      <c r="AC7" s="1382"/>
      <c r="AD7" s="1383"/>
      <c r="AE7" s="1383"/>
      <c r="AF7" s="931"/>
      <c r="AJ7" s="1382"/>
      <c r="AK7" s="1383"/>
      <c r="AL7" s="1383"/>
      <c r="AM7" s="931"/>
    </row>
    <row r="8" spans="2:41" ht="19.5" thickBot="1" x14ac:dyDescent="0.35">
      <c r="B8" s="1389" t="s">
        <v>11029</v>
      </c>
      <c r="C8" s="1359"/>
      <c r="D8" s="1359"/>
      <c r="E8" s="931"/>
      <c r="G8" s="1389" t="s">
        <v>11029</v>
      </c>
      <c r="H8" s="1359"/>
      <c r="I8" s="1359"/>
      <c r="J8" s="931"/>
      <c r="M8" s="1382"/>
      <c r="N8" s="1383"/>
      <c r="O8" s="1383"/>
      <c r="P8" s="931"/>
      <c r="R8" s="1382"/>
      <c r="S8" s="1383"/>
      <c r="T8" s="1383"/>
      <c r="U8" s="931"/>
      <c r="X8" s="1382"/>
      <c r="Y8" s="1383"/>
      <c r="Z8" s="1383"/>
      <c r="AA8" s="931"/>
      <c r="AC8" s="1389" t="s">
        <v>11029</v>
      </c>
      <c r="AD8" s="1359"/>
      <c r="AE8" s="1359"/>
      <c r="AF8" s="931"/>
      <c r="AJ8" s="1382" t="s">
        <v>9485</v>
      </c>
      <c r="AK8" s="1383"/>
      <c r="AL8" s="1383"/>
      <c r="AM8" s="931">
        <v>300000</v>
      </c>
    </row>
    <row r="9" spans="2:41" ht="21.75" thickBot="1" x14ac:dyDescent="0.4">
      <c r="B9" s="1382" t="s">
        <v>9487</v>
      </c>
      <c r="C9" s="1383"/>
      <c r="D9" s="1383"/>
      <c r="E9" s="932">
        <v>820900</v>
      </c>
      <c r="G9" s="1382" t="s">
        <v>9487</v>
      </c>
      <c r="H9" s="1383"/>
      <c r="I9" s="1383"/>
      <c r="J9" s="932">
        <v>500000</v>
      </c>
      <c r="M9" s="1404" t="s">
        <v>11382</v>
      </c>
      <c r="N9" s="1405"/>
      <c r="O9" s="1405"/>
      <c r="P9" s="1406"/>
      <c r="R9" s="1404" t="s">
        <v>11382</v>
      </c>
      <c r="S9" s="1405"/>
      <c r="T9" s="1405"/>
      <c r="U9" s="1406"/>
      <c r="X9" s="1404" t="s">
        <v>11382</v>
      </c>
      <c r="Y9" s="1405"/>
      <c r="Z9" s="1405"/>
      <c r="AA9" s="1406"/>
      <c r="AC9" s="1382" t="s">
        <v>9487</v>
      </c>
      <c r="AD9" s="1383"/>
      <c r="AE9" s="1383"/>
      <c r="AF9" s="932">
        <v>526260</v>
      </c>
      <c r="AJ9" s="1382" t="s">
        <v>9486</v>
      </c>
      <c r="AK9" s="1383"/>
      <c r="AL9" s="1383"/>
      <c r="AM9" s="931">
        <v>526260</v>
      </c>
    </row>
    <row r="10" spans="2:41" s="928" customFormat="1" ht="19.5" thickBot="1" x14ac:dyDescent="0.35">
      <c r="B10" s="1382"/>
      <c r="C10" s="1383"/>
      <c r="D10" s="1383"/>
      <c r="E10" s="932"/>
      <c r="G10" s="1382"/>
      <c r="H10" s="1383"/>
      <c r="I10" s="1383"/>
      <c r="J10" s="932"/>
      <c r="M10" s="1382" t="s">
        <v>9483</v>
      </c>
      <c r="N10" s="1383"/>
      <c r="O10" s="1383"/>
      <c r="P10" s="1021">
        <f ca="1">SUMIF(Posting!$B19940:$E53459,"Saifee Hospital",Posting!$E19940:$E53459)</f>
        <v>2406741.935483871</v>
      </c>
      <c r="R10" s="1382" t="s">
        <v>9483</v>
      </c>
      <c r="S10" s="1383"/>
      <c r="T10" s="1383"/>
      <c r="U10" s="1021">
        <f ca="1">SUMIF(Posting!$B17317:$E19938,"Saifee Hospital",Posting!$E17317:$E19938)</f>
        <v>2187330</v>
      </c>
      <c r="X10" s="1382" t="s">
        <v>9483</v>
      </c>
      <c r="Y10" s="1383"/>
      <c r="Z10" s="1383"/>
      <c r="AA10" s="1021">
        <f ca="1">SUMIF(Posting!$B1:$E17316,"Saifee Hospital",Posting!$E1:$E17316)</f>
        <v>1591330</v>
      </c>
      <c r="AC10" s="1382"/>
      <c r="AD10" s="1383"/>
      <c r="AE10" s="1383"/>
      <c r="AF10" s="932"/>
      <c r="AJ10" s="1382" t="s">
        <v>9487</v>
      </c>
      <c r="AK10" s="1383"/>
      <c r="AL10" s="1383"/>
      <c r="AM10" s="932">
        <v>1314656</v>
      </c>
    </row>
    <row r="11" spans="2:41" ht="18.75" x14ac:dyDescent="0.3">
      <c r="B11" s="1389" t="s">
        <v>2612</v>
      </c>
      <c r="C11" s="1359"/>
      <c r="D11" s="1359"/>
      <c r="E11" s="931">
        <f>E9+E6</f>
        <v>41874204.593046069</v>
      </c>
      <c r="G11" s="1389" t="s">
        <v>2612</v>
      </c>
      <c r="H11" s="1359"/>
      <c r="I11" s="1359"/>
      <c r="J11" s="931">
        <f ca="1">J9+J6</f>
        <v>85549176.385159969</v>
      </c>
      <c r="M11" s="1382" t="s">
        <v>9484</v>
      </c>
      <c r="N11" s="1383"/>
      <c r="O11" s="1383"/>
      <c r="P11" s="1016">
        <f ca="1">SUMIF(Posting!$B19940:$F53459,"Saifee Hospital",Posting!$F19940:$F53459)</f>
        <v>3000000</v>
      </c>
      <c r="R11" s="1382" t="s">
        <v>9484</v>
      </c>
      <c r="S11" s="1383"/>
      <c r="T11" s="1383"/>
      <c r="U11" s="1016">
        <f ca="1">SUMIF(Posting!$B17317:$F19938,"Saifee Hospital",Posting!$F17317:$F19938)</f>
        <v>3724000</v>
      </c>
      <c r="X11" s="1382" t="s">
        <v>9484</v>
      </c>
      <c r="Y11" s="1383"/>
      <c r="Z11" s="1383"/>
      <c r="AA11" s="1016">
        <f ca="1">SUMIF(Posting!$B1:$F17316,"Saifee Hospital",Posting!$F1:$F17316)</f>
        <v>2434251</v>
      </c>
      <c r="AC11" s="1389" t="s">
        <v>2612</v>
      </c>
      <c r="AD11" s="1359"/>
      <c r="AE11" s="1359"/>
      <c r="AF11" s="931">
        <f ca="1">AF9+AF6</f>
        <v>39688805.815737337</v>
      </c>
      <c r="AJ11" s="1382" t="s">
        <v>2614</v>
      </c>
      <c r="AK11" s="1383"/>
      <c r="AL11" s="1383"/>
      <c r="AM11" s="931">
        <f>AM6-AM8-AM9+AM10</f>
        <v>16191504.030833334</v>
      </c>
    </row>
    <row r="12" spans="2:41" ht="21" x14ac:dyDescent="0.35">
      <c r="B12" s="1384"/>
      <c r="C12" s="1385"/>
      <c r="D12" s="1386"/>
      <c r="E12" s="931"/>
      <c r="G12" s="1384"/>
      <c r="H12" s="1385"/>
      <c r="I12" s="1386"/>
      <c r="J12" s="931"/>
      <c r="M12" s="1382" t="s">
        <v>2612</v>
      </c>
      <c r="N12" s="1383"/>
      <c r="O12" s="1383"/>
      <c r="P12" s="931">
        <f ca="1">P11-P10</f>
        <v>593258.06451612897</v>
      </c>
      <c r="R12" s="1382" t="s">
        <v>2612</v>
      </c>
      <c r="S12" s="1383"/>
      <c r="T12" s="1383"/>
      <c r="U12" s="931">
        <f ca="1">U11-U10</f>
        <v>1536670</v>
      </c>
      <c r="X12" s="1382" t="s">
        <v>2612</v>
      </c>
      <c r="Y12" s="1383"/>
      <c r="Z12" s="1383"/>
      <c r="AA12" s="931">
        <f ca="1">AA11-AA10</f>
        <v>842921</v>
      </c>
      <c r="AC12" s="1384"/>
      <c r="AD12" s="1385"/>
      <c r="AE12" s="1386"/>
      <c r="AF12" s="931"/>
      <c r="AJ12" s="1399" t="s">
        <v>9488</v>
      </c>
      <c r="AK12" s="1400"/>
      <c r="AL12" s="1400"/>
      <c r="AM12" s="935">
        <v>2434251</v>
      </c>
    </row>
    <row r="13" spans="2:41" s="968" customFormat="1" ht="21.75" thickBot="1" x14ac:dyDescent="0.4">
      <c r="B13" s="1390" t="s">
        <v>11028</v>
      </c>
      <c r="C13" s="1391"/>
      <c r="D13" s="1392"/>
      <c r="E13" s="931"/>
      <c r="G13" s="1390" t="s">
        <v>11028</v>
      </c>
      <c r="H13" s="1391"/>
      <c r="I13" s="1392"/>
      <c r="J13" s="931"/>
      <c r="M13" s="1389"/>
      <c r="N13" s="1359"/>
      <c r="O13" s="1359"/>
      <c r="P13" s="931"/>
      <c r="R13" s="1389"/>
      <c r="S13" s="1359"/>
      <c r="T13" s="1359"/>
      <c r="U13" s="931"/>
      <c r="X13" s="1389"/>
      <c r="Y13" s="1359"/>
      <c r="Z13" s="1359"/>
      <c r="AA13" s="931"/>
      <c r="AC13" s="1390" t="s">
        <v>11028</v>
      </c>
      <c r="AD13" s="1391"/>
      <c r="AE13" s="1392"/>
      <c r="AF13" s="931"/>
      <c r="AJ13" s="1377" t="s">
        <v>2614</v>
      </c>
      <c r="AK13" s="1378"/>
      <c r="AL13" s="1378"/>
      <c r="AM13" s="967">
        <f>AM11-AM12</f>
        <v>13757253.030833334</v>
      </c>
    </row>
    <row r="14" spans="2:41" ht="18.75" x14ac:dyDescent="0.3">
      <c r="B14" s="1384" t="s">
        <v>9485</v>
      </c>
      <c r="C14" s="1385"/>
      <c r="D14" s="1386"/>
      <c r="E14" s="931">
        <v>600000</v>
      </c>
      <c r="G14" s="1384" t="s">
        <v>9485</v>
      </c>
      <c r="H14" s="1385"/>
      <c r="I14" s="1386"/>
      <c r="J14" s="931">
        <v>600000</v>
      </c>
      <c r="M14" s="1384"/>
      <c r="N14" s="1385"/>
      <c r="O14" s="1386"/>
      <c r="P14" s="931"/>
      <c r="R14" s="1384"/>
      <c r="S14" s="1385"/>
      <c r="T14" s="1386"/>
      <c r="U14" s="931"/>
      <c r="X14" s="1384"/>
      <c r="Y14" s="1385"/>
      <c r="Z14" s="1386"/>
      <c r="AA14" s="931"/>
      <c r="AC14" s="1384" t="s">
        <v>9485</v>
      </c>
      <c r="AD14" s="1385"/>
      <c r="AE14" s="1386"/>
      <c r="AF14" s="931">
        <v>300000</v>
      </c>
      <c r="AJ14" s="933"/>
      <c r="AK14" s="933"/>
      <c r="AL14" s="933"/>
      <c r="AM14" s="934"/>
    </row>
    <row r="15" spans="2:41" ht="18.75" x14ac:dyDescent="0.3">
      <c r="B15" s="1384" t="s">
        <v>9486</v>
      </c>
      <c r="C15" s="1385"/>
      <c r="D15" s="1386"/>
      <c r="E15" s="931"/>
      <c r="F15" s="301"/>
      <c r="G15" s="1384" t="s">
        <v>9486</v>
      </c>
      <c r="H15" s="1385"/>
      <c r="I15" s="1386"/>
      <c r="J15" s="931">
        <v>845422</v>
      </c>
      <c r="K15" s="301"/>
      <c r="L15" s="301"/>
      <c r="Q15" s="301"/>
      <c r="V15" s="301"/>
      <c r="W15" s="301"/>
      <c r="AB15" s="301"/>
      <c r="AC15" s="1384" t="s">
        <v>9486</v>
      </c>
      <c r="AD15" s="1385"/>
      <c r="AE15" s="1386"/>
      <c r="AF15" s="931">
        <v>500000</v>
      </c>
      <c r="AG15" s="301"/>
      <c r="AH15" s="301"/>
      <c r="AI15" s="301"/>
      <c r="AJ15" s="933"/>
      <c r="AK15" s="933"/>
      <c r="AL15" s="933"/>
      <c r="AM15" s="934"/>
    </row>
    <row r="16" spans="2:41" ht="18.75" x14ac:dyDescent="0.3">
      <c r="B16" s="1384" t="s">
        <v>12703</v>
      </c>
      <c r="C16" s="1385"/>
      <c r="D16" s="1386"/>
      <c r="E16" s="931"/>
      <c r="F16" s="301"/>
      <c r="G16" s="1384"/>
      <c r="H16" s="1385"/>
      <c r="I16" s="1386"/>
      <c r="J16" s="931"/>
      <c r="K16" s="301"/>
      <c r="L16" s="301"/>
      <c r="Q16" s="301"/>
      <c r="V16" s="301"/>
      <c r="W16" s="301"/>
      <c r="AB16" s="301"/>
      <c r="AC16" s="1384" t="s">
        <v>11031</v>
      </c>
      <c r="AD16" s="1385"/>
      <c r="AE16" s="1386"/>
      <c r="AF16" s="1046">
        <v>0</v>
      </c>
      <c r="AG16" s="301"/>
      <c r="AH16" s="301"/>
      <c r="AI16" s="301"/>
      <c r="AJ16" s="933"/>
      <c r="AK16" s="933"/>
      <c r="AL16" s="933"/>
      <c r="AM16" s="934"/>
    </row>
    <row r="17" spans="2:39" ht="21" x14ac:dyDescent="0.35">
      <c r="B17" s="1387"/>
      <c r="C17" s="1388"/>
      <c r="D17" s="1388"/>
      <c r="E17" s="1025"/>
      <c r="F17" s="301"/>
      <c r="G17" s="1387"/>
      <c r="H17" s="1388"/>
      <c r="I17" s="1388"/>
      <c r="J17" s="1025"/>
      <c r="K17" s="301"/>
      <c r="L17" s="301"/>
      <c r="P17" s="3">
        <f ca="1">P12+P7</f>
        <v>6731074.435483871</v>
      </c>
      <c r="Q17" s="301"/>
      <c r="U17" s="3">
        <f ca="1">U12+U7</f>
        <v>-9113592</v>
      </c>
      <c r="V17" s="301"/>
      <c r="W17" s="301"/>
      <c r="AA17" s="3">
        <f ca="1">AA12+AA7</f>
        <v>7637996</v>
      </c>
      <c r="AB17" s="301"/>
      <c r="AC17" s="1387" t="s">
        <v>11383</v>
      </c>
      <c r="AD17" s="1388"/>
      <c r="AE17" s="1388"/>
      <c r="AF17" s="1025">
        <v>3707947</v>
      </c>
      <c r="AG17" s="301"/>
      <c r="AH17" s="301"/>
      <c r="AI17" s="301"/>
      <c r="AJ17" s="1078"/>
      <c r="AK17" s="933"/>
      <c r="AL17" s="933"/>
      <c r="AM17" s="934"/>
    </row>
    <row r="18" spans="2:39" ht="21" x14ac:dyDescent="0.35">
      <c r="B18" s="1387"/>
      <c r="C18" s="1388"/>
      <c r="D18" s="1388"/>
      <c r="E18" s="1025"/>
      <c r="F18" s="301"/>
      <c r="G18" s="1387"/>
      <c r="H18" s="1388"/>
      <c r="I18" s="1388"/>
      <c r="J18" s="1025"/>
      <c r="K18" s="301"/>
      <c r="L18" s="301"/>
      <c r="M18" s="3"/>
      <c r="P18" s="3"/>
      <c r="Q18" s="301"/>
      <c r="R18" s="3"/>
      <c r="U18" s="3"/>
      <c r="V18" s="301"/>
      <c r="W18" s="301"/>
      <c r="AB18" s="301"/>
      <c r="AC18" s="1387"/>
      <c r="AD18" s="1388"/>
      <c r="AE18" s="1388"/>
      <c r="AF18" s="1025"/>
      <c r="AG18" s="301"/>
      <c r="AH18" s="301"/>
      <c r="AI18" s="301"/>
      <c r="AJ18" s="933"/>
      <c r="AK18" s="933"/>
      <c r="AL18" s="933"/>
      <c r="AM18" s="934"/>
    </row>
    <row r="19" spans="2:39" ht="19.5" thickBot="1" x14ac:dyDescent="0.35">
      <c r="B19" s="1389"/>
      <c r="C19" s="1359"/>
      <c r="D19" s="1359"/>
      <c r="E19" s="1026"/>
      <c r="F19" s="301"/>
      <c r="G19" s="1389"/>
      <c r="H19" s="1359"/>
      <c r="I19" s="1359"/>
      <c r="J19" s="1026"/>
      <c r="K19" s="301"/>
      <c r="L19" s="301"/>
      <c r="P19" s="3"/>
      <c r="Q19" s="301"/>
      <c r="U19" s="3"/>
      <c r="V19" s="301"/>
      <c r="W19" s="301"/>
      <c r="AB19" s="301"/>
      <c r="AC19" s="1389"/>
      <c r="AD19" s="1359"/>
      <c r="AE19" s="1359"/>
      <c r="AF19" s="1026"/>
      <c r="AG19" s="301"/>
      <c r="AH19" s="301"/>
      <c r="AI19" s="301"/>
      <c r="AJ19" s="933"/>
      <c r="AK19" s="933"/>
      <c r="AL19" s="933"/>
      <c r="AM19" s="934"/>
    </row>
    <row r="20" spans="2:39" ht="21" x14ac:dyDescent="0.35">
      <c r="B20" s="1389" t="s">
        <v>11030</v>
      </c>
      <c r="C20" s="1359"/>
      <c r="D20" s="1359"/>
      <c r="E20" s="1025">
        <f>SUM(E14:E19)</f>
        <v>600000</v>
      </c>
      <c r="G20" s="1389" t="s">
        <v>11030</v>
      </c>
      <c r="H20" s="1359"/>
      <c r="I20" s="1359"/>
      <c r="J20" s="1025">
        <f>SUM(J14:J19)</f>
        <v>1445422</v>
      </c>
      <c r="P20" s="3"/>
      <c r="U20" s="3">
        <f ca="1">AA17+U17+P17</f>
        <v>5255478.435483871</v>
      </c>
      <c r="AA20" s="3"/>
      <c r="AC20" s="1389" t="s">
        <v>11030</v>
      </c>
      <c r="AD20" s="1359"/>
      <c r="AE20" s="1359"/>
      <c r="AF20" s="1025">
        <f>SUM(AF14:AF19)</f>
        <v>4507947</v>
      </c>
      <c r="AJ20" s="1379" t="s">
        <v>9489</v>
      </c>
      <c r="AK20" s="1380"/>
      <c r="AL20" s="1380"/>
      <c r="AM20" s="1381"/>
    </row>
    <row r="21" spans="2:39" s="928" customFormat="1" ht="21" x14ac:dyDescent="0.35">
      <c r="B21" s="1387"/>
      <c r="C21" s="1388"/>
      <c r="D21" s="1388"/>
      <c r="E21" s="1025"/>
      <c r="G21" s="1387"/>
      <c r="H21" s="1388"/>
      <c r="I21" s="1388"/>
      <c r="J21" s="1025"/>
      <c r="M21"/>
      <c r="N21"/>
      <c r="O21"/>
      <c r="P21" s="3"/>
      <c r="R21"/>
      <c r="S21"/>
      <c r="T21"/>
      <c r="U21" s="3"/>
      <c r="X21"/>
      <c r="Y21"/>
      <c r="Z21"/>
      <c r="AA21"/>
      <c r="AC21" s="1387"/>
      <c r="AD21" s="1388"/>
      <c r="AE21" s="1388"/>
      <c r="AF21" s="1025"/>
      <c r="AJ21" s="969" t="s">
        <v>9491</v>
      </c>
      <c r="AK21" s="965" t="s">
        <v>4750</v>
      </c>
      <c r="AL21" s="965" t="s">
        <v>1201</v>
      </c>
      <c r="AM21" s="971" t="s">
        <v>1893</v>
      </c>
    </row>
    <row r="22" spans="2:39" s="928" customFormat="1" ht="21.75" thickBot="1" x14ac:dyDescent="0.4">
      <c r="B22" s="1377" t="s">
        <v>2614</v>
      </c>
      <c r="C22" s="1378"/>
      <c r="D22" s="1378"/>
      <c r="E22" s="967">
        <f>E11-E20</f>
        <v>41274204.593046069</v>
      </c>
      <c r="G22" s="1377" t="s">
        <v>2614</v>
      </c>
      <c r="H22" s="1378"/>
      <c r="I22" s="1378"/>
      <c r="J22" s="967">
        <f ca="1">J11-J20</f>
        <v>84103754.385159969</v>
      </c>
      <c r="M22"/>
      <c r="N22"/>
      <c r="O22"/>
      <c r="P22"/>
      <c r="R22"/>
      <c r="S22"/>
      <c r="T22"/>
      <c r="U22"/>
      <c r="X22"/>
      <c r="Y22"/>
      <c r="Z22"/>
      <c r="AA22"/>
      <c r="AC22" s="1377" t="s">
        <v>2614</v>
      </c>
      <c r="AD22" s="1378"/>
      <c r="AE22" s="1378"/>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79" t="s">
        <v>9489</v>
      </c>
      <c r="C24" s="1380"/>
      <c r="D24" s="1380"/>
      <c r="E24" s="1381"/>
      <c r="G24" s="1379" t="s">
        <v>9489</v>
      </c>
      <c r="H24" s="1380"/>
      <c r="I24" s="1380"/>
      <c r="J24" s="1381"/>
      <c r="M24"/>
      <c r="N24"/>
      <c r="O24"/>
      <c r="P24"/>
      <c r="R24"/>
      <c r="S24"/>
      <c r="T24"/>
      <c r="U24"/>
      <c r="X24"/>
      <c r="Y24"/>
      <c r="Z24"/>
      <c r="AA24"/>
      <c r="AC24" s="1379" t="s">
        <v>9489</v>
      </c>
      <c r="AD24" s="1380"/>
      <c r="AE24" s="1380"/>
      <c r="AF24" s="1381"/>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13620487.515705204</v>
      </c>
      <c r="D27" s="939">
        <f>D26*E22</f>
        <v>13620487.515705204</v>
      </c>
      <c r="E27" s="932">
        <f>E26*E22</f>
        <v>14033229.561635664</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Receiving!I182</f>
        <v>17647620</v>
      </c>
      <c r="I28" s="940">
        <f>Receiving!N182</f>
        <v>17612000</v>
      </c>
      <c r="J28" s="941">
        <f>Receiving!D182</f>
        <v>1870000</v>
      </c>
      <c r="AC28" s="936" t="s">
        <v>9493</v>
      </c>
      <c r="AD28" s="940">
        <f>Receiving!I139</f>
        <v>11609683</v>
      </c>
      <c r="AE28" s="940">
        <f>Receiving!N139</f>
        <v>11500000</v>
      </c>
      <c r="AF28" s="941">
        <f>Receiving!D139</f>
        <v>11965000</v>
      </c>
    </row>
    <row r="29" spans="2:39" ht="38.25" thickBot="1" x14ac:dyDescent="0.3">
      <c r="B29" s="937" t="s">
        <v>9494</v>
      </c>
      <c r="C29" s="942">
        <f>C27-C28</f>
        <v>13620487.515705204</v>
      </c>
      <c r="D29" s="942">
        <f t="shared" ref="D29:E29" si="1">D27-D28</f>
        <v>13620487.515705204</v>
      </c>
      <c r="E29" s="943">
        <f t="shared" si="1"/>
        <v>14033229.561635664</v>
      </c>
      <c r="G29" s="937" t="s">
        <v>9494</v>
      </c>
      <c r="H29" s="942">
        <f ca="1">H27-H28</f>
        <v>10106618.947102793</v>
      </c>
      <c r="I29" s="942">
        <f t="shared" ref="I29:J29" ca="1" si="2">I27-I28</f>
        <v>10142238.947102793</v>
      </c>
      <c r="J29" s="943">
        <f t="shared" ca="1" si="2"/>
        <v>26725276.490954392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413" t="s">
        <v>5473</v>
      </c>
      <c r="B1" s="1413"/>
      <c r="C1" s="1413"/>
      <c r="D1" s="1413"/>
      <c r="E1" s="1413"/>
      <c r="F1" s="1413"/>
      <c r="G1" s="1413"/>
      <c r="H1" s="1413"/>
      <c r="I1" s="1413"/>
      <c r="J1" s="1413"/>
    </row>
    <row r="2" spans="1:13" x14ac:dyDescent="0.25">
      <c r="A2" s="1413"/>
      <c r="B2" s="1413"/>
      <c r="C2" s="1413"/>
      <c r="D2" s="1413"/>
      <c r="E2" s="1413"/>
      <c r="F2" s="1413"/>
      <c r="G2" s="1413"/>
      <c r="H2" s="1413"/>
      <c r="I2" s="1413"/>
      <c r="J2" s="1413"/>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412" t="s">
        <v>5482</v>
      </c>
      <c r="B11" s="1412"/>
      <c r="C11" s="1412"/>
      <c r="D11" s="1412"/>
    </row>
    <row r="12" spans="1:13" x14ac:dyDescent="0.25">
      <c r="A12" s="360" t="s">
        <v>5157</v>
      </c>
      <c r="B12" s="360" t="s">
        <v>938</v>
      </c>
      <c r="C12" s="360" t="s">
        <v>1201</v>
      </c>
      <c r="D12" s="360" t="s">
        <v>1893</v>
      </c>
      <c r="E12" s="3"/>
      <c r="G12" s="1414" t="s">
        <v>5483</v>
      </c>
      <c r="H12" s="1415"/>
      <c r="I12" s="1416"/>
      <c r="J12" s="370">
        <f>H9+I9+J9</f>
        <v>9658438.778794989</v>
      </c>
    </row>
    <row r="13" spans="1:13" x14ac:dyDescent="0.25">
      <c r="A13" s="2" t="s">
        <v>5158</v>
      </c>
      <c r="B13" s="15">
        <v>9323439</v>
      </c>
      <c r="C13" s="15">
        <v>9323439</v>
      </c>
      <c r="D13" s="15">
        <v>9605968</v>
      </c>
      <c r="G13" s="1414" t="s">
        <v>5484</v>
      </c>
      <c r="H13" s="1415"/>
      <c r="I13" s="1416"/>
      <c r="J13" s="370">
        <f>J31</f>
        <v>5549996</v>
      </c>
    </row>
    <row r="14" spans="1:13" x14ac:dyDescent="0.25">
      <c r="A14" s="2" t="s">
        <v>5159</v>
      </c>
      <c r="B14" s="15">
        <v>7575873</v>
      </c>
      <c r="C14" s="15">
        <v>7575873</v>
      </c>
      <c r="D14" s="15">
        <v>7805445</v>
      </c>
      <c r="G14" s="1414" t="s">
        <v>5485</v>
      </c>
      <c r="H14" s="1415"/>
      <c r="I14" s="1416"/>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417" t="s">
        <v>5486</v>
      </c>
      <c r="G18" s="1417"/>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412" t="s">
        <v>5490</v>
      </c>
      <c r="J22" s="1412"/>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41" t="s">
        <v>7870</v>
      </c>
      <c r="B40" s="1342"/>
      <c r="C40" s="1342"/>
      <c r="D40" s="1342"/>
      <c r="E40" s="1342"/>
      <c r="F40" s="1342"/>
      <c r="G40" s="1342"/>
      <c r="H40" s="1342"/>
      <c r="I40" s="1342"/>
      <c r="J40" s="1342"/>
      <c r="K40" s="1343"/>
    </row>
    <row r="41" spans="1:12" ht="15.75" thickBot="1" x14ac:dyDescent="0.3">
      <c r="A41" s="1347"/>
      <c r="B41" s="1348"/>
      <c r="C41" s="1348"/>
      <c r="D41" s="1348"/>
      <c r="E41" s="1348"/>
      <c r="F41" s="1348"/>
      <c r="G41" s="1348"/>
      <c r="H41" s="1348"/>
      <c r="I41" s="1348"/>
      <c r="J41" s="1348"/>
      <c r="K41" s="1349"/>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41" t="s">
        <v>7167</v>
      </c>
      <c r="B51" s="1342"/>
      <c r="C51" s="1342"/>
      <c r="D51" s="1342"/>
      <c r="E51" s="1342"/>
      <c r="F51" s="1342"/>
      <c r="G51" s="1342"/>
      <c r="H51" s="1342"/>
      <c r="I51" s="1342"/>
      <c r="J51" s="1342"/>
      <c r="K51" s="1343"/>
    </row>
    <row r="52" spans="1:14" ht="15.75" thickBot="1" x14ac:dyDescent="0.3">
      <c r="A52" s="1347"/>
      <c r="B52" s="1348"/>
      <c r="C52" s="1348"/>
      <c r="D52" s="1348"/>
      <c r="E52" s="1348"/>
      <c r="F52" s="1348"/>
      <c r="G52" s="1348"/>
      <c r="H52" s="1348"/>
      <c r="I52" s="1348"/>
      <c r="J52" s="1348"/>
      <c r="K52" s="1349"/>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44" t="s">
        <v>7168</v>
      </c>
      <c r="B59" s="1345"/>
      <c r="C59" s="1345"/>
      <c r="D59" s="1345"/>
      <c r="E59" s="1345"/>
      <c r="F59" s="1345"/>
      <c r="G59" s="1345"/>
      <c r="H59" s="1345"/>
      <c r="I59" s="1345"/>
      <c r="J59" s="1345"/>
      <c r="K59" s="1345"/>
      <c r="L59" s="964"/>
      <c r="M59" s="964"/>
    </row>
    <row r="60" spans="1:14" ht="15.75" customHeight="1" x14ac:dyDescent="0.25">
      <c r="A60" s="1410"/>
      <c r="B60" s="1411"/>
      <c r="C60" s="1411"/>
      <c r="D60" s="1411"/>
      <c r="E60" s="1411"/>
      <c r="F60" s="1411"/>
      <c r="G60" s="1411"/>
      <c r="H60" s="1411"/>
      <c r="I60" s="1411"/>
      <c r="J60" s="1411"/>
      <c r="K60" s="1411"/>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407" t="s">
        <v>10387</v>
      </c>
      <c r="F66" s="1408"/>
      <c r="G66" s="1409"/>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41" t="s">
        <v>8155</v>
      </c>
      <c r="B74" s="1342"/>
      <c r="C74" s="1342"/>
      <c r="D74" s="1342"/>
      <c r="E74" s="1342"/>
      <c r="F74" s="1342"/>
      <c r="G74" s="1342"/>
      <c r="H74" s="1342"/>
      <c r="I74" s="1342"/>
      <c r="J74" s="1342"/>
      <c r="K74" s="1342"/>
      <c r="L74" s="1343"/>
    </row>
    <row r="75" spans="1:20" ht="15.75" customHeight="1" thickBot="1" x14ac:dyDescent="0.3">
      <c r="A75" s="1347"/>
      <c r="B75" s="1348"/>
      <c r="C75" s="1348"/>
      <c r="D75" s="1348"/>
      <c r="E75" s="1348"/>
      <c r="F75" s="1348"/>
      <c r="G75" s="1348"/>
      <c r="H75" s="1348"/>
      <c r="I75" s="1348"/>
      <c r="J75" s="1348"/>
      <c r="K75" s="1348"/>
      <c r="L75" s="1349"/>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418" t="s">
        <v>10486</v>
      </c>
      <c r="D82" s="1419"/>
      <c r="E82" s="1419"/>
      <c r="F82" s="1419"/>
      <c r="G82" s="1419"/>
      <c r="H82" s="1420"/>
      <c r="I82" s="975"/>
      <c r="J82" s="975">
        <f>19830000/3</f>
        <v>6610000</v>
      </c>
      <c r="K82" s="975">
        <f>19830000/3</f>
        <v>6610000</v>
      </c>
      <c r="L82" s="975">
        <f>19830000/3</f>
        <v>6610000</v>
      </c>
      <c r="M82" s="947"/>
    </row>
    <row r="83" spans="1:17" x14ac:dyDescent="0.25">
      <c r="M83" s="3"/>
    </row>
    <row r="84" spans="1:17" s="928" customFormat="1" ht="26.25" customHeight="1" x14ac:dyDescent="0.25">
      <c r="C84" s="1418" t="s">
        <v>10524</v>
      </c>
      <c r="D84" s="1419"/>
      <c r="E84" s="1419"/>
      <c r="F84" s="1419"/>
      <c r="G84" s="1419"/>
      <c r="H84" s="1420"/>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41" t="s">
        <v>10389</v>
      </c>
      <c r="B89" s="1342"/>
      <c r="C89" s="1342"/>
      <c r="D89" s="1342"/>
      <c r="E89" s="1342"/>
      <c r="F89" s="1342"/>
      <c r="G89" s="1342"/>
      <c r="H89" s="1342"/>
      <c r="I89" s="1342"/>
      <c r="J89" s="1342"/>
      <c r="K89" s="1343"/>
      <c r="L89" s="3"/>
      <c r="M89" s="3"/>
    </row>
    <row r="90" spans="1:17" ht="15.75" thickBot="1" x14ac:dyDescent="0.3">
      <c r="A90" s="1347"/>
      <c r="B90" s="1348"/>
      <c r="C90" s="1348"/>
      <c r="D90" s="1348"/>
      <c r="E90" s="1348"/>
      <c r="F90" s="1348"/>
      <c r="G90" s="1348"/>
      <c r="H90" s="1348"/>
      <c r="I90" s="1348"/>
      <c r="J90" s="1348"/>
      <c r="K90" s="1349"/>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37" t="s">
        <v>2610</v>
      </c>
      <c r="B2" s="1437"/>
      <c r="C2" s="1437"/>
      <c r="D2" s="1437"/>
      <c r="E2" s="1437"/>
      <c r="F2" s="1437"/>
      <c r="G2" s="1437"/>
      <c r="H2" s="1437"/>
      <c r="I2" s="1437"/>
      <c r="J2" s="1437"/>
      <c r="K2" s="1437"/>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34">
        <v>28459027</v>
      </c>
      <c r="B4" s="1434">
        <v>35457479</v>
      </c>
      <c r="C4" s="1434">
        <f>B4-A4</f>
        <v>6998452</v>
      </c>
      <c r="D4" s="1434" t="s">
        <v>2618</v>
      </c>
      <c r="E4" s="225"/>
      <c r="F4" s="225"/>
      <c r="G4" s="225"/>
      <c r="H4" s="1434">
        <f>C4</f>
        <v>6998452</v>
      </c>
      <c r="I4" s="1434">
        <f>H4*25%</f>
        <v>1749613</v>
      </c>
      <c r="J4" s="1434">
        <f>H4*25%</f>
        <v>1749613</v>
      </c>
      <c r="K4" s="1434">
        <f>H4*50%</f>
        <v>3499226</v>
      </c>
    </row>
    <row r="5" spans="1:11" ht="21" customHeight="1" x14ac:dyDescent="0.25">
      <c r="A5" s="1434"/>
      <c r="B5" s="1434"/>
      <c r="C5" s="1434"/>
      <c r="D5" s="1434"/>
      <c r="E5" s="225"/>
      <c r="F5" s="225"/>
      <c r="G5" s="225"/>
      <c r="H5" s="1434"/>
      <c r="I5" s="1434"/>
      <c r="J5" s="1434"/>
      <c r="K5" s="1434"/>
    </row>
    <row r="6" spans="1:11" ht="15.75" x14ac:dyDescent="0.25">
      <c r="A6" s="1435" t="s">
        <v>2619</v>
      </c>
      <c r="B6" s="1435"/>
      <c r="C6" s="1435"/>
      <c r="D6" s="1435"/>
      <c r="E6" s="1435"/>
      <c r="F6" s="1435"/>
      <c r="G6" s="1435"/>
      <c r="H6" s="1435"/>
      <c r="I6" s="186" t="s">
        <v>158</v>
      </c>
      <c r="J6" s="186" t="s">
        <v>2620</v>
      </c>
      <c r="K6" s="186" t="s">
        <v>2620</v>
      </c>
    </row>
    <row r="7" spans="1:11" ht="15.75" x14ac:dyDescent="0.25">
      <c r="A7" s="1435" t="s">
        <v>2621</v>
      </c>
      <c r="B7" s="1435"/>
      <c r="C7" s="1435"/>
      <c r="D7" s="1435"/>
      <c r="E7" s="1435"/>
      <c r="F7" s="1435"/>
      <c r="G7" s="1435"/>
      <c r="H7" s="1435"/>
      <c r="I7" s="186" t="s">
        <v>2622</v>
      </c>
      <c r="J7" s="187">
        <f>J4</f>
        <v>1749613</v>
      </c>
      <c r="K7" s="187">
        <f>K4</f>
        <v>3499226</v>
      </c>
    </row>
    <row r="9" spans="1:11" ht="18" x14ac:dyDescent="0.25">
      <c r="A9" s="1437" t="s">
        <v>2623</v>
      </c>
      <c r="B9" s="1437"/>
      <c r="C9" s="1437"/>
      <c r="D9" s="1437"/>
      <c r="E9" s="1437"/>
      <c r="F9" s="1437"/>
      <c r="G9" s="1437"/>
      <c r="H9" s="1437"/>
      <c r="I9" s="1437"/>
      <c r="J9" s="1437"/>
      <c r="K9" s="1437"/>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34">
        <v>42596884</v>
      </c>
      <c r="B11" s="1434">
        <v>51367818</v>
      </c>
      <c r="C11" s="1434">
        <f>B11-A11</f>
        <v>8770934</v>
      </c>
      <c r="D11" s="1434" t="s">
        <v>2618</v>
      </c>
      <c r="E11" s="225"/>
      <c r="F11" s="225"/>
      <c r="G11" s="225"/>
      <c r="H11" s="1434">
        <f>C11</f>
        <v>8770934</v>
      </c>
      <c r="I11" s="1434">
        <f>H11*25%</f>
        <v>2192733.5</v>
      </c>
      <c r="J11" s="1434">
        <f>H11*25%</f>
        <v>2192733.5</v>
      </c>
      <c r="K11" s="1434">
        <f>H11*50%</f>
        <v>4385467</v>
      </c>
    </row>
    <row r="12" spans="1:11" ht="12.75" customHeight="1" x14ac:dyDescent="0.25">
      <c r="A12" s="1434"/>
      <c r="B12" s="1434"/>
      <c r="C12" s="1434"/>
      <c r="D12" s="1434"/>
      <c r="E12" s="225"/>
      <c r="F12" s="225"/>
      <c r="G12" s="225"/>
      <c r="H12" s="1434"/>
      <c r="I12" s="1434"/>
      <c r="J12" s="1434"/>
      <c r="K12" s="1434"/>
    </row>
    <row r="13" spans="1:11" ht="15.75" x14ac:dyDescent="0.25">
      <c r="A13" s="1435" t="s">
        <v>2624</v>
      </c>
      <c r="B13" s="1435"/>
      <c r="C13" s="1435"/>
      <c r="D13" s="1435"/>
      <c r="E13" s="1435"/>
      <c r="F13" s="1435"/>
      <c r="G13" s="1435"/>
      <c r="H13" s="1435"/>
      <c r="I13" s="186" t="s">
        <v>158</v>
      </c>
      <c r="J13" s="188">
        <v>84775</v>
      </c>
      <c r="K13" s="186" t="s">
        <v>2620</v>
      </c>
    </row>
    <row r="14" spans="1:11" ht="15.75" x14ac:dyDescent="0.25">
      <c r="A14" s="1435" t="s">
        <v>2621</v>
      </c>
      <c r="B14" s="1435"/>
      <c r="C14" s="1435"/>
      <c r="D14" s="1435"/>
      <c r="E14" s="1435"/>
      <c r="F14" s="1435"/>
      <c r="G14" s="1435"/>
      <c r="H14" s="1435"/>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37" t="s">
        <v>2625</v>
      </c>
      <c r="B17" s="1437"/>
      <c r="C17" s="1437"/>
      <c r="D17" s="1437"/>
      <c r="E17" s="1437"/>
      <c r="F17" s="1437"/>
      <c r="G17" s="1437"/>
      <c r="H17" s="1437"/>
      <c r="I17" s="1437"/>
      <c r="J17" s="1437"/>
      <c r="K17" s="1437"/>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34">
        <v>91625888</v>
      </c>
      <c r="B19" s="1434">
        <v>130688607</v>
      </c>
      <c r="C19" s="1434">
        <f>B19-A19</f>
        <v>39062719</v>
      </c>
      <c r="D19" s="1434">
        <v>7500000</v>
      </c>
      <c r="E19" s="225"/>
      <c r="F19" s="225"/>
      <c r="G19" s="225"/>
      <c r="H19" s="1434">
        <f>C19</f>
        <v>39062719</v>
      </c>
      <c r="I19" s="1434">
        <f>H19*25%</f>
        <v>9765679.75</v>
      </c>
      <c r="J19" s="1434">
        <f>H19*25%</f>
        <v>9765679.75</v>
      </c>
      <c r="K19" s="1434">
        <f>H19*50%</f>
        <v>19531359.5</v>
      </c>
    </row>
    <row r="20" spans="1:11" ht="12.75" customHeight="1" x14ac:dyDescent="0.25">
      <c r="A20" s="1434"/>
      <c r="B20" s="1434"/>
      <c r="C20" s="1434"/>
      <c r="D20" s="1434"/>
      <c r="E20" s="225"/>
      <c r="F20" s="225"/>
      <c r="G20" s="225"/>
      <c r="H20" s="1434"/>
      <c r="I20" s="1434"/>
      <c r="J20" s="1434"/>
      <c r="K20" s="1434"/>
    </row>
    <row r="21" spans="1:11" ht="15.75" x14ac:dyDescent="0.25">
      <c r="A21" s="1435" t="s">
        <v>2624</v>
      </c>
      <c r="B21" s="1435"/>
      <c r="C21" s="1435"/>
      <c r="D21" s="1435"/>
      <c r="E21" s="1435"/>
      <c r="F21" s="1435"/>
      <c r="G21" s="1435"/>
      <c r="H21" s="1435"/>
      <c r="I21" s="188">
        <v>13000000</v>
      </c>
      <c r="J21" s="186"/>
      <c r="K21" s="186"/>
    </row>
    <row r="22" spans="1:11" ht="15.75" x14ac:dyDescent="0.25">
      <c r="A22" s="1435" t="s">
        <v>2621</v>
      </c>
      <c r="B22" s="1435"/>
      <c r="C22" s="1435"/>
      <c r="D22" s="1435"/>
      <c r="E22" s="1435"/>
      <c r="F22" s="1435"/>
      <c r="G22" s="1435"/>
      <c r="H22" s="1435"/>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25" t="s">
        <v>2635</v>
      </c>
      <c r="B36" s="1425"/>
      <c r="C36" s="1425"/>
      <c r="D36" s="1425"/>
      <c r="E36" s="1425"/>
      <c r="F36" s="1425"/>
      <c r="G36" s="1425"/>
      <c r="H36" s="1425"/>
      <c r="I36" s="1425"/>
      <c r="J36" s="1425"/>
      <c r="K36" s="1425"/>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30">
        <f>'Main Summary'!$AK$73</f>
        <v>31688154.002880182</v>
      </c>
      <c r="B38" s="1430">
        <f>'Main Summary'!$AL$73</f>
        <v>37164776</v>
      </c>
      <c r="C38" s="1430">
        <f>B38-A38</f>
        <v>5476621.9971198179</v>
      </c>
      <c r="D38" s="1430">
        <v>6000000</v>
      </c>
      <c r="E38" s="1432"/>
      <c r="F38" s="1432"/>
      <c r="G38" s="1430">
        <v>300000</v>
      </c>
      <c r="H38" s="1430">
        <f>C38-D38-G38</f>
        <v>-823378.00288018212</v>
      </c>
      <c r="I38" s="1430">
        <f>H38*33%</f>
        <v>-271714.74095046014</v>
      </c>
      <c r="J38" s="1430">
        <f>H38*33%</f>
        <v>-271714.74095046014</v>
      </c>
      <c r="K38" s="1430">
        <f>H38*34%</f>
        <v>-279948.52097926196</v>
      </c>
    </row>
    <row r="39" spans="1:13" ht="16.899999999999999" customHeight="1" x14ac:dyDescent="0.25">
      <c r="A39" s="1430"/>
      <c r="B39" s="1430"/>
      <c r="C39" s="1430"/>
      <c r="D39" s="1430"/>
      <c r="E39" s="1433"/>
      <c r="F39" s="1433"/>
      <c r="G39" s="1430"/>
      <c r="H39" s="1430"/>
      <c r="I39" s="1430"/>
      <c r="J39" s="1430"/>
      <c r="K39" s="1430"/>
    </row>
    <row r="40" spans="1:13" ht="16.5" x14ac:dyDescent="0.25">
      <c r="A40" s="1431" t="s">
        <v>2636</v>
      </c>
      <c r="B40" s="1431"/>
      <c r="C40" s="1431"/>
      <c r="D40" s="1431"/>
      <c r="E40" s="1431"/>
      <c r="F40" s="1431"/>
      <c r="G40" s="1431"/>
      <c r="H40" s="1431"/>
      <c r="I40" s="231">
        <v>3234320</v>
      </c>
      <c r="J40" s="231"/>
      <c r="K40" s="231"/>
    </row>
    <row r="41" spans="1:13" ht="16.5" x14ac:dyDescent="0.25">
      <c r="A41" s="1431" t="s">
        <v>2864</v>
      </c>
      <c r="B41" s="1431"/>
      <c r="C41" s="1431"/>
      <c r="D41" s="1431"/>
      <c r="E41" s="1431"/>
      <c r="F41" s="1431"/>
      <c r="G41" s="1431"/>
      <c r="H41" s="1431"/>
      <c r="I41" s="231"/>
      <c r="J41" s="231">
        <v>1676486</v>
      </c>
      <c r="K41" s="231">
        <v>6090000</v>
      </c>
    </row>
    <row r="42" spans="1:13" ht="16.5" x14ac:dyDescent="0.25">
      <c r="A42" s="1431" t="s">
        <v>2637</v>
      </c>
      <c r="B42" s="1431"/>
      <c r="C42" s="1431"/>
      <c r="D42" s="1431"/>
      <c r="E42" s="1431"/>
      <c r="F42" s="1431"/>
      <c r="G42" s="1431"/>
      <c r="H42" s="1431"/>
      <c r="I42" s="231">
        <v>1568356</v>
      </c>
      <c r="J42" s="231"/>
      <c r="K42" s="231"/>
    </row>
    <row r="43" spans="1:13" ht="16.5" x14ac:dyDescent="0.25">
      <c r="A43" s="1429" t="s">
        <v>2638</v>
      </c>
      <c r="B43" s="1429"/>
      <c r="C43" s="1429"/>
      <c r="D43" s="1429"/>
      <c r="E43" s="1429"/>
      <c r="F43" s="1429"/>
      <c r="G43" s="1429"/>
      <c r="H43" s="1429"/>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36" t="s">
        <v>2773</v>
      </c>
      <c r="B45" s="1436"/>
      <c r="C45" s="1436"/>
      <c r="D45" s="1436"/>
      <c r="E45" s="1436"/>
      <c r="F45" s="1436"/>
      <c r="G45" s="1436"/>
      <c r="H45" s="1436"/>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25" t="s">
        <v>3293</v>
      </c>
      <c r="B49" s="1425"/>
      <c r="C49" s="1425"/>
      <c r="D49" s="1425"/>
      <c r="E49" s="1425"/>
      <c r="F49" s="1425"/>
      <c r="G49" s="1425"/>
      <c r="H49" s="1425"/>
      <c r="I49" s="1425"/>
      <c r="J49" s="1425"/>
      <c r="K49" s="1425"/>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26">
        <f>'Main Summary'!AD19</f>
        <v>113012540.90419273</v>
      </c>
      <c r="B51" s="1426">
        <f>'Main Summary'!AE19</f>
        <v>164353252</v>
      </c>
      <c r="C51" s="1426">
        <f>B51-A51</f>
        <v>51340711.095807269</v>
      </c>
      <c r="D51" s="1426">
        <v>7000000</v>
      </c>
      <c r="E51" s="1427">
        <f>15000000+6000000</f>
        <v>21000000</v>
      </c>
      <c r="F51" s="344"/>
      <c r="G51" s="1426">
        <v>500000</v>
      </c>
      <c r="H51" s="1426">
        <f>C51-D51-G51-E51</f>
        <v>22840711.095807269</v>
      </c>
      <c r="I51" s="1426">
        <f>H51*33%</f>
        <v>7537434.661616399</v>
      </c>
      <c r="J51" s="1426">
        <f>H51*33%</f>
        <v>7537434.661616399</v>
      </c>
      <c r="K51" s="1426">
        <f>H51*34%</f>
        <v>7765841.7725744722</v>
      </c>
    </row>
    <row r="52" spans="1:13" ht="16.899999999999999" customHeight="1" x14ac:dyDescent="0.25">
      <c r="A52" s="1426"/>
      <c r="B52" s="1426"/>
      <c r="C52" s="1426"/>
      <c r="D52" s="1426"/>
      <c r="E52" s="1428"/>
      <c r="F52" s="345"/>
      <c r="G52" s="1426"/>
      <c r="H52" s="1426"/>
      <c r="I52" s="1426"/>
      <c r="J52" s="1426"/>
      <c r="K52" s="1426"/>
    </row>
    <row r="53" spans="1:13" ht="15.75" x14ac:dyDescent="0.25">
      <c r="A53" s="1422" t="s">
        <v>2636</v>
      </c>
      <c r="B53" s="1422"/>
      <c r="C53" s="1422"/>
      <c r="D53" s="1422"/>
      <c r="E53" s="1422"/>
      <c r="F53" s="1422"/>
      <c r="G53" s="1422"/>
      <c r="H53" s="1422"/>
      <c r="I53" s="225"/>
      <c r="J53" s="225"/>
      <c r="K53" s="225"/>
      <c r="M53" s="1">
        <v>1682985</v>
      </c>
    </row>
    <row r="54" spans="1:13" ht="15.75" x14ac:dyDescent="0.25">
      <c r="A54" s="1422" t="s">
        <v>2864</v>
      </c>
      <c r="B54" s="1422"/>
      <c r="C54" s="1422"/>
      <c r="D54" s="1422"/>
      <c r="E54" s="1422"/>
      <c r="F54" s="1422"/>
      <c r="G54" s="1422"/>
      <c r="H54" s="1422"/>
      <c r="I54" s="225">
        <f>450000+3000000+1300000+200000+6000000</f>
        <v>10950000</v>
      </c>
      <c r="J54" s="225">
        <f>3800000+300000+1500000+89000+1000000+1300000</f>
        <v>7989000</v>
      </c>
      <c r="K54" s="225">
        <f>150000+500000+500000+5000000</f>
        <v>6150000</v>
      </c>
      <c r="M54" s="1">
        <v>26656</v>
      </c>
    </row>
    <row r="55" spans="1:13" ht="15.75" x14ac:dyDescent="0.25">
      <c r="A55" s="1422" t="s">
        <v>4274</v>
      </c>
      <c r="B55" s="1422"/>
      <c r="C55" s="1422"/>
      <c r="D55" s="1422"/>
      <c r="E55" s="1422"/>
      <c r="F55" s="1422"/>
      <c r="G55" s="1422"/>
      <c r="H55" s="1422"/>
      <c r="I55" s="225"/>
      <c r="J55" s="225">
        <v>493250</v>
      </c>
      <c r="K55" s="225"/>
      <c r="M55" s="1">
        <v>7143</v>
      </c>
    </row>
    <row r="56" spans="1:13" ht="15.75" x14ac:dyDescent="0.25">
      <c r="A56" s="1423" t="s">
        <v>2638</v>
      </c>
      <c r="B56" s="1423"/>
      <c r="C56" s="1423"/>
      <c r="D56" s="1423"/>
      <c r="E56" s="1423"/>
      <c r="F56" s="1423"/>
      <c r="G56" s="1423"/>
      <c r="H56" s="1423"/>
      <c r="I56" s="263">
        <f>I51-I53-I54-I55</f>
        <v>-3412565.338383601</v>
      </c>
      <c r="J56" s="263">
        <f>J51+J55-J54</f>
        <v>41684.661616398953</v>
      </c>
      <c r="K56" s="263">
        <f>K51-K53-K54-K55</f>
        <v>1615841.7725744722</v>
      </c>
      <c r="M56" s="1">
        <v>7257</v>
      </c>
    </row>
    <row r="57" spans="1:13" ht="15.75" x14ac:dyDescent="0.25">
      <c r="A57" s="1424" t="s">
        <v>2773</v>
      </c>
      <c r="B57" s="1424"/>
      <c r="C57" s="1424"/>
      <c r="D57" s="1424"/>
      <c r="E57" s="1424"/>
      <c r="F57" s="1424"/>
      <c r="G57" s="1424"/>
      <c r="H57" s="1424"/>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25" t="s">
        <v>3669</v>
      </c>
      <c r="B61" s="1425"/>
      <c r="C61" s="1425"/>
      <c r="D61" s="1425"/>
      <c r="E61" s="1425"/>
      <c r="F61" s="1425"/>
      <c r="G61" s="1425"/>
      <c r="H61" s="1425"/>
      <c r="I61" s="1425"/>
      <c r="J61" s="1425"/>
      <c r="K61" s="1425"/>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26">
        <f>'Main Summary'!Z19</f>
        <v>138622950.11069509</v>
      </c>
      <c r="B63" s="1426">
        <f>'Main Summary'!AA19</f>
        <v>174948764</v>
      </c>
      <c r="C63" s="1426">
        <f>B63-A63</f>
        <v>36325813.889304906</v>
      </c>
      <c r="D63" s="1426">
        <v>2000000</v>
      </c>
      <c r="E63" s="1427">
        <v>4500000</v>
      </c>
      <c r="F63" s="1427">
        <v>889800</v>
      </c>
      <c r="G63" s="1426">
        <v>500000</v>
      </c>
      <c r="H63" s="1426">
        <f>C63-D63-G63-E63-F63</f>
        <v>28436013.889304906</v>
      </c>
      <c r="I63" s="1426">
        <f>H63*33%</f>
        <v>9383884.5834706202</v>
      </c>
      <c r="J63" s="1426">
        <f>H63*33%</f>
        <v>9383884.5834706202</v>
      </c>
      <c r="K63" s="1426">
        <f>H63*34%</f>
        <v>9668244.7223636694</v>
      </c>
    </row>
    <row r="64" spans="1:13" ht="15" customHeight="1" x14ac:dyDescent="0.25">
      <c r="A64" s="1426"/>
      <c r="B64" s="1426"/>
      <c r="C64" s="1426"/>
      <c r="D64" s="1426"/>
      <c r="E64" s="1428"/>
      <c r="F64" s="1428"/>
      <c r="G64" s="1426"/>
      <c r="H64" s="1426"/>
      <c r="I64" s="1426"/>
      <c r="J64" s="1426"/>
      <c r="K64" s="1426"/>
    </row>
    <row r="65" spans="1:18" ht="27" customHeight="1" x14ac:dyDescent="0.25">
      <c r="A65" s="1422" t="s">
        <v>2864</v>
      </c>
      <c r="B65" s="1422"/>
      <c r="C65" s="1422"/>
      <c r="D65" s="1422"/>
      <c r="E65" s="1422"/>
      <c r="F65" s="1422"/>
      <c r="G65" s="1422"/>
      <c r="H65" s="1422"/>
      <c r="I65" s="225">
        <f>'old Sharing details'!H30</f>
        <v>20909127</v>
      </c>
      <c r="J65" s="225">
        <f>'old Sharing details'!H65</f>
        <v>20630910</v>
      </c>
      <c r="K65" s="225">
        <f>'old Sharing details'!D125</f>
        <v>17742859</v>
      </c>
    </row>
    <row r="66" spans="1:18" ht="27" customHeight="1" x14ac:dyDescent="0.25">
      <c r="A66" s="1423" t="s">
        <v>2638</v>
      </c>
      <c r="B66" s="1423"/>
      <c r="C66" s="1423"/>
      <c r="D66" s="1423"/>
      <c r="E66" s="1423"/>
      <c r="F66" s="1423"/>
      <c r="G66" s="1423"/>
      <c r="H66" s="1423"/>
      <c r="I66" s="263">
        <f>I63-I65</f>
        <v>-11525242.41652938</v>
      </c>
      <c r="J66" s="263">
        <f t="shared" ref="J66:K66" si="0">J63-J65</f>
        <v>-11247025.41652938</v>
      </c>
      <c r="K66" s="263">
        <f t="shared" si="0"/>
        <v>-8074614.2776363306</v>
      </c>
    </row>
    <row r="67" spans="1:18" ht="15.75" x14ac:dyDescent="0.25">
      <c r="A67" s="1424" t="s">
        <v>2773</v>
      </c>
      <c r="B67" s="1424"/>
      <c r="C67" s="1424"/>
      <c r="D67" s="1424"/>
      <c r="E67" s="1424"/>
      <c r="F67" s="1424"/>
      <c r="G67" s="1424"/>
      <c r="H67" s="1424"/>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21" t="s">
        <v>5163</v>
      </c>
      <c r="B69" s="1421"/>
      <c r="C69" s="1421"/>
      <c r="D69" s="1421"/>
      <c r="E69" s="283">
        <v>3118282</v>
      </c>
      <c r="M69"/>
      <c r="N69" s="1">
        <v>4629646</v>
      </c>
      <c r="O69" s="1">
        <v>7330193</v>
      </c>
      <c r="P69" s="1">
        <v>1850440</v>
      </c>
      <c r="R69" s="1"/>
    </row>
    <row r="70" spans="1:18" x14ac:dyDescent="0.25">
      <c r="A70" s="1421" t="s">
        <v>5161</v>
      </c>
      <c r="B70" s="1421"/>
      <c r="C70" s="1421"/>
      <c r="D70" s="1421"/>
      <c r="E70" s="15">
        <v>1000000</v>
      </c>
      <c r="M70"/>
      <c r="N70" s="3"/>
      <c r="R70" s="1"/>
    </row>
    <row r="71" spans="1:18" ht="26.25" x14ac:dyDescent="0.25">
      <c r="A71" s="1421" t="s">
        <v>5162</v>
      </c>
      <c r="B71" s="1421"/>
      <c r="C71" s="1421"/>
      <c r="D71" s="1421"/>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38" t="s">
        <v>4711</v>
      </c>
      <c r="O73" s="1438"/>
      <c r="P73" s="1438"/>
    </row>
    <row r="74" spans="1:18" x14ac:dyDescent="0.25">
      <c r="A74">
        <f>139220029+2000000</f>
        <v>141220029</v>
      </c>
      <c r="B74" s="3">
        <f>B63-A74</f>
        <v>33728735</v>
      </c>
      <c r="M74"/>
      <c r="N74" s="1438"/>
      <c r="O74" s="1438"/>
      <c r="P74" s="1438"/>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207" t="s">
        <v>1766</v>
      </c>
      <c r="D1" s="1207"/>
      <c r="E1" s="1207"/>
    </row>
    <row r="2" spans="1:8" x14ac:dyDescent="0.25">
      <c r="C2" s="1207"/>
      <c r="D2" s="1207"/>
      <c r="E2" s="1207"/>
    </row>
    <row r="3" spans="1:8" x14ac:dyDescent="0.25">
      <c r="C3" s="1376" t="s">
        <v>4712</v>
      </c>
      <c r="D3" s="1376"/>
      <c r="E3" s="1376"/>
    </row>
    <row r="4" spans="1:8" x14ac:dyDescent="0.25">
      <c r="C4" s="1376"/>
      <c r="D4" s="1376"/>
      <c r="E4" s="1376"/>
    </row>
    <row r="6" spans="1:8" ht="14.45" customHeight="1" x14ac:dyDescent="0.25">
      <c r="A6" s="1453" t="s">
        <v>1893</v>
      </c>
      <c r="B6" s="1454"/>
      <c r="C6" s="1454"/>
      <c r="D6" s="1455"/>
      <c r="E6" s="1462" t="s">
        <v>4750</v>
      </c>
      <c r="F6" s="1462"/>
      <c r="G6" s="1462"/>
      <c r="H6" s="1462"/>
    </row>
    <row r="7" spans="1:8" ht="14.45" customHeight="1" x14ac:dyDescent="0.25">
      <c r="A7" s="1456"/>
      <c r="B7" s="1457"/>
      <c r="C7" s="1457"/>
      <c r="D7" s="1458"/>
      <c r="E7" s="1462"/>
      <c r="F7" s="1462"/>
      <c r="G7" s="1462"/>
      <c r="H7" s="1462"/>
    </row>
    <row r="8" spans="1:8" ht="14.45" customHeight="1" x14ac:dyDescent="0.25">
      <c r="A8" s="1459"/>
      <c r="B8" s="1460"/>
      <c r="C8" s="1460"/>
      <c r="D8" s="1461"/>
      <c r="E8" s="1462"/>
      <c r="F8" s="1462"/>
      <c r="G8" s="1462"/>
      <c r="H8" s="1462"/>
    </row>
    <row r="9" spans="1:8" ht="27" thickBot="1" x14ac:dyDescent="0.3">
      <c r="A9" s="1353" t="s">
        <v>4589</v>
      </c>
      <c r="B9" s="1354"/>
      <c r="C9" s="1354"/>
      <c r="D9" s="1355"/>
      <c r="E9" s="1356" t="s">
        <v>4589</v>
      </c>
      <c r="F9" s="1357"/>
      <c r="G9" s="1357"/>
      <c r="H9" s="1358"/>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60" t="s">
        <v>4595</v>
      </c>
      <c r="F30" s="1360"/>
      <c r="G30" s="1361"/>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52" t="s">
        <v>4747</v>
      </c>
      <c r="F37" s="1357"/>
      <c r="G37" s="1357"/>
      <c r="H37" s="1358"/>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59" t="s">
        <v>4595</v>
      </c>
      <c r="B54" s="1359"/>
      <c r="C54" s="1359"/>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42" t="s">
        <v>4599</v>
      </c>
      <c r="B58" s="1443"/>
      <c r="C58" s="1443"/>
      <c r="D58" s="1443"/>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59" t="s">
        <v>4595</v>
      </c>
      <c r="F65" s="1359"/>
      <c r="G65" s="1359"/>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48" t="s">
        <v>4744</v>
      </c>
      <c r="F73" s="1448"/>
      <c r="G73" s="1448"/>
      <c r="H73" s="1448"/>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49" t="s">
        <v>4595</v>
      </c>
      <c r="F87" s="1450"/>
      <c r="G87" s="1451"/>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44" t="s">
        <v>4595</v>
      </c>
      <c r="B102" s="1391"/>
      <c r="C102" s="1392"/>
      <c r="D102" s="313">
        <f>SUM(D60:D101)</f>
        <v>8325000</v>
      </c>
    </row>
    <row r="104" spans="1:4" ht="15.75" thickBot="1" x14ac:dyDescent="0.3">
      <c r="D104" s="49"/>
    </row>
    <row r="105" spans="1:4" ht="21.75" thickBot="1" x14ac:dyDescent="0.3">
      <c r="A105" s="1445" t="s">
        <v>4596</v>
      </c>
      <c r="B105" s="1446"/>
      <c r="C105" s="1446"/>
      <c r="D105" s="1447"/>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90" t="s">
        <v>4595</v>
      </c>
      <c r="B124" s="1391"/>
      <c r="C124" s="1392"/>
      <c r="D124" s="320">
        <f>SUM(D107:D123)</f>
        <v>3665720</v>
      </c>
    </row>
    <row r="125" spans="1:4" ht="19.5" thickBot="1" x14ac:dyDescent="0.35">
      <c r="A125" s="1439" t="s">
        <v>4616</v>
      </c>
      <c r="B125" s="1440"/>
      <c r="C125" s="1441"/>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11</vt:i4>
      </vt:variant>
    </vt:vector>
  </HeadingPairs>
  <TitlesOfParts>
    <vt:vector size="30" baseType="lpstr">
      <vt:lpstr>Main</vt:lpstr>
      <vt:lpstr>Posting</vt:lpstr>
      <vt:lpstr>Pro Summ</vt:lpstr>
      <vt:lpstr>Projects</vt:lpstr>
      <vt:lpstr>Bills</vt:lpstr>
      <vt:lpstr>Total</vt:lpstr>
      <vt:lpstr>Supplier</vt:lpstr>
      <vt:lpstr>Sup summ</vt:lpstr>
      <vt:lpstr>IK</vt:lpstr>
      <vt:lpstr>Retention</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2025-03-13T11:40:23Z</cp:lastPrinted>
  <dcterms:created xsi:type="dcterms:W3CDTF">2016-01-21T08:10:35Z</dcterms:created>
  <dcterms:modified xsi:type="dcterms:W3CDTF">2025-04-16T08:52:28Z</dcterms:modified>
</cp:coreProperties>
</file>